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1.xml"/>
  <Override ContentType="application/vnd.openxmlformats-officedocument.spreadsheetml.comments+xml" PartName="/xl/comments10.xml"/>
  <Override ContentType="application/vnd.openxmlformats-officedocument.spreadsheetml.comments+xml" PartName="/xl/comments12.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tes" sheetId="1" r:id="rId3"/>
    <sheet state="visible" name="User inputs" sheetId="2" r:id="rId4"/>
    <sheet state="visible" name="Moral weights" sheetId="3" r:id="rId5"/>
    <sheet state="visible" name="Nets" sheetId="4" r:id="rId6"/>
    <sheet state="visible" name="SMC" sheetId="5" r:id="rId7"/>
    <sheet state="visible" name="Deworming" sheetId="6" r:id="rId8"/>
    <sheet state="visible" name="VAS" sheetId="7" r:id="rId9"/>
    <sheet state="visible" name="Cash" sheetId="8" r:id="rId10"/>
    <sheet state="visible" name="Results" sheetId="9" r:id="rId11"/>
    <sheet state="visible" name="Leveragefunging" sheetId="10" r:id="rId12"/>
    <sheet state="visible" name="Country selection" sheetId="11" r:id="rId13"/>
    <sheet state="visible" name="Values explorer" sheetId="12" r:id="rId14"/>
    <sheet state="visible" name="InclusionExclusion" sheetId="13" r:id="rId15"/>
    <sheet state="visible" name="Sources" sheetId="14" r:id="rId16"/>
    <sheet state="visible" name="Spreadsheet settings" sheetId="15" r:id="rId17"/>
  </sheets>
  <definedNames>
    <definedName name="BDT_to_USD_2014">#REF!</definedName>
    <definedName localSheetId="10" name="nets_data">'Country selection'!$A$46:$I$64</definedName>
    <definedName name="lesser_lean_season_duration">#REF!</definedName>
    <definedName name="BDT_to_USD_2017">#REF!</definedName>
    <definedName name="nls_household_size">#REF!</definedName>
    <definedName name="primary_lean_season_duration">#REF!</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F1">
      <text>
        <t xml:space="preserve">Explanation for my choices is in this document: https://docs.google.com/document/d/12C32YATXWWaQV--y9n6CSj4YZ5CCCUnhuZvW3O8OinU/edit#</t>
      </text>
    </comment>
    <comment authorId="0" ref="R1">
      <text>
        <t xml:space="preserve">The "Conventional" user inputs are set at the median of all individuals' input values. Leverage/funging adjustments are also set to median values.
See the comment on the first row of the "Conventional" column of the "Moral weights" tab for more information.</t>
      </text>
    </comment>
    <comment authorId="0" ref="A3">
      <text>
        <t xml:space="preserve">The discount rate adjusts for benefits that occur at different points in time. For a number of reasons, individuals may believe it is preferable for a good thing to happen today than for that same good thing to happen at some point in the future.</t>
      </text>
    </comment>
    <comment authorId="0" ref="C3">
      <text>
        <t xml:space="preserve">Andrew:
When choosing a discount rate for programs in this CEA, we don't need to worry about issues related to intergenerational discounting (since time horizons considered aren't long enough) or related to discounting future health benefits (since the discount rate only applies to future income earned and investment returns).
I don't think our discount rate should account for a "pure time preference" of beneficiaries.
I find Caitlin's arguments and selection of the value of the real interest rate on 10-year government bonds in developing countries compelling.</t>
      </text>
    </comment>
    <comment authorId="0" ref="D3">
      <text>
        <t xml:space="preserve">Caitlin:
My input is unchanged from 2017. My previous cell note is as follows: 
This value is not intended to reflect intergenerational discounting over very long time horizons, but rather relative valuations of expected consumption now vs expected consumption later. None of GiveWell’s current interventions operate over an intergenerational horizon. 
I propose a higher discount rate than many at GiveWell for a few main reasons:
(i) the discount rate should incorporate a risk premium in case expected benefits fail to materialize. The more distant an expected outcome is, the more likely that it could be affected by changes in economic fundamentals, disease burdens, etc. We’re relying on past outcomes in time-specific contexts to draw inference about future incomes, and this process is inherently uncertain. I don’t believe we can adequately adjust for temporal uncertainty in other parameters, because (a) it is unpredictable by definition and (b) we often don’t know exactly how an intervention interacts with contextual factors at the time a trial was run, so we couldn’t necessarily adjust for changes in these factors even if we had strong predictions over them. 
(ii) the marginal utility of consumption could change over time, and in general I expect it to fall in most cases as developing economies continue to grow. For this reason, I prefer consumption to households at subsistence level now over similar percentage-wise consumption increases to these households later, when they may already be at higher levels of consumption due to outside factors. 
(iii) beneficiaries could experience additional returns over time when near-term benefits enable them to make capital investments. 
My actual input value is a rough estimate on the low end of the real interest rate on 10-year government bonds in developing countries. I think of this as a proxy for current medium-horizon, low-risk returns on investment in these contexts (private rates of return could be higher). I intend to spend more time honing my value for this input over time.
Additional thoughts and interaction with James about the discount rate for the 2018 giving season is available here: https://docs.google.com/document/d/1xE6S2i-DH4fOp_cUUt1AOD-He1UCd9QlCE35kIhf1m0/edit?usp=sharing. 
</t>
      </text>
    </comment>
    <comment authorId="0" ref="E3">
      <text>
        <t xml:space="preserve">Chris:
All other things being equal, I have a mild preference for good things happening in the world sooner rather than later. 
I didn't arrive at this value in an especially principled way. 
</t>
      </text>
    </comment>
    <comment authorId="0" ref="G3">
      <text>
        <t xml:space="preserve">Elie:
Others have thought about this more than I have. Taking the median.</t>
      </text>
    </comment>
    <comment authorId="0" ref="H3">
      <text>
        <t xml:space="preserve">Holden:
Caitlin and others have raised interesting arguments for a higher discount rate, but I haven't had time to sort through how relevant they are to the specific cases at hand, so sticking with 3% for now.</t>
      </text>
    </comment>
    <comment authorId="0" ref="I3">
      <text>
        <t xml:space="preserve">For reasons that overlap with what both Caitlin and Sophie wrote, I choose a discount rate at the upper end of the range of GiveWell staff.</t>
      </text>
    </comment>
    <comment authorId="0" ref="J3">
      <text>
        <t xml:space="preserve">The rationale for my discount rate is here: https://docs.google.com/document/d/154cTbw2wBRrbwpGXqdGn2CSHHb-lMcXmlJpp1lyzM6s/edit#heading=h.4bkjc7386rdh</t>
      </text>
    </comment>
    <comment authorId="0" ref="K3">
      <text>
        <t xml:space="preserve">Josh:
I lay out my reasoning in this spreadsheet: https://docs.google.com/spreadsheets/d/1BW1TqDRi9OGaVnMrf2ziy2uYzuHFl--Enm5bxOmVC6o/edit?usp=sharing
In brief, the primary reason I'm discounting is that I expect good done today will have positive flow-through effects/compounding returns, so it's better to cause good things to happen now instead of later. I'm highly uncertain about the best value to use to account for that factor.
I think the main way that this discount rate makes a material difference to our model is that it penalizes deworming since many of its benefits accrue ~10-40 years in the future. (It also affects cash a bit, but the cost-effectiveness doesn't change nearly as much.) Therefore when I'm thinking about the discount rate I'm asking myself, "Is this reason for discounting relevant to thinking about giving to deworming vs. other programs?"</t>
      </text>
    </comment>
    <comment authorId="0" ref="L3">
      <text>
        <t xml:space="preserve">Natalie:
Philosophically, I don't value people-now more than people-later. I apply a fairly small discount rate because I believe that welfare globally is generally improving. I'm not at all confident that 4% is the right value. It's largely based on following the literature and what my colleagues have chosen.</t>
      </text>
    </comment>
    <comment authorId="0" ref="N3">
      <text>
        <t xml:space="preserve">I follow Dan for this input</t>
      </text>
    </comment>
    <comment authorId="0" ref="O3">
      <text>
        <t xml:space="preserve">Sophie:
I philosophically value people-now more than people-later. I think of benefitting people now as an investment in what they can accomplish to improve their communities, and I'd rather empower people now to improve their communities for their future selves and future people. I think that global conditions are generally improving and so suspect that people now are generally worse-off than people later. I expect that beneficiaries of these programs probably themselves strongly prefer near-term benefits to distant benefits, and this does influence my valuation. To some/lesser extent, my intuitions on discount rate are probably also influenced by general uncertainty about the future, &amp; I do not require my moral values to conform to no/low risk-aversion. None of this leads me to a particular number for discount rate, and my intuitions on a particular number are weak. I could probably easily be moved towards a higher discount rate.</t>
      </text>
    </comment>
    <comment authorId="0" ref="P3">
      <text>
        <t xml:space="preserve">I'm somewhat persuaded by Caitlin's arguments except I think much of future uncertainty is already captured in our model, e.g. with external validity adjustments.  Also, I think some of our interventions are unlikely to be substantially undermined by the passage of time.  For example, if deworming alters brain/body development in a manner that favors higher adult earning potential, that will probably have benefits across a wide range of future scenarios.  </t>
      </text>
    </comment>
    <comment authorId="0" ref="A6">
      <text>
        <t xml:space="preserve">The consumption increase found by Baird et al. may not accurately represent the true impact deworming had on the population being studied. Individuals have sometimes used this input to also account for any external validity concerns not captured in the other inputs. A 90% value for this parameter implies a 10% penalty.</t>
      </text>
    </comment>
    <comment authorId="0" ref="C6">
      <text>
        <t xml:space="preserve">Andrew:
Following Josh, the parameter owner, on this input.</t>
      </text>
    </comment>
    <comment authorId="0" ref="D6">
      <text>
        <t xml:space="preserve">Caitlin:
I'm following the parameter owner's suggested input here, because our 2017 inputs were almost identical (12% for Josh vs 13% for me), and then I agree with Josh that what we learned about mechanisms this year was overall a small negative update. 
Overall, this downward adjustment is large because the measured effects of deworming on income from the Miguel &amp; Kremer experiment seem surprisingly high. My previous input was based on assigning some weight to each of the following possibilities: (1) the measured effects of deworming were real but overestimated; (2) the results were not really driven by deworming, but by imbalance on some other unknown factor; and (3) the results were driven by deworming in combination with some third factor(s) which led to deworming having particularly large effects in Kenya at the time of the Miguel &amp; Kremer experiment. I still think all of these factors are relevant considerations, especially in light of the lack of existing evidence on mechanisms that would be expected to generate such a large effect. </t>
      </text>
    </comment>
    <comment authorId="0" ref="E6">
      <text>
        <t xml:space="preserve">Chris:
I have serious concerns about internal and external validity that lead me to take a more skeptical position than Josh.
Details at https://docs.google.com/document/d/1zCcRqWQMknYsnKT2scPsQqUI44MbwMJ-FkEzxiZClLI/.
</t>
      </text>
    </comment>
    <comment authorId="0" ref="H6">
      <text>
        <t xml:space="preserve">Holden:
Pulled my value down a lot after seeing how much higher it was than others'. I still have it a bit higher, because a study that survived the kind of scrutiny that study has gotten is rare. I'd at least like this to be a bit closer to the comparable figure for malaria than most people have it.</t>
      </text>
    </comment>
    <comment authorId="0" ref="I6">
      <text>
        <t xml:space="preserve">Isabel:
Deferring to Josh after taking a quick look at his model/reasoning.</t>
      </text>
    </comment>
    <comment authorId="0" ref="J6">
      <text>
        <t xml:space="preserve">Following Josh</t>
      </text>
    </comment>
    <comment authorId="0" ref="K6">
      <text>
        <t xml:space="preserve">Some rough reasoning around how I did this is here: https://docs.google.com/document/d/1pOigFJrTMM2_TLHyOg7YhL8Oqo-81886GT6ULRfBCO0/edit?usp=sharing
And a spreadsheet here: https://docs.google.com/a/givewell.org/spreadsheets/d/1GGp2elgLauxB-dhqMywelOox-vmOwhBzE9hV2K4GXjM/edit?usp=sharing
One version I lay out in the linked doc is an intuitive explanation of my thinking that then gets lightly formalized in a Bayesian calculation. This gives me a replicability adjustment of ~12%.
Another version would just use my prior and the p-values from the experimental findings to update toward a replicability adjustment, assuming that the studies and p-values were perfect representations of reality. This looks like it'd give me a replicability adjustment of ~50%.
I rely on the intuitive version.</t>
      </text>
    </comment>
    <comment authorId="0" ref="O6">
      <text>
        <t xml:space="preserve">I have not independently thought about this parameter. I am taking the average of people who have said here that they have thought about this.</t>
      </text>
    </comment>
    <comment authorId="0" ref="A7">
      <text>
        <t xml:space="preserve">Baird et al. found benefits to future income from 2.41 additional years of deworming assigned to their study's treatment group. 
Our charities aim to deworm children for up to 10 years. There may be diminishing returns as the total years of treatment increase.
Additionally, children in our charities' programs may be younger on average than children dewormed in Baird's study. We are uncertain how this would affect the value of deworming programs. </t>
      </text>
    </comment>
    <comment authorId="0" ref="C7">
      <text>
        <t xml:space="preserve">Andrew:
Following James, the parameter owner, on this input.</t>
      </text>
    </comment>
    <comment authorId="0" ref="D7">
      <text>
        <t xml:space="preserve">Caitlin:
Following James, the parameter owner, on this input.
We have very little information to inform this value. My intuition is that there are probably diminishing marginal returns to additional years of deworming, but there are also potentially higher returns from starting treatment younger than in the original Miguel &amp; Kremer study. I generally support a small adjustment absent further data, but I am very uncertain about this input. </t>
      </text>
    </comment>
    <comment authorId="0" ref="E7">
      <text>
        <t xml:space="preserve">Chris: 
I'm following James' suggested value.
I think we could change the CEA's structure to come up with a better way of handling the considerations this parameter addresses.</t>
      </text>
    </comment>
    <comment authorId="0" ref="G7">
      <text>
        <t xml:space="preserve">Following James/Josh/Chris agreement</t>
      </text>
    </comment>
    <comment authorId="0" ref="I7">
      <text>
        <t xml:space="preserve">Isabel:
I used James' model but because I'd guess children that benefit from our top charities' programs may generally get less than 10 years of deworming. Assuming 8 years of deworming would lead to a value of around 80% for this parameter.</t>
      </text>
    </comment>
    <comment authorId="0" ref="J7">
      <text>
        <t xml:space="preserve">Rationale for this input:
https://docs.google.com/document/d/14PYVAK5_-tacBwHcDQf4m_Rfwz0tOwiBJ9FA8I79O1c/edit</t>
      </text>
    </comment>
    <comment authorId="0" ref="K7">
      <text>
        <t xml:space="preserve">Josh:
This is a really complicated input. I'm going with a value of 75% for now since it seems like a lot of deworming programs are in their infancy and hence will be providing early years of treatments to targeted children, but I think that my best guess would vary between 60-100% depending on the charity if I were just thinking on the margin. (In particular, SCI closer to 60%, DtWI closer to 100%.) Right now there isn't a great way to change this input for each charity, so I'm taking something toward the lower end of the range for all charities.
I think in the long-run we should do a better job answering the question, "How many years of deworming treatment have children already received on average in places where our charities would spend marginal funds?" This would involve figuring out whether LF programs had been operating, whether pre-school-aged kids receive deworming, etc. 
A major reason one might want to use ~70-100%: for a few charities, the bulk of their marginal funding seems to be going toward starting deworming programs in regions that may not have received any deworming before. In those cases, if I look at just the next few years of deworming impact, I probably wouldn't discount for years of treatment vs. Baird at all because the average year of deworming treatment being provided will be a kid's ~second year, similar to the deworming treatment effect that we're observing in Baird. However, thinking marginally like this complicates our CEA: we'll need to change this discount over time as charities' programs mature (assuming they continued to operate). I'm not sure about the best philosophical approach to CEAs here, but am currently thinking I'll change this discount in the future as charities' programs mature.
If you just look at the long run and assume that on average charities will be providing kids' ~4th year of deworming treatment, then I think a discount like 65% is probably more appropriate.
A few factors I considered that pushed in opposite directions:
- I think that on average our charities are treating kids who are slightly younger than were treated in Miguel and Kremer, pushing things slightly in favor of our charities since I expect deworming effects to be larger at younger ages.
- OTOH, it may be that in some cases our charities are operating in places where children received deworming as pre-schoolers, which would decrease marginal value of additional years of treatment. We don't have good information yet on how common this is.
- The deworming coverage rates in Miguel and Kremer were low, so it might be appropriate to think of the treatments provided in that study as roughly a kid's ~2nd and 3rd year of treatment rather than ~3rd and 4th. That pushes in favor of discounting charities' impact more.
- In the long run, I'm not sure how many years of treatment an average child will receive who is targeted by our charities' programs. It depends on the composition of ages in schools where our charities treat, how often kids drop out, how often kids miss deworming treatment over the course of their time in school, etc. I think just looking at the average age of child treated and knowing whether there are pre-school treatments would be useful here. In general I guessed that the average kid will receive ~8 years of treatment in the long-run.
As a sensitivity check to account for the above, I edited James's model for this input here: https://docs.google.com/spreadsheets/d/1lLF28COf90edQFipk4ZC7BPZd-kKoj9sNDDt1oH8_vc/edit?usp=sharing . That sheet is very rough and may be difficult to follow. It includes some information on Natalie's guesses about the average number of years of deworming that kids have received in each charity's program.</t>
      </text>
    </comment>
    <comment authorId="0" ref="L7">
      <text>
        <t xml:space="preserve">Natalie:
Following Josh and James on this, who have thought more about this.</t>
      </text>
    </comment>
    <comment authorId="0" ref="O7">
      <text>
        <t xml:space="preserve">I have not independently thought about this parameter. I am taking the average of people who have said here that they have thought about this.</t>
      </text>
    </comment>
    <comment authorId="0" ref="A8">
      <text>
        <t xml:space="preserve">The baseline prevalence (in 1998) for the first group to receive deworming treatment was significantly lower than the baseline prevalence (in 1999) for the second group to receive deworming treatment, likely due to flooding from an unusually strong El Niño event. </t>
      </text>
    </comment>
    <comment authorId="0" ref="C8">
      <text>
        <t xml:space="preserve">Andrew:
Following James, the parameter owner, on this input.</t>
      </text>
    </comment>
    <comment authorId="0" ref="D8">
      <text>
        <t xml:space="preserve">Caitlin:
Following James's calculations as his input is (a) extremely close to my own back-of-the-envelope value of 62% and (b) based on more data and more time spent thinking about the issue. 
</t>
      </text>
    </comment>
    <comment authorId="0" ref="E8">
      <text>
        <t xml:space="preserve">Chris:
Following Josh's suggestion.</t>
      </text>
    </comment>
    <comment authorId="0" ref="G8">
      <text>
        <t xml:space="preserve">Following James/Josh/Chris agreement</t>
      </text>
    </comment>
    <comment authorId="0" ref="H8">
      <text>
        <t xml:space="preserve">Holden:
The rationale over to the right seems good to me, not sure why others are taking the other figure.</t>
      </text>
    </comment>
    <comment authorId="0" ref="I8">
      <text>
        <t xml:space="preserve">Isabel:
Neither option seems clearly better to me, and I haven't put much time into deciding which I find more compelling, so I'm taking the average.</t>
      </text>
    </comment>
    <comment authorId="0" ref="J8">
      <text>
        <t xml:space="preserve">Updated cell note for the parameter:
Baird et al. 2016 compares the first two groups of schools to receive deworming (as treatment group) to group 3 (control).
Our worm intensity adjustment is calculated by comparing baseline intensity of infection in group 1 schools with baseline intensity of infection in the areas where our charities work.
This adjustment accounts for group 2 having a significantly higher baseline intensity of infection than group 1, likely due to flooding from an unusually strong El Niño event. 
The average of baseline worm intensity in groups 1 and 2 was ~45% higher than in group 1 only (based on data we do not have permission to share). Taking the odds ratio implies an adjustment of ~65%.
(Last updated September 2018 | Link to Baird et al. 2016: https://doi.org/10.1093/qje/qjw022 | Link to Miguel and Kremer 2004: http://www.jstor.org/stable/3598853)
Suggested value:
65%
More info here: https://docs.google.com/document/d/1pyGpVYcerlUSObdaIz7_6Tmv1D8O0L4IGQx1HtzTVbk/edit</t>
      </text>
    </comment>
    <comment authorId="0" ref="K8">
      <text>
        <t xml:space="preserve">Josh:
I'm also very uncertain about this input. For now I'm going with ~65%. The suggested inputs are based on rough approximations of how to make this adjustment, but I think the calc I did to get to ~65% is more consistent with how we do intensity adjustments and uses the full dataset. Google Doc and Sheet justifying this linked below.
But, I think there's an argument for discounting substantially less here: One way that El Niño might function is that it might massively increase reinfection for both treatment and control, limiting the difference between the groups (basically, partially nullifying the treatment while El Niño is active), which would imply we shouldn't discount much. For example, imagine that for one year only there was an infestation of insecticide-resistant mosquitos during a bed nets trial, and then they went away. That would have limited the effectiveness of bed nets relative to normal times, not increased their effectiveness despite the fact that baseline malaria rates would have gone way up. On the other hand, if there were a particularly bad infestation of non-resistant mosquitos for one year, this *would* suggest that you'd see a bigger impact of treatment than usual. I'm not sure which of these scenarios El Niño is more like. Flooding might have created an unusual reinfection environment that then went away. Unfortunately I didn't get the time to do deeper analysis here. 
I think the key analysis to do here would be to see whether deworming reduced prevalence during El Niño less than would be expected under normal conditions. Emma was making a similar argument a while ago and made a model to go with it here: https://docs.google.com/document/d/1zSSw6v7HjrZ2q-xRy9-8mtxHfQsFLM1pQgmK5hY5HA8/edit#heading=h.d2fvg3op77c8 . Her model implies only a 95% discount. But, I'm unsure whether to rely on that model: I think in its current state it may depend too much on estimates from SCI about what kinds of decreases in baseline prevalence you should expect year-on-year. I also don't think it yet fully works out the timing of El Niño in the ideal way.
Some additional info on how I got to my 65% adjustment here [the below are internal-only because they contain confidential data]: https://docs.google.com/document/d/1MGwUuNhF24BLRLA2gqr0_WMybSxEq-OkWe_Zc9Vg_Vg/edit?usp=sharing and accompanying spreadsheet here: https://docs.google.com/a/givewell.org/spreadsheets/d/1-AH46ZqrCcGTm3eq-eYjd8CTPVu-U9mIR0W8kxfeQqc/edit?usp=sharing</t>
      </text>
    </comment>
    <comment authorId="0" ref="L8">
      <text>
        <t xml:space="preserve">Natalie:
I am relying fully on the analysis that has been done by others to arrive at the suggested value. I do not have a strong understanding of this parameter.  I don't fully understand the difference between the two suggested parameters and there doesn't seem to be a consensus or strong argument made by other staff for one over the other, so I'm using the average.</t>
      </text>
    </comment>
    <comment authorId="0" ref="O8">
      <text>
        <t xml:space="preserve">I have not independently thought about this parameter. I am taking the average of people who have said here that they have thought about this.</t>
      </text>
    </comment>
    <comment authorId="0" ref="A9">
      <text>
        <t xml:space="preserve">The treatment group in Baird's study was assigned an average of 2.41 more years of deworming than the control group.
Since Baird's work was based on an intention to treat design, one could argue that "additional years of treatment assigned" is larger than the additional years of treatment actually received. Individuals may want to use a lower input value to account for this.</t>
      </text>
    </comment>
    <comment authorId="0" ref="C9">
      <text>
        <t xml:space="preserve">Andrew:
Following Chris, the parameter owner, on this input.</t>
      </text>
    </comment>
    <comment authorId="0" ref="D9">
      <text>
        <t xml:space="preserve">Caitlin:
Following Chris's calculation. I also want to emphasize that this parameter adjusts the results upward from an intent-to-treat design to a rough estimate of the treatment-on-the-treated effect: the effect of deworming on those who actually received it in Miguel &amp; Kremer. </t>
      </text>
    </comment>
    <comment authorId="0" ref="E9">
      <text>
        <t xml:space="preserve">Chris:
We estimate the long-run benefits of deworming based on the results of follow-ups to Miguel and Kremer 2004. Baird et al. 2016 was based on early follow-up data and reports that those in its treatment group were assigned 2.41 additional years of deworming on average. 
Since the treatment groups in the subsequent follow-ups to Miguel and Kremer have been randomly drawn from the same population that the treatment group in Baird was drawn from, I think it's reasonable to assume that the treatment groups in recent follow-ups were also assigned about 2.41 years of additional deworming. 
However, Miguel and Kremer used an intention-to-treat design. Since not all children in the treatment group actually received deworming treatment, the average years of treatment received would have been less than 2.41. 
In Baird et al. 2016, the authors state, "Take-up rates were approximately 75% in the treatment group and 5% in the control group." (p. 8). I interpret those take-up rates as indicating what proportion of children received at least one deworming treatment over the course of the study.
To estimate the additional years of treatment received, I multiply 2.41 by 0.7 (0.75-0.05=0.7) to arrive at an estimate of 1.69 years of treatment received.
This approach has some limitations. 
-I only account for whether individuals received at least one treatment. Ideally, I would account for particular levels of adherence. Table III (p. 170) of Miguel and Kremer 2004 provides round-by-round adherence data. Generally, round-by-round adherence is lower, often substantially lower, than 75%. However, I don't think there's an especially straightforward way to make an adjustment based on the data in the table.
-Worm infections are communicable diseases. Estimating the benefits of deworming by taking the treatment effect on income and dividing by the years of treatment received ignores potentially important considerations related to transmission dynamics and externalities.</t>
      </text>
    </comment>
    <comment authorId="0" ref="J9">
      <text>
        <t xml:space="preserve">James:
Following Chris and Josh</t>
      </text>
    </comment>
    <comment authorId="0" ref="K9">
      <text>
        <t xml:space="preserve">Josh:
I broadly agree with Chris's argument here, so moving to 1.69. Note that this makes a ~30% difference to the bottom line.
In summary: on the cost side of our CEA we use a TOT framework, but on the benefits side we use an ITT effect. That's conservative; Miguel and Kremer only achieved ~50-60% coverage in an average deworming round. If they'd achieved 100% coverage we should expect that the impact of the program would've been much larger. One way to convert ITT to TOT is to just divide by the coverage rate achieved in the experiment. This method is imperfect because there were likely spillover effects of deworming, which substantially complicates the analysis. I think a key question for how much to update is what you expect the relative magnitude of spillover benefits per person dewormed to be in Miguel and Kremer compared to our charities' programs. This is a complex question, but I'd guess that spillover benefits were slightly larger in Miguel and Kremer. As with Chris, rough estimates of offsetting effects lead me to want to make a ~70% adjustment here. (I'd decrease this adjustment by ~10-20% since I'd guess that spillover benefits were ~10-20% larger in M&amp;K, but that's offset by a ~10-20% adjustment for lower coverage in the average round of the experiment.) 
More details below.
More detailed background:
- Our CEA uses a treatment-on-the-treated (TOT) framework on the cost side: i.e., we estimate the cost per child actually dewormed by our recommended charities. However, we've been using an intention-to-treat (ITT) framework on the benefits side: We implicitly assumed that Miguel and Kremer 2004 achieved 100% coverage (i.e., the treatment group received the full additional 2.41 years of deworming that were assigned to it), when the actual difference in coverage between treatment and control was much smaller, more like 50-60%. [It seems the average coverage rate for each round was roughly in the 50-60% range in the treatment group and ~1% in the control group. See Table III, Pg. 170, Miguel and Kremer 2004. Note that in the text it says, "Take-up rates were approximately 75% in the treatment group and 5% in the control group." (p. 8), implying a relative difference of ~70% coverage. It seems like that was meant to estimate what portion of the treatment and control groups ever received any treatment, which is less directly comparable to the coverage rates we estimate for our charities' programs.]
- A simple way to inflate the ITT effect to a TOT effect is to divide the ITT effect by the difference in coverage rates between treatment and control. 
- However, there are potential issues with doing this: a major one is that other members of the treatment group may have substantially benefitted from spillovers of deworming treatment (i.e., less transmission of worms since nearby children had been treated). When we estimate the treatment effect under ITT, we're partially counting the direct benefits of treatment but also counting spillover benefits. So it exaggerates the benefits to just divide by the coverage rate; you're attributing a bigger effect for the full sample than we'd actually expect to exist if everyone were treated.
I think the key question for deciding whether to simply inflate the ITT effect is: How do we expect the magnitude of spillover benefits per person dewormed in Miguel and Kremer to compare to the magnitude of spillover benefits in charities' programs? If the spillover benefits per person dewormed in Miguel and Kremer were equal to or smaller than in our charities' programs, then I think we would not be overestimating the benefits of deworming by using this simple inflator. Otherwise, we are.
My current best guess is that the spillover benefits were probably somewhat larger in the Miguel and Kremer study than in our charities' programs. But, I have huge uncertainty about the relative magnitudes; I'd likely need to do more research and formal modeling to answer it well.
Several complications with thinking about the magnitude of spillover benefits are:
a) We also expect that the control group may have benefitted from spillovers from the treatment group. This would lead the impact of deworming as measured in M&amp;K relative to the true counterfactual of deworming treatment to be underestimated. Because this was a cluster RCT and worm transmission is geographically determined, it seems likely that the spillover benefits in control clusters were smaller than in untreated children in treatment clusters, but still may have been meaningful.
b) Children who are treated may also benefit from spillovers to some extent: if a higher portion of one's community is treated, then worm transmission may be more effectively reduced, leading to lower reinfection rates. This kind of benefit would also occur in charities' programs.
c) The relative impact of spillovers seems like it would depend substantially on: 1) coverage rates of deworming programs, 2) baseline intensity of worm infections. 
- Re coverage, our charities aim to treat everyone in their target regions and according to our reviews of SCI and Deworm the World Initiative may achieve coverage rates of ~80-95%, a higher coverage rate than was achieved in Miguel and Kremer. This means that there is a smaller untreated portion of the population that could receive spillover benefits. On the other hand, perhaps the relationship between coverage and spillovers is nonlinear: maybe if nearly all people in the community are treated then reinfection rates drop by a nonlinear amount.
- Re intensity, as Chris mentioned, perhaps spillover effects are larger when the worm burden is especially bad, in a nonlinear way. (We're currently adjusting linearly for worm intensity in our CEA.) OTOH, I could see an argument that spillovers are especially good at lower intensity levels, since maybe you could get closer to eliminating any infections.
d) So far I've mainly been thinking about spillovers on school-aged children. However, our model doesn't count any spillover benefits to pre-school-aged children even though they may exist (though could also depend on whether pre-school-aged children are receiving treatment in areas where our charities work). This is another reason you might expect that spillovers in charities' programs are actually larger than the amount of spillovers that we're including in our estimate when inflating the M&amp;K effect. 
I made a super rough model that one could play around with here: https://docs.google.com/spreadsheets/d/1oNyirkpFB-HYbXVMorloEZYpNm8k4XTFKV9egjXIPA4/edit?usp=sharing. I think there are probably major issues with it, so not putting weight on it, but it didn't make it seem like obviously we should expect much smaller spillover benefits in charities' programs than M&amp;K; my current best guess was maybe ~10% less.</t>
      </text>
    </comment>
    <comment authorId="0" ref="L9">
      <text>
        <t xml:space="preserve">Natalie:
Updating from 2.41 in the direction of 1.69 on the basis of Chris and Josh's arguments, but not fully because I haven't yet had the time to fully understand the reasoning.</t>
      </text>
    </comment>
    <comment authorId="0" ref="O9">
      <text>
        <t xml:space="preserve">I have not independently thought about this parameter. I am taking the average of people who have said here that they have thought about this.</t>
      </text>
    </comment>
    <comment authorId="0" ref="A12">
      <text>
        <t xml:space="preserve">This parameter gives individuals the option to account for potential development benefits of VAS. Assigning a non-zero value to this parameter will make the VAS CEA more consistent with our CEAs for interventions related to malaria and deworming.
While we are aware of studies assessing how malaria and worm infections affect long-term earning prospects, we are not aware of any similar studies assessing the long-term impact of VAS.</t>
      </text>
    </comment>
    <comment authorId="0" ref="C12">
      <text>
        <t xml:space="preserve">Andrew:
I adjusted this estimate so that development effects of VAS are ~75% of the development effects of malaria interventions. This is a rough guess. See Caitlin's note for a summary of the relevant considerations.
</t>
      </text>
    </comment>
    <comment authorId="0" ref="D12">
      <text>
        <t xml:space="preserve">Caitlin:
My input is roughly estimated to put the developmental benefits from VAS slightly below our estimates of developmental benefits for malaria. Absent direct evidence on VAS, my prior is that interventions that significantly improve health in childhood are likely to have developmental benefits. 
My current understanding of the facts is the following: 
- We have short-term evidence that VAS reduces serious illnesses and disabilities such as blindness that could plausibly improve long-run outcomes. 
- We lack direct evidence for the existence and size of developmental effects for VAS, unlike for deworming and malaria. It seems to be the case that the kind of evidence we want to see doesn't exist, but such benefits have not been disproven. 
Further, I'm not currently convinced that putting forward such benefits for VAS is significantly more speculative than the developmental benefits we use for deworming, where there is little evidence of short-run impacts but direct evidence of long-run impacts from one study, so I find it reasonable to model a developmental effect of VAS for comparative purposes, though I acknowledge that the confidence intervals around my best guess are wide. 
I'm concerned that we haven't spent as much studying mechanisms and calculating expected long-run effects from short-run impacts for VAS as we have for deworming and malaria. I would support spending more time on this research in 2019, and my input has the potential to change substantially based on what we may learn.</t>
      </text>
    </comment>
    <comment authorId="0" ref="E12">
      <text>
        <t xml:space="preserve">Chris:
I initially used a 4% adjustment (detailed at the link below), but updated to 7% based on James' arguments.
Initial thoughts/rationale:
https://docs.google.com/document/d/1JzfWO2cOvT4lLgskxSu38hYFQ8XIpnlMS6eFQ2xMyEw/</t>
      </text>
    </comment>
    <comment authorId="0" ref="G12">
      <text>
        <t xml:space="preserve">Because of the limited evidence on VAS developmental effects, I assumed it would have 2/3 the effect of malaria. I benchmarked off of SMC instead of LLINs because more SMC benefits accrue to the same population targeted by SMC (under 5-year-old kids). Because malaria has adult mortality benefits, I adjusted upwards aiming for 75% of the SMC benefit.</t>
      </text>
    </comment>
    <comment authorId="0" ref="H12">
      <text>
        <t xml:space="preserve">60%*(effect per year of bednets / effect per year of deworming)</t>
      </text>
    </comment>
    <comment authorId="0" ref="I12">
      <text>
        <t xml:space="preserve">I picked this number arbitrarily. I don't have a very strong preference for either Chris' or James' argument over the other. My prior is that if deworming and malaria have development effects, VAS probably does too. Lacking evidence that that's the case, I choose a value that makes the development benefits of VAS smaller in magnitude than malaria prevention or deworming, though it's kind of hard to say what that really means given variations in prevalence/intensity.</t>
      </text>
    </comment>
    <comment authorId="0" ref="J12">
      <text>
        <t xml:space="preserve">I've calibrated this estimate to ~65% of the economic benefits of AMF, and ~84% of the economic benefits of SMC (proportional to their effect on mortality).
Key considerations were:
1) We have seen studies suggesting long run effects on income of eradicating malaria and deworming.
2) If I hadn't seen these studies, my prior would be that malaria prevention has an equal long run effect on income as vitamin A supplementation (relative to their effect on mortality).
3) I think the malaria studies give some evidence that malaria has a larger long run effect on income than VAS; but should also update us towards many health programs having a similar effect but not being amenable to the kind of natural experiment which allowed us to get quasi-experimental evidence on the effect of malaria on income.
4) I therefore set my estimate to a lower, but comparable effect on income than bednets or SMC.</t>
      </text>
    </comment>
    <comment authorId="0" ref="O12">
      <text>
        <t xml:space="preserve">I have not independently thought about this parameter. I am taking the average of people who have said here that they have thought about this.</t>
      </text>
    </comment>
    <comment authorId="0" ref="B15">
      <text>
        <t xml:space="preserve">Amar:
Deferring to consensus on all of these for now</t>
      </text>
    </comment>
    <comment authorId="0" ref="D15">
      <text>
        <t xml:space="preserve">Caitlin:
Following GiveWell consensus.</t>
      </text>
    </comment>
    <comment authorId="0" ref="F15">
      <text>
        <t xml:space="preserve">Dan:
For the time being, I am taking the consensus view on this.</t>
      </text>
    </comment>
    <comment authorId="0" ref="J15">
      <text>
        <t xml:space="preserve">James:
Deferring to GiveWell consensus</t>
      </text>
    </comment>
    <comment authorId="0" ref="P15">
      <text>
        <t xml:space="preserve">Deferring to Caitlin for now</t>
      </text>
    </comment>
    <comment authorId="0" ref="A16">
      <text>
        <t xml:space="preserve">The annual return that you expect from the portion of the transfer that is invested.</t>
      </text>
    </comment>
    <comment authorId="0" ref="D16">
      <text>
        <t xml:space="preserve">Caitlin:
Taking the conservative side estimate of the return to iron roofs. I agree with Chris that there’s probably a mix of investments, some of which is in durable consumption goods that don’t earn a return, bringing the average rate of return down. But I also think this is partially compensated by people selecting into non-roof investments (such as livestock) because they believe they’ll be more successful than average in that type of investment. </t>
      </text>
    </comment>
    <comment authorId="0" ref="E16">
      <text>
        <t xml:space="preserve">Chris:
I would guess that roofs are an unusually good investment item. I expect that most other assets GiveDirectly's recipients invest in offer lower returns for fewer years.
It's also important to account for the fact that many items counting as assets (for the sake of the suggested 39% input for "Percentage of transfers invested") aren't interest-bearing (at least in the conventional sense). For example, many people use transfers to buy furniture.</t>
      </text>
    </comment>
    <comment authorId="0" ref="P16">
      <text>
        <t xml:space="preserve">Deferring to Caitlin for now</t>
      </text>
    </comment>
    <comment authorId="0" ref="A17">
      <text>
        <t xml:space="preserve">For how long do you expect the invested portion of a transfer will receive returns? 
E.g. an iron roof may eventually decay and need to be replaced. Cattle may die. Unexpected expenses or drops in income may necessitate individuals selling their assets.</t>
      </text>
    </comment>
    <comment authorId="0" ref="D17">
      <text>
        <t xml:space="preserve">Caitlin:
Choosing a value on the low end, below the expected lifespan of a roof or a goat. 
On the one hand, I think the transfers and some investments made using them can help buffer households from income shocks, prolonging the time until they’re forced to consider selling assets. On the other hand, I think negative income shocks are frequent in these populations, and there’s a good chance that households won’t be able to hang onto their investment over the long term. 
</t>
      </text>
    </comment>
    <comment authorId="0" ref="E17">
      <text>
        <t xml:space="preserve">Chris:
I expect that poor individuals will have a lot of trouble maintaining investments for long periods of time. 
In addition to the wear and tear investment items accumulate overtime, unexpected expenses and volatile incomes may threaten people's ability to hold on to investment assets.</t>
      </text>
    </comment>
    <comment authorId="0" ref="P17">
      <text>
        <t xml:space="preserve">Deferring to Caitlin for now</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Andrew:
For my moral weights, a value of 1 equals one healthy year of life for an adult.</t>
      </text>
    </comment>
    <comment authorId="0" ref="E1">
      <text>
        <t xml:space="preserve">Chris:
I started by assigning a value of 100 to averting a death at age 5+. I assigned values to other outcomes relative to that one.</t>
      </text>
    </comment>
    <comment authorId="0" ref="F1">
      <text>
        <t xml:space="preserve">Dan:
Explanation for my choices in this document: https://docs.google.com/document/d/12C32YATXWWaQV--y9n6CSj4YZ5CCCUnhuZvW3O8OinU/edit#
Calculations for value of averting death: https://docs.google.com/spreadsheets/d/1RuYlMSbD84SLGo8J98rkb81FmoF0GOUaYhIGOvUKrCM/edit#gid=0</t>
      </text>
    </comment>
    <comment authorId="0" ref="I1">
      <text>
        <t xml:space="preserve">Isabel:
See individual cell notes (particularly rows 3 and 6) for details on my approach to value assignments.
I played around with the spreadsheet James created/model Olivia created and increased my values for death-averted : consumption-increase and for under-5-death : over-5-death as a result of that output, but overall trust my intuition more than the model to accurately represent my values.</t>
      </text>
    </comment>
    <comment authorId="0" ref="J1">
      <text>
        <t xml:space="preserve">James:
2018 Update.
I revised all my moral weights. More details in this doc:
https://docs.google.com/document/d/1hx7q7cIQdXd9dKB9WvlSSCdGKYk8jRB9xjyp8kIWzyE/edit#
And this spreadsheet:
https://docs.google.com/spreadsheets/d/1FWqr1sp5asEwLQVpgicT2us-HZv44AuOEzLO86ZHXYE/edit#gid=373421161
My base unit 1 is a WALY (a welfare-adjusted life year)</t>
      </text>
    </comment>
    <comment authorId="0" ref="L1">
      <text>
        <t xml:space="preserve">Anchored at doubling consumption for one person for one year.</t>
      </text>
    </comment>
    <comment authorId="0" ref="R1">
      <text>
        <t xml:space="preserve">This set of moral weights is a rough attempt to represent normative values commonly used in analyses conducted by other organizations in the global health and development field. For more context on how we arrived at these weights, see https://www.givewell.org/how-we-work/our-criteria/cost-effectiveness/comparing-moral-weights. However, we don't believe there's a single set of normative values that can accurately capture the typical view in the global health and development community; we expect there to be substantial disagreement about these challenging moral questions among individuals. Therefore, these moral weights should not be interpreted as a truly representative summary of typical moral views. This set of moral weights is combined with the median values for items on the "User inputs" tab to arrive at final cost-effectiveness figures.</t>
      </text>
    </comment>
    <comment authorId="0" ref="A3">
      <text>
        <t xml:space="preserve">Our model accounts for changes in the natural log of consumption. The logarithmic model captures the idea that money has diminishing value as you get more and more of it. 
For example, our model considers a 50% increase in income as a little better than 50% as good as an 100% increase in income.</t>
      </text>
    </comment>
    <comment authorId="0" ref="E3">
      <text>
        <t xml:space="preserve">Chris:
I think it's easy to over estimate how much additional income or consumption will raise long-term well-being. 
Separately, I worry that a lot of expenditures are in some sense positional—improving people's well-being by enhancing their social status relative to their peers. These types of expenditures may not be very beneficial to the well-being of society as a whole. </t>
      </text>
    </comment>
    <comment authorId="0" ref="I3">
      <text>
        <t xml:space="preserve">Isabel:
I'm anchoring on doubling consumption for one person for one year = 1 unit of value. (I chose a set of values, and then multiplied them so that I could have this as a value of 1.)
For context with my other values including the note I give in row 6, I'm thinking of the total economic productivity and labor done by an average person over a lifetime as roughly ~50 units of value.
I think my values are also something approximating 1 DALY = 2 units of value, though I don't explicitly use DALYs to assess the value of averting a death.
I considered updating these values to value averting death more highly, given the beneficiary preferences research we've seen so far, but decided I'm satisfied with the tradeoff I'm currently making.</t>
      </text>
    </comment>
    <comment authorId="0" ref="N3">
      <text>
        <t xml:space="preserve">Olivia:
Anchoring at doubling consumption for 1 person for 1 year = 1 unit of value.</t>
      </text>
    </comment>
    <comment authorId="0" ref="O3">
      <text>
        <t xml:space="preserve">Sophie's March 2017 value of consumption: https://docs.google.com/document/d/1fFw5VYMcS1U6cO3VnX8tfMjGigGebR_LVsWp488OBj0</t>
      </text>
    </comment>
    <comment authorId="0" ref="P3">
      <text>
        <t xml:space="preserve">Stephan:
Anchoring value</t>
      </text>
    </comment>
    <comment authorId="0" ref="R3">
      <text>
        <t xml:space="preserve">We don't think there is a conventional method for comparing health improvements and  consumption improvements in cost-effectiveness analyses. Some sources very roughly suggest that averting a DALY is about as valuable as providing a cash transfer of 2.5x annual GDP per capita. We extrapolate from that and assume that a DALY may be valued at 2.5x annual per capita consumption in a given population. We are not confident that this extrapolation is valid.
See our writeup for more information: https://www.givewell.org/how-we-work/our-criteria/cost-effectiveness/comparing-moral-weights</t>
      </text>
    </comment>
    <comment authorId="0" ref="A6">
      <text>
        <t xml:space="preserve">This input captures the value you place on preserving the life of a very young child. 
We don't have great information about the typical age of death from malaria. The distribution of malaria mortality by age likely varies depending on transmission intensity and the degree of seasonality in transmission. 
Carneiro et al. 2010 provides analysis of malaria deaths by age based on data from sub-Saharan Africa. Their work suggests that the peak rate of malaria mortality occurs before 12 months of age in most settings, but a significant number of deaths occur at later ages (see linked chart in sources column to the right).
We are uncertain whether deaths averted by ITNs are likely to follow an age distribution that closely resembles the distribution of ages of malaria deaths.   </t>
      </text>
    </comment>
    <comment authorId="0" ref="I6">
      <text>
        <t xml:space="preserve">Isabel:
I'm thinking of the value of averting an individual's death in terms of several components:
1. The individual's interest in continuing to live, including factors like level of consciousness and expected number of years of life otherwise left.
2. Emotional impact of an individual's death on others.
3. Impact of an individual's death on others in terms of financial hardship or other logistical/non-emotional difficulties.
I'm currently weighting those factors (very very roughly) equally in the case of a 'typical' adult death at an age where one might be contributing economically and have a family dependent on them. I weight #2 similarly across ages, and #1 with a sort of lognormal distribution.</t>
      </text>
    </comment>
    <comment authorId="0" ref="N6">
      <text>
        <t xml:space="preserve">Olivia:
I’m thinking of the utility associated with averting a death as coming from 1. the utility that the person will enjoy as they live additional years, 2. the person’s interest in experiencing the expected utility in future years, 3. averting the grief that would be felt by those close to the person, if the person had died, and 4. averting the negative economic impacts of the death felt by those reliant on the person.
I’m roughly approximating this using the following formula: (W*Y) + (G*N) + E, where W is a weight representing how interested an individual of a certain age is in continued years of life, Y is the number of expected future years of life, G is a measure of grief severity, N is the number of grievers, and E represents the economic impacts of the death. 
I’m including this formula to illustrate how I see the inputs relating to one another, not to convey precision or confidence.
More on my thinking here: https://docs.google.com/document/d/1qGBLoPw2R9eQyTUoeQNAU2Dfc8uNL-nX8E4j0-PCpBU/edit?usp=sharing</t>
      </text>
    </comment>
    <comment authorId="0" ref="O6">
      <text>
        <t xml:space="preserve">Sophie's March 2017 value of preventing an instance of under-5 death: https://docs.google.com/document/d/1ofey3YzccXExFT82TTeLSeCBOPBint0nQFaKM9sVhbs/</t>
      </text>
    </comment>
    <comment authorId="0" ref="P6">
      <text>
        <t xml:space="preserve">Stephan:
My value relative to doubled consumption is lower than most other GW employees.  My view is that in low-income settings most relevant to GW's work, consumption is a life-or-death matter.  Twenty years of doubled consumption could itself save the life of a child through better nutrition, sanitation, medical care, or reduced exposure to violence.  Also, increased consumption allows people to have more children if they wish, partially offsetting a loss, although I don't think having an additional child fully offsets the loss of a child.  </t>
      </text>
    </comment>
    <comment authorId="0" ref="R6">
      <text>
        <t xml:space="preserve">From Lopez et al. 2006, Table 5.1, Pg. 402. This number is the average of male and female life expectancy at age 5, using 3% discounting and standard age weights (valuing years in the middle of the life cycle more highly). To experiment with different discounts and different age-weights, see the "YLL per death" sheet at: https://docs.google.com/spreadsheets/d/1xFvjzL8eM2Mg8yH9Jr3EJH1iE2ZedOEiNPKBCHgJJC4/edit#gid=324518670. Lopez et al. 2006: http://www.givewell.org/files/DWDA%202009/Interventions/Global%20Burden%20of%20Disease%20and%20Risk%20Factors.pdf.</t>
      </text>
    </comment>
    <comment authorId="0" ref="I7">
      <text>
        <t xml:space="preserve">Isabel:
See note in above cell.</t>
      </text>
    </comment>
    <comment authorId="0" ref="P7">
      <text>
        <t xml:space="preserve">Stephan:
The death of a person 5+ seems worse than the death of a person less than 5, due to productivity loss and the greater impact on family and community members.  Twice as bad feels about right, but I don't currently have a more sophisticated argument than that.</t>
      </text>
    </comment>
    <comment authorId="0" ref="R7">
      <text>
        <t xml:space="preserve">From Lopez et al. 2006, Table 5.1, Pg. 402. This number is the average of male and female life expectancy at age 30, using 3% discounting and standard age weights (valuing years in the middle of the life cycle more highly). To experiment with different discounts and different age-weights, see the "YLL per death" sheet at: https://docs.google.com/spreadsheets/d/1xFvjzL8eM2Mg8yH9Jr3EJH1iE2ZedOEiNPKBCHgJJC4/edit#gid=324518670. Lopez et al. 2006: http://www.givewell.org/files/DWDA%202009/Interventions/Global%20Burden%20of%20Disease%20and%20Risk%20Factors.pdf.</t>
      </text>
    </comment>
    <comment authorId="0" ref="A10">
      <text>
        <t xml:space="preserve">This input captures the value you place on preserving the life of a child protected with SMC.
Malaria chemoprevention likely prevents deaths at slightly later ages than ITN coverage, since individuals younger than 3 months old are not treated in malaria chemoprevention programs. </t>
      </text>
    </comment>
    <comment authorId="0" ref="I10">
      <text>
        <t xml:space="preserve">Isabel:
I'm setting this to the same value as AMF under-5s, even though the age range is slightly different, because of the idea that young babies (under ~3 months) have inherited immunity to malaria from their mothers so are unlikely to die from malaria at that age.</t>
      </text>
    </comment>
    <comment authorId="0" ref="O10">
      <text>
        <t xml:space="preserve">Sophie's March 2017 value of preventing an instance of under-5 death: https://docs.google.com/document/d/1ofey3YzccXExFT82TTeLSeCBOPBint0nQFaKM9sVhbs/</t>
      </text>
    </comment>
    <comment authorId="0" ref="R10">
      <text>
        <t xml:space="preserve">From Lopez et al. 2006, Table 5.1, Pg. 402. This number is the average of male and female life expectancy at age 5, using 3% discounting and standard age weights (valuing years in the middle of the life cycle more highly). To experiment with different discounts and different age-weights, see the "YLL per death" sheet at: https://docs.google.com/spreadsheets/d/1xFvjzL8eM2Mg8yH9Jr3EJH1iE2ZedOEiNPKBCHgJJC4/edit#gid=324518670. Lopez et al. 2006: http://www.givewell.org/files/DWDA%202009/Interventions/Global%20Burden%20of%20Disease%20and%20Risk%20Factors.pdf.</t>
      </text>
    </comment>
    <comment authorId="0" ref="I13">
      <text>
        <t xml:space="preserve">Isabel:
Based on just the age range, I'd value averting a death at this age somewhat more highly than at under-5-years or at 3- to 59-months, but I don't know enough about the age distribution of deaths from malaria and deaths prevented by HKI to have an educated guess of how these values should differ, so I'm leaving them the same.</t>
      </text>
    </comment>
    <comment authorId="0" ref="O13">
      <text>
        <t xml:space="preserve">Sophie's March 2017 value of preventing an instance of under-5 death: https://docs.google.com/document/d/1ofey3YzccXExFT82TTeLSeCBOPBint0nQFaKM9sVhbs/</t>
      </text>
    </comment>
    <comment authorId="0" ref="R13">
      <text>
        <t xml:space="preserve">From Lopez et al. 2006, Table 5.1, Pg. 402. This number is the average of male and female life expectancy at age 5, using 3% discounting and standard age weights (valuing years in the middle of the life cycle more highly). To experiment with different discounts and different age-weights, see the "YLL per death" sheet at: https://docs.google.com/spreadsheets/d/1xFvjzL8eM2Mg8yH9Jr3EJH1iE2ZedOEiNPKBCHgJJC4/edit#gid=324518670. Lopez et al. 2006: http://www.givewell.org/files/DWDA%202009/Interventions/Global%20Burden%20of%20Disease%20and%20Risk%20Factors.pdf.</t>
      </text>
    </comment>
  </commentList>
</comments>
</file>

<file path=xl/comments3.xml><?xml version="1.0" encoding="utf-8"?>
<comments xmlns:r="http://schemas.openxmlformats.org/officeDocument/2006/relationships" xmlns="http://schemas.openxmlformats.org/spreadsheetml/2006/main">
  <authors>
    <author/>
  </authors>
  <commentList>
    <comment authorId="0" ref="A4">
      <text>
        <t xml:space="preserve">"The summary rate difference, which expresses how many lives can be saved for every 1000 children protected, was 5.53 deaths averted per 1000 children protected per year (95% CI 3.39 to 7.67; Analysis 1.2). I performed a regression analysis of the natural logarithm of the rate difference on the entomological inoculation rate and could not find a trend (r 2 = 0.52, F = 3.2 on 1,3 degrees of freedom, P = 0.2). In contrast to protective efficacies, the risk differences seemed to have a tendency towards a higher effect with a higher entomological inoculation rate. This apparent paradox is because the baseline mortality rates are higher in areas with high entomological inoculation rates." Lengeler 2004, Pg 8. Author has confirmed that "protection" means "has received an ITN", not "has been confirmed to be using an ITN."</t>
      </text>
    </comment>
    <comment authorId="0" ref="A5">
      <text>
        <t xml:space="preserve">The calculation behind the 34.8 figure can be seen in the section of our supplementary calculations labeled "All-cause mortality in Lengeler 2004" at https://docs.google.com/spreadsheets/d/1OM42oJzPYiPS34vedrxbgwxA-DLg7py-3J-c5pJ0HN4/.</t>
      </text>
    </comment>
    <comment authorId="0" ref="A6">
      <text>
        <t xml:space="preserve">See the Against Malaria Foundation section of the "Country selection" tab for the calculation behind this figure.</t>
      </text>
    </comment>
    <comment authorId="0" ref="A8">
      <text>
        <t xml:space="preserve">Funding for malaria prevention began to rapidly increase after 2004, thus some of the mortality decline after 2004 was probably due to bednets. (see http://files.givewell.org/files/DWDA%202009/Interventions/Nets/2012%20vet/Malaria%20case%20rate%20and%20death%20rate%20information%20edited.xls from http://blog.givewell.org/2012/10/18/revisiting-the-case-for-insecticide-treated-nets-itns/)
We have limited confidence in the default figure, but we believe 25% is a reasonable estimate. See Eisele et al. 2012 (https://malariajournal.biomedcentral.com/articles/10.1186/1475-2875-11-93) for more information about the role ITNs have played in mortality declines.
</t>
      </text>
    </comment>
    <comment authorId="0" ref="A12">
      <text>
        <t xml:space="preserve">This adjustment is used to account for reduced net efficacy due to poor net usage (i.e. people who receive nets not sleeping under them). 
Net use was imperfect in trial contexts, but we guess that net use following AMF's distributions may still be lower than it was in trial contexts.  
Some information about net use in bed net trials and AMF programs can be viewed at https://docs.google.com/a/givewell.org/document/d/1-wcSC2wz6Jn8uKALZvyAo9Um1ukhIB5GMaie8lQDmhU/edit?usp=sharing. Methods for collecting usage data vary, and we don't believe we can make a simple apples-to-apples comparison between AMF use data and use data from bed net trials. We have substantial uncertainty, but our best guess is that a value of 90% is appropriate for this parameter. 
An excerpt from Lengeler 2004 (pgs. 10-11) details why net use may be a concern in large-scale distributions:
"The bulk of data in this review describe impact under ideal trial conditions (efficacy) rather than impact under large-scale programme conditions (effectiveness). While the difference between efficacy and effectiveness is likely to be small for certain medical interventions (such as vaccination or surgery), it can potentially be large for preventive interventions such as ITNs. 
Some of the consequences of moving from a scientific trial towards a large-scale programme is illustrated by the results of the two mortality trials carried out in The Gambia. The first trial was carried out under well-controlled implementation conditions, with a high coverage rate in the target population (Gambia (Alonso)). Unfortunately it was not randomized and hence not included in the present analysis. The second one was the evaluation of a national impregnation programme carried out by primary health care personnel and which faced some operational problems...and a lower coverage rate (around 60%) of the target population (Gambia (D’Alessandro)).The difference of impact between the two studies is important: the first trial achieved a total reduction in mortality of 42%, while the protective efficacy in the second trial was 23%." 
(Link to Lengeler 2004: https://www.ncbi.nlm.nih.gov/pubmed/15106149)
Additional discussion about net ownership and use is available at https://www.givewell.org/international/technical/programs/insecticide-treated-nets#How_have_larger-scale_distributions_compared_to_the_programs_addressed_in_these_studies.
</t>
      </text>
    </comment>
    <comment authorId="0" ref="A13">
      <text>
        <t xml:space="preserve">This adjustment is used to account for the possibility that the summary effect reported in Lengeler's 2004 meta-analysis might not have been the true effect ITNs had on the populations being studied. It's GiveWell's best guess that these trials captured something close to the true effect of nets in the study settings. Although we don't have specific, serious concerns about internal validity, we use a default value below 100% based on our expectation that published studies are more likely to overstate an intervention's efficacy than understate it. 
(Link to Lengeler 2004: https://www.ncbi.nlm.nih.gov/pubmed/15106149)
</t>
      </text>
    </comment>
    <comment authorId="0" ref="A14">
      <text>
        <t xml:space="preserve">Our estimate of how effectively ITNs avert deaths is based on the summary effect from Lengeler 2004 (https://www.ncbi.nlm.nih.gov/pubmed/15106149), a meta-analysis of universal bed net or curtain distribution trials. We adjust the effect found in that meta-analysis based on differences in all-cause mortality rates in the contexts of the trials versus the contexts AMF works in today.
That adjustment should be sufficient if, absent nets, the portion of all-cause mortality coming from malaria mortality is constant across settings.
This parameter can be used to adjust for the possibility that the portion of all-cause mortality due to malaria is different in areas where AMF works than it was in trial settings.
The sensitivity checks at https://docs.google.com/spreadsheets/d/1OM42oJzPYiPS34vedrxbgwxA-DLg7py-3J-c5pJ0HN4/ suggest that, on average, the portion of all-cause mortality coming from malaria mortality is roughly consistent between trial settings and AMF settings. Accordingly, we set this value to 100% (implying no adjustment) in our default specification.
However, malaria burdens vary substantially between countries. A value other than 100% will be used if a specific country is selected on the "Country selection" tab. 
We are uncertain about the appropriate value for this parameter and have limited confidence in the reliability of our sensitivity checks and country-specific values.
Some further discussion of how net efficacy could vary between settings with different transmission dynamics (one of the possible issues accounted for by this parameter) is available at https://www.givewell.org/international/technical/programs/insecticide-treated-nets#HowmighttheeffectivenessofITNsvaryacrosssettingswithdifferentmalariatransmissionpatterns.</t>
      </text>
    </comment>
    <comment authorId="0" ref="A15">
      <text>
        <t xml:space="preserve">The default adjustment of 35% reflects our views on insecticide resistance as of September 2018. Details at https://www.givewell.org/international/technical/programs/insecticide-treated-nets/insecticide-resistance-malaria-control#How_does_insecticide_resistance_affect_the_expected_cost-effectiveness_of_donations_to_AMF.
An internal-only spreadsheet with the calculation that is used to arrive at the 35% value is at https://docs.google.com/spreadsheets/d/1O0AW5pPfPHhiH3o1tigvHiOmv68VFRidQBddBwirf-0/ .</t>
      </text>
    </comment>
    <comment authorId="0" ref="A19">
      <text>
        <t xml:space="preserve">In many AMF distributions, the number of nets distributed to each household is based on the number of people in the household and the allocation does not take into account whether there are any non-worn-out nets already in the household. Our model assumes that some portion of people receive a new net when they had a non-worn-out net available. The value here is a guess and is based on the average lifespan of nets, the interval between campaigns (generally 3 or more years), and AMF data from Malawi where data on existing nets was collected.</t>
      </text>
    </comment>
    <comment authorId="0" ref="A20">
      <text>
        <t xml:space="preserve">When a net is distributed to an individual who already has a usable net, the new net may eventually be used. 
This input accounts for the average proportion of the lifespan of a LLIN that extra nets are eventually used for.
This true value of this input is highly uncertain.
</t>
      </text>
    </comment>
    <comment authorId="0" ref="A24">
      <text>
        <t xml:space="preserve">"The effect of ITNs on uncomplicated clinical episodes ofmalaria is shown by large effect estimates in all trials. Overall, thereduction in clinical episodes was around 50% for all subgroups(stable and unstable malaria; no nets and untreated nets) and for both P. falciparumandP. vivax." Lengeler 2004, Pg 9.
We also considered using the relative reduction from analyses of (i) parasite prevalence (13%), and (ii) splenomegaly.
"In areas of stable malaria, impact on prevalence of infection(measured through cross-sectional surveys) was small: 13%reduction when the control group did not have any nets and 10% reduction when the control group had untreated nets." Lengeler 2004, Pg 9.
"Splenomegaly was significantly reduced for both types of controls:there is a 30% protective efficacy when controls were not using nets, and a 23% protective efficacy when the control group used untreated nets." Lengeler 2004, Pg 9.
We decided to use the estimate of reduction in incidence for two reasons:
(i) the largest number of trials in Lengeler 2004 collect this outcome
(ii) it is consistent with our approach for estimating prevalence reductions for seasonal malaria chemoprevention.</t>
      </text>
    </comment>
    <comment authorId="0" ref="A25">
      <text>
        <t xml:space="preserve">We assume a reduction in incidence will have a similar effect on reduction in prevalence.</t>
      </text>
    </comment>
    <comment authorId="0" ref="A30">
      <text>
        <t xml:space="preserve">In the absence of an LLIN distribution, net coverage would likely fall from current levels, leading to an increase in malaria prevalence.
This means the baseline prevalence (in the absence of a distribution) is likely to be higher than current prevalence.
We have attempted to quantify this consideration by calculating how much higher we would expect malaria incidence to be if net coverage dropped to 20% in a region (in line with our assumption of "Percent of all individuals owning nets (in absence of a distribution)"). We assume malaria incidence is roughly proportional to prevalence.
Our current estimate implies that, in the absence of a LLIN distribution, malaria incidence would revert to around 2013 levels.
Full calculations and sources behind this estimate can be found in this spreadsheet: 
https://docs.google.com/spreadsheets/d/1fWIfaVaTKZX53mBrB9_EdT8EUsk1Q58h7XsuNj8YyJE/edit#gid=1052575435</t>
      </text>
    </comment>
    <comment authorId="0" ref="A39">
      <text>
        <t xml:space="preserve">The value in this row is used for illustrative purposes only—changing this value will not affect the final cost-effectiveness estimates.</t>
      </text>
    </comment>
    <comment authorId="0" ref="A40">
      <text>
        <t xml:space="preserve">Some procured nets may never make it to distribution. We have limited confidence in the default value for this input.</t>
      </text>
    </comment>
    <comment authorId="0" ref="A42">
      <text>
        <t xml:space="preserve">The default value of $4.53 per net comes from GiveWell's 2018 analysis of AMF's cost per net.
See https://docs.google.com/spreadsheets/d/1AqmTkXS8CporZ0TIWPpCcesAgc9nxqYLg9GGlTp66Ng for more details.</t>
      </text>
    </comment>
    <comment authorId="0" ref="A43">
      <text>
        <t xml:space="preserve">"At the household level, the distribution of 1 LLIN for every 2 members of the household will entail rounding up in households with an odd number of members (e.g. 3 LLINs for a household with 5 members, etc.) Because of this rounding up, the achievement of 1 LLIN for every 2 people at household level requires an overall ratio, for procurement purposes, of 1 LLIN for every 1.8 people in the target population."
See http://www.givewell.org/international/technical/programs/insecticide-treated-nets#footnote8_zqhtlcm</t>
      </text>
    </comment>
    <comment authorId="0" ref="A46">
      <text>
        <t xml:space="preserve">See the Against Malaria Foundation section of the "Country selection" tab for the calculation behind this figure.</t>
      </text>
    </comment>
    <comment authorId="0" ref="A47">
      <text>
        <t xml:space="preserve">See the Against Malaria Foundation section of the "Country selection" tab for the calculation behind this figure.</t>
      </text>
    </comment>
    <comment authorId="0" ref="A50">
      <text>
        <t xml:space="preserve">The default value of 2.22 is drawn from the decay model discussed at http://www.givewell.org/international/technical/programs/insecticide-treated-nets#Decay</t>
      </text>
    </comment>
    <comment authorId="0" ref="A64">
      <text>
        <t xml:space="preserve">See the Against Malaria Foundation section of the "Country selection" tab for the calculation behind this figure.</t>
      </text>
    </comment>
    <comment authorId="0" ref="A65">
      <text>
        <t xml:space="preserve">The link between ITN coverage and age 5 and over mortality is not well-established by empirical research. GiveWell has spoken with malaria experts who agreed that there is a solid theoretical basis for believing that ITNs should avert adult deaths. Additional details are available in our writeup at https://www.givewell.org/international/technical/programs/insecticide-treated-nets/malaria-mortality-over-five.
In our model, we consider the ratio of adult malaria deaths to child malaria deaths in countries where AMF works (using estimates from the Global Burden of Disease Project). A value of 100% for this parameter would imply that ITNs avert deaths directly in accordance with that ratio.
For example: Imagine that data suggest there are two under-5 malaria deaths for every age 5+ malaria death in a given setting. An input of 100% for this parameter would suggest that for every two under-5 deaths averted, one age 5+ death is averted. Similarly, in the same situation an input of 50% would indicate that one age 5+ death is averted for every four under-5 deaths averted.  
Note that one might choose a low value for this parameter if he or she believes that Global Burden of Disease estimates overstate malaria mortality in individuals age 5 and older.
We use a suggested value of 80%, but have limited confidence about the appropriate value for this parameter. Our value of 80% is based on the following:
1) Two reasons why bed nets may reduce proportionally less death in adults than children are:
(a) Later sleeping times: ~15% adjustment. Older individuals may go to sleep later in the day than young children. As a result, 5-and-overs may be less likely to be under bed nets during the hours when mosquitoes are most likely to bite. We do not have data on this; the only malaria researcher we spoke to who commented on this said, "We investigated mosquito biting times and the times people are under a bed net, and generally did not find large differences between adults and children, though it did vary substantially from site to site." (See link to notes in above report.) We have very roughly guessed that perhaps children are asleep during ~10 critical hours of mosquito biting time. If older individuals are not under bed nets for ~1.5 of those hours, then we roughly assume the nets are ~15% less effective for them.
(b) Lower net use: ~15% adjustment. Maybe older individuals use nets less than young children. We have not yet investigated this in-depth. The only malaria researcher we spoke to who commented on this said, "Bed net usage rates among adults are quite good overall; they mostly share a sleeping place with young children. Again, there is very little research out there and quite a lot of variability. For example, one study found the lowest usage is often among teenagers as, unlike young children, adolescents often don’t share sleeping spaces with their parents." (See link to notes in above report.) We have adjusted by ~15% for this factor very arbitrarily.
2) One factor going in the other direction is that we'd guess that a substantial portion of bednets' effects are community-level effects that come about from generally killing mosquitoes in a region; since these effects are not based on bed net usage practices for any given individual, we expect them to be similar for children and adults. We add ~10% to the adjustment account for this factor.
3) Final discount: 100% - 15% - 15% + 10% = 80%</t>
      </text>
    </comment>
    <comment authorId="0" ref="A76">
      <text>
        <t xml:space="preserve">How many less children under the age of 5 do we expect to be infected with malaria at a given point in time for the arbitrary donation size given above?</t>
      </text>
    </comment>
    <comment authorId="0" ref="A77">
      <text>
        <t xml:space="preserve">How many less children between the ages of 5 and 14 do we expect to be infected with malaria at a given point in time for the arbitrary donation size given above?</t>
      </text>
    </comment>
    <comment authorId="0" ref="A79">
      <text>
        <t xml:space="preserve">This figure represents a midpoint between the findings of two natural experiments (Bleakley 2010, Cutler et al. 2010)
It should be interpreted as the expected increase in lifetime income from reducing the point in time probability of having malaria from 1 to 0 for one year. 
We are uncertain at what age range children would get long term benefits from malaria reduction. We chose 14 fairly arbitrarily, but do not believe the results are highly sensitive to this assumption. We normalized the results of the studies we relied on to an annual figure by dividing by 14, and then applied this to children aged under 14. If we had chosen a lower age than 14, the increase in the estimate of the annual effect would have been cancelled out by applying it to a lower proportion of the population.
We have not yet published the full rationale for choosing this figure.
Bleakley 2010: https://www.ncbi.nlm.nih.gov/pmc/articles/PMC3810960/
Cutler et al. 2010: https://scholar.harvard.edu/files/kremer/files/malaria_aej_applied_2010.04_sunday_two.pdf</t>
      </text>
    </comment>
    <comment authorId="0" ref="A80">
      <text>
        <t xml:space="preserve">We apply a downward adjustment to the headline results of the studies for two reasons:
1) The two natural experiments we use to calculate the expected increase in income from reducing malaria have a number of weaknesses and uncertainties. In particular, they study different malaria interventions that operated in different places and time periods and generated larger reductions in malaria prevalence than the programs we are currently modelling. While they support the idea that suffering from malaria can have substantial impacts on long-term income, we are unsure if extrapolating the effect sizes they estimate is externally valid for our model. 
They are also retrospective, quasi-experimental studies, and we cannot entirely rule out the possibility that the observed results are affected by unknown other factor(s) or data quality issues.
We therefore apply a subjective downward adjustment (70%) to the headline results of the studies.
2) The studies primarily report outcomes for males. We would guess that there would also be effects on income for females, but that these would be lower due to females having lower rates of labor force participation. We apply a further discount of 75% to account for this consideration.
70% x 75% gives a replicability adjustment of 52%.
We have not yet published the full rationale for choosing this figure.
Bleakley 2010: https://www.ncbi.nlm.nih.gov/pmc/articles/PMC3810960/
Cutler et al. 2010: https://scholar.harvard.edu/files/kremer/files/malaria_aej_applied_2010.04_sunday_two.pdf</t>
      </text>
    </comment>
    <comment authorId="0" ref="A82">
      <text>
        <t xml:space="preserve">Our best guess is that children are roughly 17 years of age when they begin substantive work (see our justification for the equivalent parameter in our deworming cost-effectiveness analysis https://docs.google.com/document/d/1NxN6SO8GNv1AhpHMy1-IGu-tStT7py29W8AFU0u_bLw/edit?ts=599b4840)
We assume children between the ages of 0 and 14 benefit from the long run effects of reduced childhood exposure to malaria. Taking a simple average, we expect the average beneficiary is ~7 years of age.
Our best guess is therefore that there are ~10 years between receiving nets and starting work.</t>
      </text>
    </comment>
    <comment authorId="0" ref="A85">
      <text>
        <t xml:space="preserve">For consistency, we use the same figure here as we do for our deworming CEA.</t>
      </text>
    </comment>
    <comment authorId="0" ref="A88">
      <text>
        <t xml:space="preserve">For consistency, we use the same figure here as for deworming. We repeat the cell note from our deworming cost-effectiveness analysis:
"If a person treated for worms earns additional income and supports a family, then multiple people may benefit—not just the person who was dewormed. 
In a multi-person household with one wage earner, a 10% increase in wages could enable every member of the household to consume 10% more. However, many households will have multiple wage earners, and household size may change overtime.
A rough model for estimating a value for this parameter is available at https://docs.google.com/spreadsheets/d/112uuyYt6QLRZuJojwz6fHv4JQ-GHNeIpiT-SauY3kmM/edit#gid=0. The appropriate value for this parameter will depend on many uncertain factors (e.g. household composition and how household composition changes overtime). We currently use a default value of 2.0. Our rough model suggests values close to 2 under a range of reasonable assumptions."</t>
      </text>
    </comment>
  </commentList>
</comments>
</file>

<file path=xl/comments4.xml><?xml version="1.0" encoding="utf-8"?>
<comments xmlns:r="http://schemas.openxmlformats.org/officeDocument/2006/relationships" xmlns="http://schemas.openxmlformats.org/spreadsheetml/2006/main">
  <authors>
    <author/>
  </authors>
  <commentList>
    <comment authorId="0" ref="A4">
      <text>
        <t xml:space="preserve">Default value from GiveWell's 2018 analysis of the cost per treatment in the ACCESS-SMC program.
See https://docs.google.com/spreadsheets/d/1heb0B3TZhbkW2wq73ia5XQ336IYrC2h5J4h4kXDXNQQ/edit#gid=1598546462.</t>
      </text>
    </comment>
    <comment authorId="0" ref="A5">
      <text>
        <t xml:space="preserve">The value in this row is used for illustrative purposes only—changing this value will not affect the final cost-effectiveness estimates.</t>
      </text>
    </comment>
    <comment authorId="0" ref="A9">
      <text>
        <t xml:space="preserve">Values are drawn from GiveWell's 2018 analysis of the cost per treatment in the ACCESS-SMC program.
See https://docs.google.com/spreadsheets/d/1heb0B3TZhbkW2wq73ia5XQ336IYrC2h5J4h4kXDXNQQ/edit#gid=1598546462.</t>
      </text>
    </comment>
    <comment authorId="0" ref="A10">
      <text>
        <t xml:space="preserve">Values are drawn from GiveWell's 2018 analysis of the cost per treatment in the ACCESS-SMC program.
See https://docs.google.com/spreadsheets/d/1heb0B3TZhbkW2wq73ia5XQ336IYrC2h5J4h4kXDXNQQ/edit#gid=1598546462.</t>
      </text>
    </comment>
    <comment authorId="0" ref="A11">
      <text>
        <t xml:space="preserve">Values are drawn from  GiveWell's 2018 analysis of the cost per treatment in the ACCESS-SMC program.
See https://docs.google.com/spreadsheets/d/1heb0B3TZhbkW2wq73ia5XQ336IYrC2h5J4h4kXDXNQQ/edit#gid=1598546462.</t>
      </text>
    </comment>
    <comment authorId="0" ref="A12">
      <text>
        <t xml:space="preserve">Values are drawn from  GiveWell's 2018 analysis of the cost per treatment in the ACCESS-SMC program.
See https://docs.google.com/spreadsheets/d/1heb0B3TZhbkW2wq73ia5XQ336IYrC2h5J4h4kXDXNQQ/edit#gid=1598546462.</t>
      </text>
    </comment>
    <comment authorId="0" ref="A23">
      <text>
        <t xml:space="preserve">We performed our own meta-analysis with slight deviations from the approach used in Meremikwu et al. 2012. More details can be found in the note on the parameter labeled "Relative risk for malaria cases, intention to treat effect."
Our calculation for the 89.77% coverage level can be found at https://docs.google.com/spreadsheets/d/1ejSZi2yXY180qnKXbslvdSTd_tWtrqB1u-P38Q7sHg8/edit#gid=1395041743. Note that no coverage information from Dicko 2008 is used in this calculation.</t>
      </text>
    </comment>
    <comment authorId="0" ref="A27">
      <text>
        <t xml:space="preserve">Assumption. About two-thirds of doses from Malaria Consortium's northern Nigeria work in 2014 were directly observed by community caregivers.
See cell C18 on this sheet: https://docs.google.com/spreadsheets/d/11uH8PyYazAs4Jw4OKO3vGrf_GPfgyCNU8uW-zmG6OTU/edit#gid=738930869
Note that we assume children who do not adhere to the first dose will not adhere to later doses either.</t>
      </text>
    </comment>
    <comment authorId="0" ref="A28">
      <text>
        <t xml:space="preserve">We don't know what the true adherence rate for unobserved first doses will be. We use the same value here as our estimate for adherence to the second and third doses. See the note on the following input for more information.</t>
      </text>
    </comment>
    <comment authorId="0" ref="A29">
      <text>
        <t xml:space="preserve">According to ACCESS-SMC data, 94% of the covered population adhered to all three doses. 
We are unsure what the true adherence rate will be in the future. 
This value is formed by taking the 94% value and discounting by 10%.
See https://docs.google.com/spreadsheets/d/11uH8PyYazAs4Jw4OKO3vGrf_GPfgyCNU8uW-zmG6OTU/edit#gid=738930869</t>
      </text>
    </comment>
    <comment authorId="0" ref="A30">
      <text>
        <t xml:space="preserve">We are uncertain what the true value for this input should be. The first dose is SP+AQ while the second and third doses are just AQ.</t>
      </text>
    </comment>
    <comment authorId="0" ref="A32">
      <text>
        <t xml:space="preserve">Note that we assume children who do not adhere to the first dose will not adhere to later doses either.</t>
      </text>
    </comment>
    <comment authorId="0" ref="A35">
      <text>
        <t xml:space="preserve">The default value of 0.25 comes from a meta-analysis performed by GiveWell. This meta-analysis was a modified version of an analysis in Meremikwu et al. 2012, which had a rate ratio of 0.26.
A forest plot from GiveWell's meta-analysis is available at https://drive.google.com/file/d/19C_kTGKeFN3Sn5GIKhpLhwcoLt6sHDSN/view
More details can be found at https://www.givewell.org/international/technical/programs/seasonal-malaria-chemoprevention#Evidence_from_randomized_controlled_trials</t>
      </text>
    </comment>
    <comment authorId="0" ref="A41">
      <text>
        <t xml:space="preserve">See the Malaria Consortium section of the "Country selection" tab for the calculation behind this figure.</t>
      </text>
    </comment>
    <comment authorId="0" ref="A42">
      <text>
        <t xml:space="preserve">See the Malaria Consortium section of the "Country selection" tab for the calculation behind this figure.</t>
      </text>
    </comment>
    <comment authorId="0" ref="A43">
      <text>
        <t xml:space="preserve">Empirical research suggests that malaria control interventions often have a larger effect on all-cause mortality than would be expected exclusively from declines in malaria-specific mortality (see excerpts below). 
We're highly uncertain about the exact value of this input, but we have spoken with malaria experts who told us that it is widely accepted there are roughly 0.5-1 indirect malaria deaths for every direct malaria death. We have not carefully vetted the relevant literature, but use 0.5 indirect deaths as our best guess estimate because it seemed to be the estimate that had the most thought and work behind it from researchers with whom we spoke.
"During randomized controlled intervention trials aimed at reducing the incidence of infection (but not 100 percent protective), the all-cause mortality of children is often reduced more than would be attributed by VA diagnosis of malaria. For example, in Kilifi the proportion of deaths of children under five years attributed to malaria by VA was 34 percent (R. W. Snow, unpublished data). During a randomized controlled trial of insecticide-treated bednets in the same area, the incidence of malaria infection was reduced by 50 percent (Snow et al. 1996), which was sufficient to reduce all-cause mortality by 33 percent (Nevill et al. 1996). More dramatically, in The Gambia, insecticide-treated bednets reduced all-cause mortality by over 60 percent, and yet the VA-diagnosed contribution of malaria to all-cause mortality among control populations was only 16 percent (Alonso et al. 1993). This has led some to speculate that malaria infection is a contributor to broad causes of mortality beyond the direct fatal consequences of infection (Molineaux 1997)."
Disease and Mortality in Sub-Saharan Africa, 2nd Edition, p. 204 https://www.ncbi.nlm.nih.gov/books/NBK2279/pdf/Bookshelf_NBK2279.pdf
"Data on all-cause mortality of children under five from DSS studies undertaken across a broad range of malaria transmission settings in Sub-Saharan Africa were analyzed against the prevalence of P. falciparum infection at each site. Weighted least-squares regression was used to model the contiguous relationships between all-cause mortality and parasite prevalence rates, allowing for the square of parasite prevalence (for possible saturation of parasite prevalence), timing, location, and the sampling precision of each study (Snow, Korenromp, and Gouws 2004). The unadjusted median all-cause child mortality rate for low prevalence areas of childhood infection (less than 25 percent) was 10.9 per year per 1,000 children under five (IQR 7.8–17.6). This rose dramatically to 39.1 per year per 1,000 children (IQR 32.8–52.2) among populations exposed to childhood parasite prevalence risks greater than or equal to 25 percent. In the regression model, mortality increased significantly with parasite prevalence, but this effect leveled off at higher prevalence rates. The model suggested that, in rural DSS sites throughout Sub-Saharan Africa, all-cause mortality increases by more than twofold (25–30 deaths per 1,000 children under five years old) over the prevalences of malaria infection covered by the DSS sites, and parasite prevalence explained 64 percent of the variation between sites in all-cause under-five mortality. By contrast, the direct estimation of malaria-specific mortality presented earlier for children living under stable endemic conditions was only 28.2 percent."
Disease and Mortality in Sub-Saharan Africa, 2nd Edition, p. 206 https://www.ncbi.nlm.nih.gov/books/NBK2279/pdf/Bookshelf_NBK2279.pdf</t>
      </text>
    </comment>
    <comment authorId="0" ref="A46">
      <text>
        <t xml:space="preserve">Assumption; we have not done substantial research to inform this input. "SMC is recommended for deployment in areas...where more than 60% of the annual incidence of malaria occurs within 4 months" Pg. 7, World Health Organization, "Seasonal Malaria Chemoprevention: A Field Guide"; "In sites considered suitable for SMC, the median fraction of incidence occurring in the 4 consecutive months of peak transmission was 77% and the mean 75.7% (Supplementary Table S1,2). We therefore assumed that, on average, 75% of the annual burden occurred in the SMC period, but also explored the impact of SMC, if 60% and 90% of annual incidence occurred in the period when SMC was given." Pg. 9, Cairns et al. 2012. See Supplementary Tables S1 and S2 in Cairns et al. 2012 supplements. Note that we have not vetted the methodology of this study, and most of the data that it is relying on seems to be 10+ years old.</t>
      </text>
    </comment>
    <comment authorId="0" ref="A48">
      <text>
        <t xml:space="preserve">Academic research finds that SMC reduces malaria incidence. An 100% value for this input implies that SMC reduces malaria mortality by the same percent that SMC reduces malaria incidence. An input below 100% indicates that malaria mortality does not drop as much as malaria incidence when children are given SMC treatments. Our best guess is that the reduction in malaria incidence results in a similar reduction in mortality, but we are not aware of high-quality empirical evidence that we can use to test this assumption. More discussion is available at https://www.givewell.org/international/technical/programs/seasonal-malaria-chemoprevention#Does_the_reduction_in_malaria_incidence_cause_a_similar_reduction_in_mortality</t>
      </text>
    </comment>
    <comment authorId="0" ref="A51">
      <text>
        <t xml:space="preserve">This adjustment is used to account for the possibility that the effect of SMC found in academic research may not have been the true effect SMC had on the populations being studied.
It's GiveWell's best guess that these trials captured something close to the true effect of SMC in the study settings. Although we don't have specific, serious concerns about internal validity, we use a default value below 100% based on our expectation that published studies are more likely to overstate an intervention's efficacy than understate it. 
Additional details about the research assessing SMC efficacy is available at https://www.givewell.org/international/technical/programs/seasonal-malaria-chemoprevention#Does_the_program_have_strong_evidence_of_effectiveness
</t>
      </text>
    </comment>
    <comment authorId="0" ref="A52">
      <text>
        <t xml:space="preserve">This adjustment is used to account for external validity issues not accounted for elsewhere in the CEA. By default, this parameter is set to 100% because we currently do not have serious external validity concerns that are not accounted for elsewhere in the CEA. Additional discussion related to external validity is available at https://www.givewell.org/international/technical/programs/seasonal-malaria-chemoprevention#How_does_the_Malaria_Consortium_SMC_program_compare_to_the_programs_addressed_in_these_studies
</t>
      </text>
    </comment>
    <comment authorId="0" ref="A61">
      <text>
        <t xml:space="preserve">There may be positive externalities that benefit untreated individuals in communities where SMC treatment is delivered. Since SMC is delivered only to young children, untreated individuals will make up a large proportion of populations targeted with SMC. 
We are aware of one trial, Cisse et al. 2016, that assessed how SMC affected untreated individuals in treated communities. This trial found significant benefits for untreated benefits. However, we are not confident these benefits will occur in other settings where SMC is delivered. In Cisse et al. 2016, many children between 5 and 10 years old received SMC. ACCESS-SMC primarily targets children under 5.
(Link to Cisse et al. 2016: http://journals.plos.org/plosmedicine/article?id=10.1371/journal.pmed.1002175)</t>
      </text>
    </comment>
    <comment authorId="0" ref="A62">
      <text>
        <t xml:space="preserve">"A reduction of 60% (95% CI 54%–64%, p &lt; 0.001) in the incidence of malaria cases confirmed by a rapid diagnostic test (RDT) and a reduction of 69% (95% CI 65%–72%, p &lt; 0.001) in the number of treatments for malaria (confirmed and unconfirmed) was observed in children." 
Cisse et al. 2016 http://journals.plos.org/plosmedicine/article?id=10.1371/journal.pmed.1002175</t>
      </text>
    </comment>
    <comment authorId="0" ref="A63">
      <text>
        <t xml:space="preserve">"In areas where SMC was implemented, incidence of confirmed malaria in adults and in children too old to receive SMC was reduced by 26% (95% CI 18%–33%, p &lt; 0.001) and the total number of treatments for malaria (confirmed and unconfirmed) in these older age groups was reduced by 29% (95% CI 21%–35%, p &lt; 0.001)" Cisse et al. 2016 http://journals.plos.org/plosmedicine/article?id=10.1371/journal.pmed.1002175</t>
      </text>
    </comment>
    <comment authorId="0" ref="A66">
      <text>
        <t xml:space="preserve">See the Malaria Consortium section of the "Country selection" tab for the calculation behind this figure.</t>
      </text>
    </comment>
    <comment authorId="0" ref="A69">
      <text>
        <t xml:space="preserve">This adjustment is used to account for the possibility that the effect of SMC found in academic research may not have been the true effect SMC had on the populations being studied.
It's GiveWell's best guess that these trials captured something close to the true effect of SMC in the study settings. Although we don't have specific, serious concerns about internal validity, we use a default value below 100% based on our expectation that published studies are more likely to overstate an intervention's efficacy than understate it. 
Additional details about the research assessing SMC efficacy is available at https://www.givewell.org/international/technical/programs/seasonal-malaria-chemoprevention#Does_the_program_have_strong_evidence_of_effectiveness
</t>
      </text>
    </comment>
    <comment authorId="0" ref="A70">
      <text>
        <t xml:space="preserve">This adjustment is used to account for external validity issues not accounted for elsewhere in the CEA. By default, this parameter is set to 100% because we currently do not have serious external validity concerns that are not accounted for elsewhere in the CEA. Additional discussion related to external validity is available at https://www.givewell.org/international/technical/programs/seasonal-malaria-chemoprevention#How_does_the_Malaria_Consortium_SMC_program_compare_to_the_programs_addressed_in_these_studies
</t>
      </text>
    </comment>
    <comment authorId="0" ref="A72">
      <text>
        <t xml:space="preserve">We apply a downward adjustment to account for (i) Cisse et al. 2016 covering a higher proportion of the population than the typical Malaria Consortium program, and (ii) The lower levels of transmission in Cisse et al. 2016 relative to the typical Malaria Consortium program.
The calculations for this adjustment are here: https://docs.google.com/spreadsheets/d/1lWE_IQzlX8QfAeUgK1OpcHTxJ7H6uOxRciSK215k9sI
For more details, see the section on indirect effects in our intervention report on seasonal malaria chemoprevention (https://www.givewell.org/international/technical/programs/seasonal-malaria-chemoprevention).</t>
      </text>
    </comment>
    <comment authorId="0" ref="A83">
      <text>
        <t xml:space="preserve">We use prevalence estimates for children ages 1-4 from the Global Burden of Disease Project as a proxy for prevalence in children 3-59 months old. See the "Country selection" tab for calculations and a source link.</t>
      </text>
    </comment>
    <comment authorId="0" ref="A84">
      <text>
        <t xml:space="preserve">We use prevalence estimates from the Global Burden of Disease Project. See the "Country selection" tab for calculations and a source link.</t>
      </text>
    </comment>
    <comment authorId="0" ref="A86">
      <text>
        <t xml:space="preserve">We assume that the reduction in prevalence from SMC is roughly equal to the reduction in incidence</t>
      </text>
    </comment>
    <comment authorId="0" ref="A87">
      <text>
        <t xml:space="preserve">We assume that the reduction in prevalence from SMC is roughly equal to the reduction in incidence</t>
      </text>
    </comment>
    <comment authorId="0" ref="A92">
      <text>
        <t xml:space="preserve">This figure represents a midpoint between the findings of two natural experiments (Bleakley 2010, Cutler et al. 2010)
It should be interpreted as the expected increase in lifetime income from reducing the point in time probability of having malaria from 1 to 0 for one year. 
We are uncertain at what age range children would get long term benefits from malaria reduction. We chose 14 fairly arbitrarily, but do not believe the results are highly sensitive to this assumption. We normalized the results of the studies we relied on to an annual figure by dividing by 14, and then applied this to children aged under 14. If we had chosen a lower age than 14, the increase in the estimate of the annual effect would have been cancelled out by applying it to a lower proportion of the population.
We have not yet published the full rationale for choosing this figure.
Bleakley 2010: https://www.ncbi.nlm.nih.gov/pmc/articles/PMC3810960/
Cutler et al. 2010: https://scholar.harvard.edu/files/kremer/files/malaria_aej_applied_2010.04_sunday_two.pdf</t>
      </text>
    </comment>
    <comment authorId="0" ref="A93">
      <text>
        <t xml:space="preserve">We apply a downward adjustment to the headline results of the studies for two reasons:
1) The two natural experiments we use to calculate the expected increase in income from reducing malaria have a number of weaknesses and uncertainties. In particular, they study different malaria interventions that operated in different places and time periods and generated larger reductions in malaria prevalence than the programs we are currently modelling. While they support the idea that suffering from malaria can have substantial impacts on long-term income, we are unsure if extrapolating the effect sizes they estimate is externally valid for our model. 
They are also retrospective, quasi-experimental studies, and we cannot entirely rule out the possibility that the observed results are affected by unknown other factor(s) or data quality issues.
We therefore apply a subjective downward adjustment (70%) to the headline results of the studies.
2) The studies primarily report outcomes for males. We would guess that there would also be effects on income for females, but that these would be lower due to females having lower rates of labor force participation. We apply a further discount of 75% to account for this consideration.
70% x 75% gives a replicability adjustment of 52%.
We have not yet published the full rationale for choosing this figure.
Bleakley 2010: https://www.ncbi.nlm.nih.gov/pmc/articles/PMC3810960/
Cutler et al. 2010: https://scholar.harvard.edu/files/kremer/files/malaria_aej_applied_2010.04_sunday_two.pdf</t>
      </text>
    </comment>
    <comment authorId="0" ref="A96">
      <text>
        <t xml:space="preserve">Our best guess is that children are roughly 17 years of age when they begin substantive work (see our justification for the equivalent parameter in our deworming cost-effectiveness analysis https://docs.google.com/document/d/1NxN6SO8GNv1AhpHMy1-IGu-tStT7py29W8AFU0u_bLw/edit?ts=599b4840)
We assume children between the ages of 0 and 14 benefit from the long run effects of reduced childhood exposure to malaria. Taking a simple average, we expect the average beneficiary is ~7 years of age.
Our best guess is therefore that there are ~10 years between implementation of the program and starting work.</t>
      </text>
    </comment>
    <comment authorId="0" ref="A102">
      <text>
        <t xml:space="preserve">For consistency, we use the same figure here as for deworming. We repeat the cell note from our deworming cost-effectiveness analysis:
"If a person treated for worms earns additional income and supports a family, then multiple people may benefit—not just the person who was dewormed. 
In a multi-person household with one wage earner, a 10% increase in wages could enable every member of the household to consume 10% more. However, many households will have multiple wage earners, and household size may change overtime.
A rough model for estimating a value for this parameter is available at https://docs.google.com/spreadsheets/d/112uuyYt6QLRZuJojwz6fHv4JQ-GHNeIpiT-SauY3kmM/edit#gid=0. The appropriate value for this parameter will depend on many uncertain factors (e.g. household composition and how household composition changes overtime). We currently use a default value of 2.0. Our rough model suggests values close to 2 under a range of reasonable assumptions."</t>
      </text>
    </comment>
  </commentList>
</comments>
</file>

<file path=xl/comments5.xml><?xml version="1.0" encoding="utf-8"?>
<comments xmlns:r="http://schemas.openxmlformats.org/officeDocument/2006/relationships" xmlns="http://schemas.openxmlformats.org/spreadsheetml/2006/main">
  <authors>
    <author/>
  </authors>
  <commentList>
    <comment authorId="0" ref="A3">
      <text>
        <t xml:space="preserve">Roughly 10 years after the initial experiment described in Miguel and Kremer 2004, The Kenya Life Panel Survey 2 (KLPS-2) measured earnings in the Miguel and Kremer 2004 study population. This was followed by a 15 year follow-up survey, the KLPS-3.
We estimate that the average treatment household experienced a 14.3% increase in earnings. This estimate is based on a preliminary, confidential analysis by Ted Miguel and others that pools earnings data from the KLPS-2 and KLPS-3. The estimate is formed using the total earnings findings across the whole sample (including individuals with zero earnings) and trimming the top 1% of earners in both the treatment and control groups. We take the log effect of earnings at the sample mean. The p-value for this result is .019. The authors have graciously shared their preliminary estimates with us, but we cannot yet publish the full details.
Note that this is an intention-to-treat effect. Not all individuals in the study population received treatment. We adjust this estimate for treatment compliance later using a parameter that captures the additional years of deworming received by the treatment group.
A private, internal-only document related to this parameter is available to GiveWell staff at https://docs.google.com/document/d/1AK1H5kZi7-60zcxZs1vpZORVXk6M2y3DkkKymU50FkY/edit#heading=h.fm1rpvmo3lo.  </t>
      </text>
    </comment>
    <comment authorId="0" ref="A5">
      <text>
        <t xml:space="preserve">Information about the default value used for this input can be found at https://docs.google.com/document/d/1NxN6SO8GNv1AhpHMy1-IGu-tStT7py29W8AFU0u_bLw/edit?ts=599b4840</t>
      </text>
    </comment>
    <comment authorId="0" ref="A6">
      <text>
        <t xml:space="preserve">This is discounted back geometrically because of the delay between being dewormed as a child and working for income as an adult. </t>
      </text>
    </comment>
    <comment authorId="0" ref="A7">
      <text>
        <t xml:space="preserve">The followups to Miguel and Kremer 2004 suggest that childhood deworming causes individuals to earn more as young adults. If this effect on income is real, we expect that it will persist throughout an individual's career. Our best guess is that, on average, individuals will work for about 40 years. However, we have not prioritized substantial research into the appropriate value for this parameter.
</t>
      </text>
    </comment>
    <comment authorId="0" ref="A9">
      <text>
        <t xml:space="preserve">If a person treated for worms earns additional income and supports a family, then multiple people may benefit—not just the person who was dewormed. 
In a multi-person household with one wage earner, a 10% increase in wages could enable every member of the household to consume 10% more. However, many households will have multiple wage earners, and household size may change overtime.
A rough model for estimating a value for this parameter is available at https://docs.google.com/spreadsheets/d/112uuyYt6QLRZuJojwz6fHv4JQ-GHNeIpiT-SauY3kmM/edit#gid=0. The appropriate value for this parameter will depend on many uncertain factors (e.g. household composition and how household composition changes overtime). We currently use a default value of 2.0. Our rough model suggests values close to 2 under a range of reasonable assumptions.
</t>
      </text>
    </comment>
    <comment authorId="0" ref="A18">
      <text>
        <t xml:space="preserve">Deworm the World's programs target children. Adults are sometimes treated, but as far as we know, our cost per treatment estimates are based only on the number of children treated and include the total costs (so no further adjustment is needed).</t>
      </text>
    </comment>
    <comment authorId="0" ref="A19">
      <text>
        <t xml:space="preserve">The calculations behind our worm intensity adjustments can be found at https://docs.google.com/spreadsheets/d/1uArEn2C1obwTGBi2nf42Xxns8MaiCk6Zu4nbHhLs60k/edit?usp=sharing.</t>
      </text>
    </comment>
    <comment authorId="0" ref="A23">
      <text>
        <t xml:space="preserve">Values are drawn from GiveWell's 2018 analysis of Deworm the World's cost per treatment.
See https://docs.google.com/spreadsheets/d/1jzS693Y-ZAIloQejlzSc3e3t7iPHyor1qt7HBjSVXhQ/edit#gid=509033857.</t>
      </text>
    </comment>
    <comment authorId="0" ref="A37">
      <text>
        <t xml:space="preserve">The default input of 80.9% is our our best guess. This is the proportion treatments going to children according to the most recent data we have from SCI. See http://givewell.org/files/DWDA%202009/SCI/SCI_Treatment_numbers_2010-2017.xlsx.</t>
      </text>
    </comment>
    <comment authorId="0" ref="A38">
      <text>
        <t xml:space="preserve">The calculations behind our worm intensity adjustments can be found at https://docs.google.com/spreadsheets/d/1uArEn2C1obwTGBi2nf42Xxns8MaiCk6Zu4nbHhLs60k/edit?usp=sharing.</t>
      </text>
    </comment>
    <comment authorId="0" ref="A42">
      <text>
        <t xml:space="preserve">From GiveWell's 2018 analysis of SCI's cost per treatment. See https://docs.google.com/spreadsheets/d/1OLeAPOhTt7K_rZZ8uO4XUpeQ8HLysRRFfKnQbqmz2VU/edit#gid=0.</t>
      </text>
    </comment>
    <comment authorId="0" ref="A55">
      <text>
        <t xml:space="preserve">We believe that treatments going to adults have been excluded from our cost per treatment analysis. Accordingly, we assume 100% of Sightsavers treatments go to children.</t>
      </text>
    </comment>
    <comment authorId="0" ref="A56">
      <text>
        <t xml:space="preserve">The calculations behind our worm intensity adjustments can be found at https://docs.google.com/spreadsheets/d/1uArEn2C1obwTGBi2nf42Xxns8MaiCk6Zu4nbHhLs60k/edit?usp=sharing.</t>
      </text>
    </comment>
    <comment authorId="0" ref="A60">
      <text>
        <t xml:space="preserve">From GiveWell's 2018 analysis of Sightsavers' cost per treatment. See that "Overall cost per treatment" tab of https://docs.google.com/spreadsheets/d/1EepVP9xaTQcRVH8g7jiViffhZob6JlSIKbfb2bUxfEU.</t>
      </text>
    </comment>
    <comment authorId="0" ref="A73">
      <text>
        <t xml:space="preserve">We don't have good data on the proportion of deworming treatments going to children in the END Fund's programs. We guess that the proportion of treatments going to children in the END Fund's programs is similar to the proportion of treatments going to children in SCI's programs.</t>
      </text>
    </comment>
    <comment authorId="0" ref="A74">
      <text>
        <t xml:space="preserve">The calculations behind our worm intensity adjustments can be found at https://docs.google.com/spreadsheets/d/1uArEn2C1obwTGBi2nf42Xxns8MaiCk6Zu4nbHhLs60k/edit?usp=sharing.</t>
      </text>
    </comment>
    <comment authorId="0" ref="A78">
      <text>
        <t xml:space="preserve">The default value of $0.81 comes from GiveWell's 2017 analysis of the END Fund's cost per treatment. See https://docs.google.com/spreadsheets/d/1Zlw1ljkp151-81q_MY2moGHUPse_HlkUQtOwqnMntgk/edit#gid=1292813484.</t>
      </text>
    </comment>
  </commentList>
</comments>
</file>

<file path=xl/comments6.xml><?xml version="1.0" encoding="utf-8"?>
<comments xmlns:r="http://schemas.openxmlformats.org/officeDocument/2006/relationships" xmlns="http://schemas.openxmlformats.org/spreadsheetml/2006/main">
  <authors>
    <author/>
  </authors>
  <commentList>
    <comment authorId="0" ref="A4">
      <text>
        <t xml:space="preserve">Values for this parameter are drawn from GiveWell's 2018 analysis of HKI's cost per treatment. See https://docs.google.com/spreadsheets/d/1s3ZD2BwzgbniG3VnOOhGj9d9kx6QGQ3flcLag7h6vzE/edit?usp=sharing.</t>
      </text>
    </comment>
    <comment authorId="0" ref="A5">
      <text>
        <t xml:space="preserve">HKI plans to support two rounds of VAS distribution per year.</t>
      </text>
    </comment>
    <comment authorId="0" ref="A6">
      <text>
        <t xml:space="preserve">The value in this row is used for illustrative purposes only—changing this value will not affect the final cost-effectiveness estimates.</t>
      </text>
    </comment>
    <comment authorId="0" ref="A7">
      <text>
        <t xml:space="preserve">Coverage estimates from RCTs of vitamin A supplementation included in Imdad et al 2017 meta-analysis https://docs.google.com/spreadsheets/d/1J997Om048dWrI-H9QskHeCkcgq8FA6xff6MNlhYS6TA/edit?usp=sharing</t>
      </text>
    </comment>
    <comment authorId="0" ref="A11">
      <text>
        <t xml:space="preserve">Imdad et al. 2017 is a meta-analysis of vitamin A supplementation trials in young children. A fixed-effect model suggests a relative risk (RR) of all-cause mortality of 0.88 with vitamin A supplementation. A random-effects model suggests a RR of 0.76. 
The studies in Imdad et al. 2017 involve different locations, populations, doses, time periods, etc. GiveWell finds it plausible that variations in these factors may lead to meaningful differences in vitamin A efficacy in different studies. As a result, vitamin A trials may be better suited for analysis with a random-effects model than a fixed-effect model.  
The large difference between the random-effects and fixed-effect results is primarily driven by how the two models handle the results of the DEVTA trial. DEVTA was a very large trial, and it receives the majority of the weight in the fixed-effect meta-analysis. 
Our decision to rely on the random-effects model is strongly supported by an unpublished work that we have not discussed publicly.
Additional discussion about the research on the efficacy of Vitamin A supplementation programs is available at https://www.givewell.org/international/technical/programs/vitamin-A
Link to Imdad et al. 2017: http://onlinelibrary.wiley.com/doi/10.1002/14651858.CD008524.pub3/full</t>
      </text>
    </comment>
    <comment authorId="0" ref="A15">
      <text>
        <t xml:space="preserve">The calculations behind this figure can be found in a workbook at https://docs.google.com/spreadsheets/d/1ptYtbAr_0htr0wbz_RrZeqSN7l4Fc8IaQVvK0VGIMXk/edit#gid=1686886864.</t>
      </text>
    </comment>
    <comment authorId="0" ref="A19">
      <text>
        <t xml:space="preserve">This adjustment is used to account for the possibility that the effect of VAS found in research trials may not have been the true effect VAS had on the populations being studied. It's GiveWell's best guess that these trials captured something close to the true effect of VAS in the study settings. Although we don't have specific, serious concerns about internal validity, we use a default value slightly below 100% based on our expectation that published studies are more likely to overstate an intervention's efficacy than understate it. 
Additional discussion about research on the efficacy of Vitamin A supplementation programs is available at https://www.givewell.org/international/technical/programs/vitamin-A
</t>
      </text>
    </comment>
    <comment authorId="0" ref="A20">
      <text>
        <t xml:space="preserve">The calculations behind the value for this parameter can be found at 
https://docs.google.com/spreadsheets/d/1ptYtbAr_0htr0wbz_RrZeqSN7l4Fc8IaQVvK0VGIMXk/.</t>
      </text>
    </comment>
  </commentList>
</comments>
</file>

<file path=xl/comments7.xml><?xml version="1.0" encoding="utf-8"?>
<comments xmlns:r="http://schemas.openxmlformats.org/officeDocument/2006/relationships" xmlns="http://schemas.openxmlformats.org/spreadsheetml/2006/main">
  <authors>
    <author/>
  </authors>
  <commentList>
    <comment authorId="0" ref="A2">
      <text>
        <t xml:space="preserve">For additional details about the transfer size and the source of the $1,000 figure, see the "Grant Structure" section of GiveWell's supplementary information about GiveDirectly.
(https://www.givewell.org/charities/give-directly/supplementary-information#GrantStructure)</t>
      </text>
    </comment>
    <comment authorId="0" ref="A3">
      <text>
        <t xml:space="preserve">Default value comes from GiveWell's Analysis of Household Size. 
See http://www.givewell.org/files/DWDA%202009/GiveDirectly/household%20size%20analysis.xls.</t>
      </text>
    </comment>
    <comment authorId="0" ref="A10">
      <text>
        <t xml:space="preserve">The calculation behind this value can be found in the "Cash" section of the "Parameters" tab at https://www.givewell.org/files/DWDA%202009/Interventions/GiveWell_cost-effectiveness_analysis_2016.xlsx.
In Haushofer and Shapiro 2013, non-durable expenditure in the control group is measured as USD 157.40 PPP per month (p. 49). This value is then multiplied by 12 to put it in annual terms, converted to nominal USD, and divided by the average household size.
(Link to Haushofer and Shapiro 2013: https://www.princeton.edu/~joha/publications/Haushofer_Shapiro_UCT_2013.pdf)</t>
      </text>
    </comment>
    <comment authorId="0" ref="A16">
      <text>
        <t xml:space="preserve">In some cases, items purchased with cash transfers might be resold when they cease providing returns. We are extremely uncertain about the appropriate value for this parameter. It's our best guess that most investment items will not retain much of their original value. We have not prioritized a thorough investigation into possible values for this parameter.</t>
      </text>
    </comment>
    <comment authorId="0" ref="A20">
      <text>
        <t xml:space="preserve">We apply a 5% discount to the benefits of cash (in units of ln(consumption) due to the potential negative spillover effects of cash transfers on consumption. For details on our choice of 5%, see this document: https://docs.google.com/document/d/1C4nX3LWM-TeNMFxmNAKRbi4vtt_4ZaLoIGZzlaHmvuI/edit#.</t>
      </text>
    </comment>
    <comment authorId="0" ref="A22">
      <text>
        <t xml:space="preserve">This value comes from an analysis of GiveDirectly's spending through February 2018. 
See https://docs.google.com/spreadsheets/d/1L03SQuAeRRfjyuxy20QIJByOx6PEzyJ-x4edz2fSiQ4/edit#gid=537899494 for the calculations that lead to this value.</t>
      </text>
    </comment>
  </commentList>
</comments>
</file>

<file path=xl/comments8.xml><?xml version="1.0" encoding="utf-8"?>
<comments xmlns:r="http://schemas.openxmlformats.org/officeDocument/2006/relationships" xmlns="http://schemas.openxmlformats.org/spreadsheetml/2006/main">
  <authors>
    <author/>
  </authors>
  <commentList>
    <comment authorId="0" ref="S1">
      <text>
        <t xml:space="preserve">See the comment on the first row of the "Conventional" column of the "Moral weights" tab for more information.</t>
      </text>
    </comment>
    <comment authorId="0" ref="A2">
      <text>
        <t xml:space="preserve">The cost-effectiveness estimates used for decision making at the end of 2018  involved (a) adjustments for factors not modeled in the CEA, (b) updated expectations about charities' room for more funding, and (c) aggregation of final results from multiple, country-specific CEAs.
The estimates and additional details can be found at https://docs.google.com/spreadsheets/d/1EM0CCg9tvCCtEoY-QVAi6vn9EYTlL66jHgAREN1fFV0/edit#gid=421583668.</t>
      </text>
    </comment>
    <comment authorId="0" ref="A3">
      <text>
        <t xml:space="preserve">These metrics compare the expected cost-effectiveness of each charity to GiveDirectly's expected cost-effectiveness.</t>
      </text>
    </comment>
    <comment authorId="0" ref="A13">
      <text>
        <t xml:space="preserve">You can select the outcome of your choice with the dropdown menu to the right. The relative value of a given outcome is determined based on individuals' inputs on the "Moral weights" tab.</t>
      </text>
    </comment>
    <comment authorId="0" ref="A23">
      <text>
        <t xml:space="preserve">Outcomes are assigned units of value on the "Personal values" tab. A "unit of value" has no objective meaning—units are only used to indicate the relative value an individual places on one outcome relative to other outcomes.</t>
      </text>
    </comment>
    <comment authorId="0" ref="A35">
      <text>
        <t xml:space="preserve">In general, we have high confidence that our model accounts for short-term consumption gains in a reasonably precise manner.</t>
      </text>
    </comment>
    <comment authorId="0" ref="A36">
      <text>
        <t xml:space="preserve">In general, we have low to moderate confidence that our model accounts for investment income following cash transfers in a reasonably precise manner.</t>
      </text>
    </comment>
    <comment authorId="0" ref="A39">
      <text>
        <t xml:space="preserve">In general, we have moderate to high confidence that our model accounts for reducing mortality in children under 5 in a reasonably precise manner.</t>
      </text>
    </comment>
    <comment authorId="0" ref="A40">
      <text>
        <t xml:space="preserve">In general, we have low to moderate confidence that our model accounts for reducing mortality in individuals age 5 and over in a reasonably precise manner.</t>
      </text>
    </comment>
    <comment authorId="0" ref="A41">
      <text>
        <t xml:space="preserve">In general, we have low confidence that our model accounts for development effects following bednet coverage in a reasonably precise manner.</t>
      </text>
    </comment>
    <comment authorId="0" ref="A44">
      <text>
        <t xml:space="preserve">In general, we have moderate to high confidence that our model accounts for reducing mortality in children under 5 in a reasonably precise manner.</t>
      </text>
    </comment>
    <comment authorId="0" ref="A45">
      <text>
        <t xml:space="preserve">In general, we have low confidence that our model accounts for reducing mortality in individuals 5 and older in a reasonably precise manner.</t>
      </text>
    </comment>
    <comment authorId="0" ref="A46">
      <text>
        <t xml:space="preserve">In general, we have low confidence that our model accounts for development effects of SMC coverage in a reasonably precise manner.</t>
      </text>
    </comment>
  </commentList>
</comments>
</file>

<file path=xl/comments9.xml><?xml version="1.0" encoding="utf-8"?>
<comments xmlns:r="http://schemas.openxmlformats.org/officeDocument/2006/relationships" xmlns="http://schemas.openxmlformats.org/spreadsheetml/2006/main">
  <authors>
    <author/>
  </authors>
  <commentList>
    <comment authorId="0" ref="C12">
      <text>
        <t xml:space="preserve">These are rough estimates. For a calculation with more detailed estimates based on actual government spending in Uganda, see 
https://docs.google.com/spreadsheets/d/15_gs-zfPDRnFHs4uWDOJGzo1pccntqIA4XAK5aa4OBA/edit#gid=0 (Sheet: Uganda calculations, Cell:D47)
As a simplifying modelling assumption, we assume that all health spending is on programs aimed at preventing mortality, rather than morbidity</t>
      </text>
    </comment>
    <comment authorId="0" ref="C13">
      <text>
        <t xml:space="preserve">These are rough estimates. For a calculation with more detailed estimates based on actual government spending in Uganda, see 
https://docs.google.com/spreadsheets/d/15_gs-zfPDRnFHs4uWDOJGzo1pccntqIA4XAK5aa4OBA/edit#gid=0 (Sheet: Uganda calculations, Cell:F47)</t>
      </text>
    </comment>
    <comment authorId="0" ref="C15">
      <text>
        <t xml:space="preserve">These are rough estimates. For a calculation with more detailed estimates based on actual government spending in Uganda, see 
https://docs.google.com/spreadsheets/d/15_gs-zfPDRnFHs4uWDOJGzo1pccntqIA4XAK5aa4OBA/edit#gid=0 (Sheet: Uganda calculations, Cell:D48)
As a simplifying modelling assumption, we assume that all health spending is on programs aimed at preventing mortality, rather than morbidity</t>
      </text>
    </comment>
    <comment authorId="0" ref="C16">
      <text>
        <t xml:space="preserve">These are rough estimates. For a calculation with more detailed estimates based on actual government spending in Uganda, see 
https://docs.google.com/spreadsheets/d/15_gs-zfPDRnFHs4uWDOJGzo1pccntqIA4XAK5aa4OBA/edit#gid=0 (Sheet: Uganda calculations, Cell:F48)</t>
      </text>
    </comment>
    <comment authorId="0" ref="C20">
      <text>
        <t xml:space="preserve">For comparison, the median GiveWell estimate of cost per unit increase in ln(consumption) for GiveDirectly was $394 (as of November 2017).
We guess that government spending on primary education is roughly as valuable as giving to GiveDirectly, secondary education is roughly 70% as valuable as GiveDirectly, tertiary education is roughly 50% as valuable as giving to GiveDirectly. 
We take weighted averages of these guesses based on actual government expenditure in Uganda.
For more details see: https://docs.google.com/spreadsheets/d/15_gs-zfPDRnFHs4uWDOJGzo1pccntqIA4XAK5aa4OBA/edit#gid=0)</t>
      </text>
    </comment>
    <comment authorId="0" ref="C24">
      <text>
        <t xml:space="preserve">For comparison, the median GiveWell estimate of cost per unit increase in ln(consumption) for GiveDirectly was $394 (as of November 2017).
We guess that government spending on in-kind social security and social pensions is roughly 70% as valuable as GiveDirectly, and conditional and unconditional cash transfers are roughly as valuable as GiveDirectly. 
We take weighted averages of these guesses based on actual government expenditure in Uganda.
For more details see: https://docs.google.com/spreadsheets/d/15_gs-zfPDRnFHs4uWDOJGzo1pccntqIA4XAK5aa4OBA/edit#gid=0)</t>
      </text>
    </comment>
    <comment authorId="0" ref="C41">
      <text>
        <t xml:space="preserve">We expect the majority of government costs spent on deworming would otherwise have been spent on education because teachers are used to deliver the drugs.</t>
      </text>
    </comment>
    <comment authorId="0" ref="C42">
      <text>
        <t xml:space="preserve">We expect the majority of government costs spent on malaria and vitamin A would have otherwise been spent on other health programs, as they are spent on ministry of health staff.</t>
      </text>
    </comment>
    <comment authorId="0" ref="C43">
      <text>
        <t xml:space="preserve">We are highly uncertain about this input, but believe it is relatively unlikely that the cost of the donated drugs would have counterfactually been used for other philanthropic activities. We benchmark off AMF because our cost-effectiveness estimate of AMF includes different types of good outcome, making this input less sensitive to particular moral values.
If you want to use a different benchmark, you can use the calculations at the bottom of this sheet.</t>
      </text>
    </comment>
    <comment authorId="0" ref="C44">
      <text>
        <t xml:space="preserve">See this sheet for more details on our comparison between Global Fund and AMF: https://docs.google.com/spreadsheets/d/14k7XhbrDA_7Ponj_jdeI3HVXohwtYYworwYNCPWlgeI/edit#gid=1132437895
If you want to use a different benchmark, you can use the calculations at the bottom of this sheet.</t>
      </text>
    </comment>
    <comment authorId="0" ref="C53">
      <text>
        <t xml:space="preserve">- In recent years, Deworm the World has spent about half of its budget in India (though we expect that proportion to decrease as Deworm the World expands). In 2017, it spent 45% of its budget in India and 55% in Pakistan and countries in sub-Saharan Africa. 
- Prior to Deworm the World's involvement in India, there were national funds budgeted for deworming, but little deworming was taking place. It is our understanding that most or all states in India now implement deworming programs to at least some degree with their own funding. It seems plausible to us that Deworm the World had a causal role in Indian states beginning to fund and implement deworming programs, both in states where it provides technical assistance and indirectly in other states by helping to create India's National Deworming Day.
- Now that deworming programs have been established in most or all states, we are unsure of the impact of Deworm the World's ongoing assistance. It seems possible that its assistance could have a high degree of leverage (i.e. causing deworming to happen at all, and therefore causing governments to divert funding from other programs to deworming programs), or no leverage and low impact (i.e. causing little to no increase in the reach of the program, largely increasing the quality of the monitoring). We think it is possible but very unlikely that Deworm the World's contributions are highly fungible with government funding, i.e. the government would replace most or all of Deworm the World's contributions in its absence. We think this is unlikely because we are not aware of governments funding the types of activities that Deworm the World funds, either for deworming or for other types of programs. 
- In states where Deworm the World works in India, the government funds the deworming program and Deworm the World provides technical assistance and conducts monitoring and prevalence mapping. In these states, Deworm the World provides about as much funding as the government does, not including in-kind contributions of government staff time. Our best guess is that in Deworm the World's absence, the government in India would continue to fund deworming at its current level of funding (60% chance). Based on our guess that Indian governments see their contributions as funding the core of the deworming programs and Deworm the World's contributions as helpful but not necessary, we think governments would increase funding slightly (15%) to cover some technical assistance or monitoring work. We estimate that there is a 25% chance that the governments of Indian states would not fund deworming at all in Deworm the World's absence.
- In other countries where Deworm the World works (Pakistan and countries in sub-Saharan Africa), we are aware of few examples of governments contributing financially to deworming programs (see SCI note for more detail). Our best guess is that in these countries, governments would replace a small amount (about 15%) of Deworm the World's funding. We have set the chance of government financial costs staying the same at 0%, since in the vast majority of countries where Deworm the World works, governments are not contributing any financial costs to deworming programs. 
Based on the considerations above, our calculations for these parameters for Deworm the World are as follows:
- Government costs would completely replace Deworm the World's costs = 45%*15%+55%*15% = 15%
- Government financial costs would stay the same = 45%*60%+55%*0% = 27%
- Government would not fund deworming = 45%*25%+55%*85% = 58%</t>
      </text>
    </comment>
    <comment authorId="0" ref="C58">
      <text>
        <t xml:space="preserve">See calculations here: https://docs.google.com/spreadsheets/d/1-YQPfcggL8EQOMl-WrIW58AhaQyLcL8HNtOoMCs_D5Y/edit#gid=0 (Parameters sheet in blue)
This calculation converts (i) the discounts we applied to costs and (ii) the alternative funders adjustment into a single adjustment to cost-effectiveness.</t>
      </text>
    </comment>
    <comment authorId="0" ref="C65">
      <text>
        <t xml:space="preserve">On several occasions, we have asked the organizations we recommend for deworming whether they were aware of any cases of governments contributing financially to deworming programs they support. Other than the exceptions listed below, we have not heard of other contributions.
- SCI told us that in Sudan, the government planned to cover half of the program costs while SCI covered the other half. It is our impression that this has happened to some extent.
- Sightsavers told us in 2018 that one of the ~six states that it supports in Nigeria contributed $50,000 to an integrated NTD program in 2017. Another state had said it would provide some funding in 2017, but did not release that funding.
-The END Fund told us that most governments have a line item in their budgets for NTDs, but that this funding is often not released for this purpose. END Fund staff told us in February-March 2018 that the government of Chad contributed $15,000-$30,000 to an NTD mass drug administration. They were not aware of any government financial contributions to programs supported by the END Fund. 
-We spoke with a representative of the Ministry of Health in Ghana who told us that Ghana does not have external support for deworming and that it has conducted a few small-scale deworming campaigns on and off but has not maintained the work due to lack of funds.
Our best guess is that in the absence of SCI, governments in sub-Saharan Africa would replace a small amount (about 15%) of SCI's funding. We have set the chance of government financial costs staying the same at 0%, since in the vast majority of countries governments are not contributing any financial costs to deworming programs.</t>
      </text>
    </comment>
    <comment authorId="0" ref="C70">
      <text>
        <t xml:space="preserve">See calculations here: https://docs.google.com/spreadsheets/d/1-YQPfcggL8EQOMl-WrIW58AhaQyLcL8HNtOoMCs_D5Y/edit#gid=0 (Parameters sheet in blue)
This calculation converts (i) the discounts we applied to costs and (ii) the alternative funders adjustment into a single adjustment to cost-effectiveness.</t>
      </text>
    </comment>
    <comment authorId="0" ref="C77">
      <text>
        <t xml:space="preserve">On several occasions, we have asked the organizations we recommend for deworming whether they were aware of any cases of governments contributing financially to deworming programs they support. Other than the exceptions listed below, we have not heard of other contributions.
- SCI told us that in Sudan, the government planned to cover half of the program costs while SCI covered the other half. It is our impression that this has happened to some extent.
- Sightsavers told us in 2018 that one of the ~six states that it supports in Nigeria contributed $50,000 to an integrated NTD program in 2017. Another state had said it would provide some funding in 2017, but did not release that funding.
-The END Fund told us that most governments have a line item in their budgets for NTDs, but that this funding is often not released for this purpose. END Fund staff told us in February-March 2018 that the government of Chad contributed $15,000-$30,000 to an NTD mass drug administration. They were not aware of any government financial contributions to programs supported by the END Fund. 
-We spoke with a representative of the Ministry of Health in Ghana who told us that Ghana does not have external support for deworming and that it has conducted a few small-scale deworming campaigns on and off but has not maintained the work due to lack of funds.
Our best guess is that in the absence of Sightsavers, governments in sub-Saharan Africa would replace a small amount (about 15%) of Sightsavers' funding. We have set the chance of government financial costs staying the same at 0%, since in the vast majority of countries governments are not contributing any financial costs to deworming programs.</t>
      </text>
    </comment>
    <comment authorId="0" ref="C82">
      <text>
        <t xml:space="preserve">See calculations here: https://docs.google.com/spreadsheets/d/1-YQPfcggL8EQOMl-WrIW58AhaQyLcL8HNtOoMCs_D5Y/edit#gid=0 (Parameters sheet in blue)
This calculation converts (i) the discounts we applied to costs and (ii) the alternative funders adjustment into a single adjustment to cost-effectiveness.</t>
      </text>
    </comment>
    <comment authorId="0" ref="C89">
      <text>
        <t xml:space="preserve">On several occasions, we have asked the organizations we recommend for deworming whether they were aware of any cases of governments contributing financially to deworming programs they support. Other than the exceptions listed below, we have not heard of other contributions.
- SCI told us that in Sudan, the government planned to cover half of the program costs while SCI covered the other half. It is our impression that this has happened to some extent.
- Sightsavers told us in 2018 that one of the ~six states that it supports in Nigeria contributed $50,000 to an integrated NTD program in 2017. Another state had said it would provide some funding in 2017, but did not release that funding.
-The END Fund told us that most governments have a line item in their budgets for NTDs, but that this funding is often not released for this purpose. END Fund staff told us in February-March 2018 that the government of Chad contributed $15,000-$30,000 to an NTD mass drug administration. They were not aware of any government financial contributions to programs supported by the END Fund. 
-We spoke with a representative of the Ministry of Health in Ghana who told us that Ghana does not have external support for deworming and that it has conducted a few small-scale deworming campaigns on and off but has not maintained the work due to lack of funds.
Our best guess is that in the absence of funding from the END Fund, governments in sub-Saharan Africa would replace a small amount (about 15%) of the END Fund's funding. We have set the chance of government financial costs staying the same at 0%, since in the vast majority of countries governments are not contributing any financial costs to deworming programs.</t>
      </text>
    </comment>
    <comment authorId="0" ref="C100">
      <text>
        <t xml:space="preserve">In 2016, we investigated a few case studies of countries that did not receive requested funding for LLIN distributions (see https://www.givewell.org/international/top-charities/amf/unfunded-distributions). We have also discussed our best guesses about the counterfactual in some of the distributions AMF has funded in https://www.givewell.org/charities/against-malaria-foundation/supplementary-information#Counterfactual_in_countries_where_AMF_funded_distributions. We found that in most cases, the counterfactual to AMF providing funding was that the funding was "partially replaced" in the form of the distribution occurring significantly later than would have been ideal. Alternative funders included the Global Fund and other philanthropic funders; with one possible exception, we have not heard of cases of governments stepping in to fund LLIN distributions. 
Our best guesses are that:
- In AMF's absence, governments would likely replace a small portion (10%) of AMF's costs.
- There is a relatively low chance (25%) that the Global Fund would replace AMF's costs (i.e. that countries would choose to reallocate some Global Fund funding from LLINs to other malaria interventions in response to the availability of LLIN funding from AMF).
- We estimate a 0% chance that government financial costs would stay the same because we are not currently aware of the governments in countries where AMF works supporting any of the financial costs of the distributions. See our calculations of AMF's cost per net for more detail on costs covered by country governments: https://docs.google.com/spreadsheets/d/1AqmTkXS8CporZ0TIWPpCcesAgc9nxqYLg9GGlTp66Ng/edit#gid=1202507677</t>
      </text>
    </comment>
    <comment authorId="0" ref="C101">
      <text>
        <t xml:space="preserve">See discussion in https://www.givewell.org/node/2934#Fungibility. Our understanding is that Global Fund funding is insufficient for most countries to cover all basic malaria commodities needed (treatment, diagnostics, and vector control, including LLINs campaigns). Countries have to decide how to allocate Global Fund malaria funding amongst these priorities. If they believe there is at least a strong possibility that they will receive LLINs from AMF, they may choose to allocate more of their Global Fund allocation to other malaria work.</t>
      </text>
    </comment>
    <comment authorId="0" ref="C106">
      <text>
        <t xml:space="preserve">See calculations here: https://docs.google.com/spreadsheets/d/1-YQPfcggL8EQOMl-WrIW58AhaQyLcL8HNtOoMCs_D5Y/edit#gid=0 (Parameters sheet in blue)
This calculation converts (i) the discounts we applied to costs and (ii) the alternative funders adjustment into a single adjustment to cost-effectiveness.</t>
      </text>
    </comment>
    <comment authorId="0" ref="C113">
      <text>
        <t xml:space="preserve">SMC is a fairly new intervention. Our understanding is that the first large-scale programs started in 2015 with funding from UNITAID, and that several other major funders (including the Global Fund, PMI, and DFID) have contributed funding to SMC since then. We are aware of a small number of examples of governments funding SMC:
- Malaria Consortium told us that Mali is funding SMC in 4-7 districts (out of 75 eligible districts) per year.
- Malaria Consortium told us in 2017 that the government of Chad would be funding SMC in 4 districts (of 59 eligible districts) in 2017; in early 2018, we received an update from Malaria Consortium that did not include any funding from the government of Chad for 2017. It seems possible to us that the government changed its plans in response to the availability of funding from Malaria Consortium, though we do not know more detail about this case.
- Burkina Faso, Mali, and Niger have financed SMC in a significant number of districts with loan funding from the World Bank. We are unsure whether to consider this "government funding" of the program or whether the loans are in design or practice like donor funding.
A significant proportion of the total global need for SMC is unfunded, which leads us to believe that it is fairly unlikely that Malaria Consortium is pushing out government or Global Fund funding. However, much of the remaining gap is in northern Nigeria, and there may be non-funding bottlenecks to filling that gap such that the true funding gap is much smaller. Malaria Consortium has told us that it does not expect a significant increase in countries' allocation of Global Fund funding to SMC over the next few years unless total Global Fund funding for malaria in SMC-eligible countries increases. 
Based on the above, our best guesses are that:
- There is a low chance (10%) that government costs would replace Malaria Consortium's costs in its absence, since we have encountered only a small number of cases of governments funding SMC. 
- There is a low chance (15%) that Global Fund costs would replace Malaria Consortium costs.
- We are estimating a 0% chance that government financial costs would stay the same because we are not currently modeling any government financial costs for SMC in the countries where Malaria Consortium works. </t>
      </text>
    </comment>
    <comment authorId="0" ref="C114">
      <text>
        <t xml:space="preserve">See discussion in note for AMF. In the case of SMC, our impression is that governments have prioritized LLIN campaigns ahead of SMC to date and that it is less likely that they would seek to shift Global Fund funding into SMC in response to an external funder withdrawing support, than they would be in the case of an external funder for LLIN campaigns.</t>
      </text>
    </comment>
    <comment authorId="0" ref="C119">
      <text>
        <t xml:space="preserve">See calculations here: https://docs.google.com/spreadsheets/d/1-YQPfcggL8EQOMl-WrIW58AhaQyLcL8HNtOoMCs_D5Y/edit#gid=0 (Parameters sheet in blue)
This calculation converts (i) the discounts we applied to costs and (ii) the alternative funders adjustment into a single adjustment to cost-effectiveness.</t>
      </text>
    </comment>
    <comment authorId="0" ref="C125">
      <text>
        <t xml:space="preserve">Our best guess for HKI's additional spending opportunities is that there is a 15% likelihood the government would replace HKI's funding if HKI was not present. This is based on evidence from previous years that VAS campaigns were skipped when HKI ran out of funding. For more information, see https://www.givewell.org/charities/helen-keller-international#Additional_spending_opportunities.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C16">
      <text>
        <t xml:space="preserve">We rely on the overall cost estimate rather than a county-specific cost estimate in Cameroon.</t>
      </text>
    </comment>
    <comment authorId="0" ref="D16">
      <text>
        <t xml:space="preserve">We rely on the overall cost estimate rather than a county-specific cost estimate in Côte d'Ivoire.</t>
      </text>
    </comment>
    <comment authorId="0" ref="E16">
      <text>
        <t xml:space="preserve">We rely on the overall cost estimate rather than a county-specific cost estimate in DRC.</t>
      </text>
    </comment>
    <comment authorId="0" ref="G16">
      <text>
        <t xml:space="preserve">We rely on the overall cost estimate rather than a county-specific cost estimate in Kenya.</t>
      </text>
    </comment>
    <comment authorId="0" ref="I16">
      <text>
        <t xml:space="preserve">We rely on the overall cost estimate rather than a county-specific cost estimate in Mozambique.</t>
      </text>
    </comment>
    <comment authorId="0" ref="J16">
      <text>
        <t xml:space="preserve">We rely on the overall cost estimate rather than a county-specific cost estimate in Niger.</t>
      </text>
    </comment>
    <comment authorId="0" ref="K16">
      <text>
        <t xml:space="preserve">We rely on the overall cost estimate rather than a county-specific cost estimate in Nigeria.</t>
      </text>
    </comment>
    <comment authorId="0" ref="A17">
      <text>
        <t xml:space="preserve">From GiveWell's 2018 analysis of HKI's cost per treatment. See https://docs.google.com/spreadsheets/d/1OeQo16gwS1tJn-R4LD6HGvpx3prsiHMnWUmD-hG3-3g/edit#gid=1325491090/edit?usp=sharing.</t>
      </text>
    </comment>
    <comment authorId="0" ref="A18">
      <text>
        <t xml:space="preserve">From GiveWell's 2018 analysis of HKI's cost per treatment. See https://docs.google.comhttps://docs.google.com/spreadsheets/d/1OeQo16gwS1tJn-R4LD6HGvpx3prsiHMnWUmD-hG3-3g/edit#gid=1325491090.</t>
      </text>
    </comment>
    <comment authorId="0" ref="A19">
      <text>
        <t xml:space="preserve">From GiveWell's 2018 analysis of HKI's cost per treatment. See https://docs.google.com/spreadsheets/d/1OeQo16gwS1tJn-R4LD6HGvpx3prsiHMnWUmD-hG3-3g/edit#gid=1325491090./edit?usp=sharing.</t>
      </text>
    </comment>
    <comment authorId="0" ref="A21">
      <text>
        <t xml:space="preserve">The calculations behind these mortality figures can be found in a workbook at 
https://docs.google.com/spreadsheets/d/1pvUdgFZBYJmfit0lv4IdHxTkS5vYxJ9vXgbntRVC8wQ/edit#gid=1686886864.</t>
      </text>
    </comment>
    <comment authorId="0" ref="A22">
      <text>
        <t xml:space="preserve">The calculations behind these values can be found at https://docs.google.com/spreadsheets/d/1ptYtbAr_0htr0wbz_RrZeqSN7l4Fc8IaQVvK0VGIMXk/edit#gid=58273032..</t>
      </text>
    </comment>
    <comment authorId="0" ref="I26">
      <text>
        <t xml:space="preserve">For the overall India CEA, we take the simple average of prevalence adjustments that we've calculated for Indian states. This may not be a reliable approach.</t>
      </text>
    </comment>
    <comment authorId="0" ref="L26">
      <text>
        <t xml:space="preserve">We use an overall cost figure for Nigeria rather than a state-specific cost figure.</t>
      </text>
    </comment>
    <comment authorId="0" ref="M26">
      <text>
        <t xml:space="preserve">We use an overall cost figure for Nigeria rather than a state-specific cost figure.</t>
      </text>
    </comment>
    <comment authorId="0" ref="N26">
      <text>
        <t xml:space="preserve">We use an overall cost figure for Nigeria rather than a state-specific cost figure.</t>
      </text>
    </comment>
    <comment authorId="0" ref="A27">
      <text>
        <t xml:space="preserve">The calculations behind our worm intensity adjustments can be found at https://docs.google.com/spreadsheets/d/1uArEn2C1obwTGBi2nf42Xxns8MaiCk6Zu4nbHhLs60k/edit?usp=sharing.</t>
      </text>
    </comment>
    <comment authorId="0" ref="A28">
      <text>
        <t xml:space="preserve">From GiveWell's 2018 analysis of Deworm the World's cost per treatment. See https://docs.google.com/spreadsheets/d/1jzS693Y-ZAIloQejlzSc3e3t7iPHyor1qt7HBjSVXhQ/edit#gid=1891183342.</t>
      </text>
    </comment>
    <comment authorId="0" ref="A29">
      <text>
        <t xml:space="preserve">From GiveWell's 2018 analysis of Deworm the World's cost per treatment. See https://docs.google.com/spreadsheets/d/1jzS693Y-ZAIloQejlzSc3e3t7iPHyor1qt7HBjSVXhQ/edit#gid=1891183342.</t>
      </text>
    </comment>
    <comment authorId="0" ref="A30">
      <text>
        <t xml:space="preserve">From GiveWell's 2018 analysis of Deworm the World's cost per treatment. See https://docs.google.com/spreadsheets/d/1jzS693Y-ZAIloQejlzSc3e3t7iPHyor1qt7HBjSVXhQ/edit#gid=1891183342.</t>
      </text>
    </comment>
    <comment authorId="0" ref="A31">
      <text>
        <t xml:space="preserve">From GiveWell's 2018 analysis of Deworm the World's cost per treatment. See https://docs.google.com/spreadsheets/d/1jzS693Y-ZAIloQejlzSc3e3t7iPHyor1qt7HBjSVXhQ/edit#gid=1891183342.</t>
      </text>
    </comment>
    <comment authorId="0" ref="A32">
      <text>
        <t xml:space="preserve">From GiveWell's 2018 analysis of Deworm the World's cost per treatment. See https://docs.google.com/spreadsheets/d/1jzS693Y-ZAIloQejlzSc3e3t7iPHyor1qt7HBjSVXhQ/edit#gid=1891183342.</t>
      </text>
    </comment>
    <comment authorId="0" ref="A37">
      <text>
        <t xml:space="preserve">The calculations behind our worm intensity adjustments can be found at https://docs.google.com/spreadsheets/d/1uArEn2C1obwTGBi2nf42Xxns8MaiCk6Zu4nbHhLs60k/edit?usp=sharing.</t>
      </text>
    </comment>
    <comment authorId="0" ref="O41">
      <text>
        <t xml:space="preserve">Kebbi, Kogi, Kwara and Sokoto</t>
      </text>
    </comment>
    <comment authorId="0" ref="A42">
      <text>
        <t xml:space="preserve">The calculations behind our worm intensity adjustments can be found at https://docs.google.com/spreadsheets/d/1uArEn2C1obwTGBi2nf42Xxns8MaiCk6Zu4nbHhLs60k/edit?usp=sharing.</t>
      </text>
    </comment>
    <comment authorId="0" ref="A47">
      <text>
        <t xml:space="preserve">AMF's expenditures can be seen in column D of our spreadsheet on AMF distributions: https://docs.google.com/spreadsheets/d/1AczRPDs_D84sR_iw0j9YrBUqpDOz6Zw3mZykL2FNwtQ/edit#gid=0.
As of 11/2/17, country totals can be seen in column C, cells 33-39.</t>
      </text>
    </comment>
    <comment authorId="0" ref="A50">
      <text>
        <t xml:space="preserve">IHME data downloaded from https://vizhub.healthdata.org/gbd-compare/</t>
      </text>
    </comment>
    <comment authorId="0" ref="A51">
      <text>
        <t xml:space="preserve">IHME data downloaded from https://vizhub.healthdata.org/gbd-compare/</t>
      </text>
    </comment>
    <comment authorId="0" ref="A53">
      <text>
        <t xml:space="preserve">This data is available through the GBD Results Tool at http://ghdx.healthdata.org/gbd-results-tool</t>
      </text>
    </comment>
    <comment authorId="0" ref="A54">
      <text>
        <t xml:space="preserve">This data is available through the GBD Results Tool at http://ghdx.healthdata.org/gbd-results-tool</t>
      </text>
    </comment>
    <comment authorId="0" ref="A55">
      <text>
        <t xml:space="preserve">This data is available through the GBD Results Tool at http://ghdx.healthdata.org/gbd-results-tool</t>
      </text>
    </comment>
    <comment authorId="0" ref="A56">
      <text>
        <t xml:space="preserve">This data is available through the GBD Results Tool at http://ghdx.healthdata.org/gbd-results-tool</t>
      </text>
    </comment>
    <comment authorId="0" ref="A57">
      <text>
        <t xml:space="preserve">This data is available through the GBD Results Tool at http://ghdx.healthdata.org/gbd-results-tool</t>
      </text>
    </comment>
    <comment authorId="0" ref="A62">
      <text>
        <t xml:space="preserve">DHS and MIS reports available at http://dhsprogram.com/publications/index.cfm</t>
      </text>
    </comment>
    <comment authorId="0" ref="B62">
      <text>
        <t xml:space="preserve">2013-14 DRC DHS Report, https://dhsprogram.com/pubs/pdf/FR300/FR300.pdf, p. 26</t>
      </text>
    </comment>
    <comment authorId="0" ref="C62">
      <text>
        <t xml:space="preserve">2016 Ghana MIS Report,
https://dhsprogram.com/pubs/pdf/MIS26/MIS26.pdf, p. 19</t>
      </text>
    </comment>
    <comment authorId="0" ref="D62">
      <text>
        <t xml:space="preserve">2015-16 Malawi DHS Report, https://dhsprogram.com/publications/publication-FR319-DHS-Final-Reports.cfm, p. 22</t>
      </text>
    </comment>
    <comment authorId="0" ref="F62">
      <text>
        <t xml:space="preserve">2013-2014 Togo DHS report, https://dhsprogram.com/pubs/pdf/FR301/FR301.pdf, p. 24</t>
      </text>
    </comment>
    <comment authorId="0" ref="G62">
      <text>
        <t xml:space="preserve">2014-15 Uganda MIS, https://dhsprogram.com/pubs/pdf/MIS21/MIS21.pdf, p. 17</t>
      </text>
    </comment>
    <comment authorId="0" ref="H62">
      <text>
        <t xml:space="preserve">https://www.dhsprogram.com/pubs/pdf/FR304/FR304.pdf, p. 22</t>
      </text>
    </comment>
    <comment authorId="0" ref="E63">
      <text>
        <t xml:space="preserve">Value taken from source above. Not a calculated number.</t>
      </text>
    </comment>
    <comment authorId="0" ref="A66">
      <text>
        <t xml:space="preserve">Our estimate of how effectively ITNs avert deaths is based on the summary effect from Lengeler 2004 (https://www.ncbi.nlm.nih.gov/pubmed/15106149), a meta-analysis of universal bed net or curtain distribution trials. We adjust the effect found in that meta-analysis based on differences in all-cause mortality rates in the contexts of the trials versus the contexts AMF works in today.
That adjustment should be sufficient if, absent nets, the portion of all-cause mortality coming from malaria mortality is constant across settings.
This parameter can be used to adjust for the possibility that the portion of all-cause mortality due to malaria is different in areas where AMF works than it was in trial settings.
The sensitivity checks at https://docs.google.com/spreadsheets/d/1OM42oJzPYiPS34vedrxbgwxA-DLg7py-3J-c5pJ0HN4/ suggest that, on average, the portion of all-cause mortality coming from malaria mortality is roughly consistent between trial settings and AMF settings. Accordingly, we set this value to 100% (implying no adjustment) in our default specification.
However, malaria burdens vary substantially between countries. A value other than 100% will be used if a specific country is selected on the "Country selection" tab. 
We are uncertain about the appropriate value for this parameter and have limited confidence in the reliability of our sensitivity checks and country-specific values.
Some further discussion of how net efficacy could vary between settings with different transmission dynamics (one of the possible issues accounted for by this parameter) is available at https://www.givewell.org/international/technical/programs/insecticide-treated-nets#HowmighttheeffectivenessofITNsvaryacrosssettingswithdifferentmalariatransmissionpatterns.</t>
      </text>
    </comment>
    <comment authorId="0" ref="I66">
      <text>
        <t xml:space="preserve">When a specific country is not selected, this parameter takes a default value of 100%.</t>
      </text>
    </comment>
    <comment authorId="0" ref="A71">
      <text>
        <t xml:space="preserve">Values are drawn from GiveWell's 2018 analysis of the cost per treatment in the ACCESS-SMC program.
See https://docs.google.com/spreadsheets/d/1heb0B3TZhbkW2wq73ia5XQ336IYrC2h5J4h4kXDXNQQ/edit#gid=1670911500.</t>
      </text>
    </comment>
    <comment authorId="0" ref="A72">
      <text>
        <t xml:space="preserve">Values are drawn from GiveWell's 2018 analysis of the cost per treatment in the ACCESS-SMC program.
See https://docs.google.com/spreadsheets/d/1heb0B3TZhbkW2wq73ia5XQ336IYrC2h5J4h4kXDXNQQ/edit#gid=1670911500.</t>
      </text>
    </comment>
    <comment authorId="0" ref="A73">
      <text>
        <t xml:space="preserve">Values are drawn from GiveWell's 2018 analysis of the cost per treatment in the ACCESS-SMC program.
See https://docs.google.com/spreadsheets/d/1heb0B3TZhbkW2wq73ia5XQ336IYrC2h5J4h4kXDXNQQ/edit#gid=1670911500.</t>
      </text>
    </comment>
    <comment authorId="0" ref="A77">
      <text>
        <t xml:space="preserve">Values are drawn from GiveWell's 2018 analysis of the cost per treatment in the ACCESS-SMC program.
See https://docs.google.com/spreadsheets/d/1heb0B3TZhbkW2wq73ia5XQ336IYrC2h5J4h4kXDXNQQ/edit#gid=1670911500.</t>
      </text>
    </comment>
    <comment authorId="0" ref="A78">
      <text>
        <t xml:space="preserve">Values are drawn from GiveWell's 2018 analysis of the cost per treatment in the ACCESS-SMC program.
See https://docs.google.com/spreadsheets/d/1heb0B3TZhbkW2wq73ia5XQ336IYrC2h5J4h4kXDXNQQ/edit#gid=1670911500.</t>
      </text>
    </comment>
    <comment authorId="0" ref="A79">
      <text>
        <t xml:space="preserve">Values are drawn from GiveWell's 2018 analysis of the cost per treatment in the ACCESS-SMC program.
See https://docs.google.com/spreadsheets/d/1heb0B3TZhbkW2wq73ia5XQ336IYrC2h5J4h4kXDXNQQ/edit#gid=1670911500.</t>
      </text>
    </comment>
    <comment authorId="0" ref="A80">
      <text>
        <t xml:space="preserve">Values are drawn from GiveWell's 2018 analysis of the cost per treatment in the ACCESS-SMC program.
See https://docs.google.com/spreadsheets/d/1heb0B3TZhbkW2wq73ia5XQ336IYrC2h5J4h4kXDXNQQ/edit#gid=1670911500.</t>
      </text>
    </comment>
    <comment authorId="0" ref="A84">
      <text>
        <t xml:space="preserve">From the "Coverage" tab of GiveWell's 2017 analysis of the cost per treatment in the ACCESS-SMC program.
See https://docs.google.com/spreadsheets/d/11uH8PyYazAs4Jw4OKO3vGrf_GPfgyCNU8uW-zmG6OTU/edit#gid=1598546462.</t>
      </text>
    </comment>
    <comment authorId="0" ref="A85">
      <text>
        <t xml:space="preserve">From the "Coverage" tab of GiveWell's 2017 analysis of the cost per treatment in the ACCESS-SMC program.
See https://docs.google.com/spreadsheets/d/11uH8PyYazAs4Jw4OKO3vGrf_GPfgyCNU8uW-zmG6OTU/edit#gid=1598546462.</t>
      </text>
    </comment>
    <comment authorId="0" ref="A90">
      <text>
        <t xml:space="preserve">From GBD 2016 Lancet publication on mortality rates,  Pg. 1108. 
http://www.thelancet.com/pdfs/journals/lancet/PIIS0140-6736(17)31833-0.pdf</t>
      </text>
    </comment>
    <comment authorId="0" ref="A91">
      <text>
        <t xml:space="preserve">Source: Pgs. 1741-1742, GBD 2015 Lancet publication on mortality rates</t>
      </text>
    </comment>
    <comment authorId="0" ref="A92">
      <text>
        <t xml:space="preserve">Source: Pgs. 1741-1742, GBD 2015 Lancet publication on mortality rates</t>
      </text>
    </comment>
    <comment authorId="0" ref="A93">
      <text>
        <t xml:space="preserve">Guess
</t>
      </text>
    </comment>
    <comment authorId="0" ref="A97">
      <text>
        <t xml:space="preserve">These figures are available through the GBD Results Tool at http://ghdx.healthdata.org/gbd-results-tool</t>
      </text>
    </comment>
    <comment authorId="0" ref="A102">
      <text>
        <t xml:space="preserve">Based on World Bank neonatal mortality rates by country. See http://data.worldbank.org/indicator/SH.DYN.NMRT</t>
      </text>
    </comment>
    <comment authorId="0" ref="A103">
      <text>
        <t xml:space="preserve">Based on World Bank under-5 mortality rates by country. See http://data.worldbank.org/indicator/SH.DYN.MORT</t>
      </text>
    </comment>
    <comment authorId="0" ref="A105">
      <text>
        <t xml:space="preserve">Guess</t>
      </text>
    </comment>
    <comment authorId="0" ref="A108">
      <text>
        <t xml:space="preserve">The overall 3- to 59-month mortality rate covers children at 57 different months of age. To convert from the overall rate, we use the number of months in a year (12 months) divided by the entire time span (57 months). </t>
      </text>
    </comment>
    <comment authorId="0" ref="A117">
      <text>
        <t xml:space="preserve">These figures are available through the GBD Results Tool at http://ghdx.healthdata.org/gbd-results-tool</t>
      </text>
    </comment>
    <comment authorId="0" ref="A118">
      <text>
        <t xml:space="preserve">These figures are available through the GBD Results Tool at http://ghdx.healthdata.org/gbd-results-tool</t>
      </text>
    </comment>
    <comment authorId="0" ref="A119">
      <text>
        <t xml:space="preserve">These figures are available through the GBD Results Tool at http://ghdx.healthdata.org/gbd-results-tool</t>
      </text>
    </comment>
    <comment authorId="0" ref="A120">
      <text>
        <t xml:space="preserve">These figures are available through the GBD Results Tool at http://ghdx.healthdata.org/gbd-results-tool</t>
      </text>
    </comment>
    <comment authorId="0" ref="A121">
      <text>
        <t xml:space="preserve">These figures are available through the GBD Results Tool at http://ghdx.healthdata.org/gbd-results-tool</t>
      </text>
    </comment>
    <comment authorId="0" ref="A122">
      <text>
        <t xml:space="preserve">These figures are available through the GBD Results Tool at http://ghdx.healthdata.org/gbd-results-tool</t>
      </text>
    </comment>
    <comment authorId="0" ref="A123">
      <text>
        <t xml:space="preserve">These figures are available through the GBD Results Tool at http://ghdx.healthdata.org/gbd-results-tool</t>
      </text>
    </comment>
    <comment authorId="0" ref="A124">
      <text>
        <t xml:space="preserve">These figures are available through the GBD Results Tool at http://ghdx.healthdata.org/gbd-results-tool</t>
      </text>
    </comment>
    <comment authorId="0" ref="A125">
      <text>
        <t xml:space="preserve">This calculation is based on an arbitrary assumption about the portion of post-neonatal deaths that occur in 1-3 month-olds. We recommend trying different values.
</t>
      </text>
    </comment>
    <comment authorId="0" ref="A129">
      <text>
        <t xml:space="preserve">These figures are available through the GBD Results Tool at http://ghdx.healthdata.org/gbd-results-tool</t>
      </text>
    </comment>
    <comment authorId="0" ref="A134">
      <text>
        <t xml:space="preserve">Figures come from the 2016 World Malaria Report, pgs. 118-121.</t>
      </text>
    </comment>
    <comment authorId="0" ref="A135">
      <text>
        <t xml:space="preserve">The World Malaria Report does not provide country-specific estimates for this parameter. We use an estimate for this parameter based on numbers reported for sub-Saharan African in the 2015 World Malaria Report. 
"The number of malaria deaths globally fell from an estimated 839 000 in 2000 (range: 653 000–1.1 million), to 438 000 in 2015 (range: 236 000–635 000), a decline of 48%. Most deaths in 2015 were in the WHO African Region (90%), followed by the WHO South-East Asia Region (7%) and the WHO Eastern Mediterranean Region (2%)." Pg. x, World Malaria Report 2015. 
438,000*.9 = 394,200. 
"Malaria deaths in children under 5 years. The number of malaria deaths in children aged under 5 years is estimated to have decreased from 723 000 globally in 2000 (range: 563 000–948 000) to 306 000 in 2015 (range: 219 000–421 000). The bulk of this decrease occurred in the WHO African Region, where the estimated number of deaths fell from 694 000 in 2000 (range: 569 000–901 000) to 292 000 in 2015 (range: 212 000–384 000). As a result, malaria is no longer the leading cause of death among children in sub-Saharan Africa. In 2015, malaria was the fourth highest cause of death, accounting for 10% of child deaths in sub-Saharan Africa. Reductions in malaria deaths have contributed substantially to progress towards achieving the MDG 4 target of reducing the under-5 mortality rate by two thirds between 1990 and 2015. Nevertheless, malaria remains a major killer of children, particularly in sub-Saharan Africa, taking the life of a child every 2 minutes." Pg. x, World Malaria Report 2015.</t>
      </text>
    </comment>
    <comment authorId="0" ref="A137">
      <text>
        <t xml:space="preserve">These figures are available through the GBD Results Tool at http://ghdx.healthdata.org/gbd-results-tool</t>
      </text>
    </comment>
    <comment authorId="0" ref="A147">
      <text>
        <t xml:space="preserve">Copied from above.</t>
      </text>
    </comment>
    <comment authorId="0" ref="A148">
      <text>
        <t xml:space="preserve">These figures are available through the GBD Results Tool at http://ghdx.healthdata.org/gbd-results-tool?params=gbd-api-2016-permalink/7509cfa11aa87ac75322dccd6ce1d0af</t>
      </text>
    </comment>
    <comment authorId="0" ref="A152">
      <text>
        <t xml:space="preserve">We use prevalence estimates for children ages 1-4 from the Global Burden of Disease Project as a proxy for prevalence in children 3-59 months old. See http://ghdx.healthdata.org/gbd-results-tool?params=gbd-api-2016-permalink/cb948c2caebce626343c134334343dfb.</t>
      </text>
    </comment>
    <comment authorId="0" ref="A153">
      <text>
        <t xml:space="preserve">We use prevalence estimates from the Global Burden of Disease Project. See http://ghdx.healthdata.org/gbd-results-tool?params=gbd-api-2016-permalink/43ce9772f8b382b800f58622d9bacdcc.</t>
      </text>
    </comment>
    <comment authorId="0" ref="A154">
      <text>
        <t xml:space="preserve">We use prevalence estimates from the Global Burden of Disease Project. See http://ghdx.healthdata.org/gbd-results-tool?params=gbd-api-2016-permalink/fc8d25e15b74d4ac0b6aa6ccff89771a.</t>
      </text>
    </comment>
  </commentList>
</comments>
</file>

<file path=xl/comments11.xml><?xml version="1.0" encoding="utf-8"?>
<comments xmlns:r="http://schemas.openxmlformats.org/officeDocument/2006/relationships" xmlns="http://schemas.openxmlformats.org/spreadsheetml/2006/main">
  <authors>
    <author/>
  </authors>
  <commentList>
    <comment authorId="0" ref="B1">
      <text>
        <t xml:space="preserve">This column indicates whether an item is explicitly included in the CEA. Some items that are not explicitly included may be accounted for indirectly through the parameter values individuals use.</t>
      </text>
    </comment>
    <comment authorId="0" ref="C1">
      <text>
        <t xml:space="preserve">In most cases, we have not done detailed modeling of excluded effects.
These estimates should be viewed as extremely rough. The actual impact of adding or removing an item from the CEA will differ from person to person.
Note that we do not update these estimates with every CEA release. The estimates displayed here may be out-of-date. </t>
      </text>
    </comment>
  </commentList>
</comments>
</file>

<file path=xl/comments12.xml><?xml version="1.0" encoding="utf-8"?>
<comments xmlns:r="http://schemas.openxmlformats.org/officeDocument/2006/relationships" xmlns="http://schemas.openxmlformats.org/spreadsheetml/2006/main">
  <authors>
    <author/>
  </authors>
  <commentList>
    <comment authorId="0" ref="A1">
      <text>
        <t xml:space="preserve">Note that this list of sources is not exhaustive. Many sources the CEA draws on are referenced in cell notes on the relevant rows and cells. </t>
      </text>
    </comment>
    <comment authorId="0" ref="B2">
      <text>
        <t xml:space="preserve">Some documents contain researchers' and/or organizations' unpublished data and cannot be published.</t>
      </text>
    </comment>
  </commentList>
</comments>
</file>

<file path=xl/sharedStrings.xml><?xml version="1.0" encoding="utf-8"?>
<sst xmlns="http://schemas.openxmlformats.org/spreadsheetml/2006/main" count="2070" uniqueCount="1025">
  <si>
    <t>Notes</t>
  </si>
  <si>
    <t>General:</t>
  </si>
  <si>
    <t>Enter values in the "User inputs" and "Moral weights" tabs. After filling in all your input values, view the "Results" tab.</t>
  </si>
  <si>
    <t>Resizing the formula bar in Google Sheets may make it easier to read the contents of explanatory cells</t>
  </si>
  <si>
    <t>To use country-specific parameter values, select individual countries on the "Country selection" tab</t>
  </si>
  <si>
    <t>Published November 27, 2018</t>
  </si>
  <si>
    <t>Color code used on intervention tabs:</t>
  </si>
  <si>
    <t>Blue marks calculations</t>
  </si>
  <si>
    <t>Yellow marks parameters pulled from the "User inputs" and "Moral weights" tabs</t>
  </si>
  <si>
    <t>Orange marks items pulled from the "Country selection" tab</t>
  </si>
  <si>
    <t>Green marks parameters not pulled from the "User inputs" or "Moral weights" tabs that we think are highly uncertain and likely to have a substantive effect on our estimates</t>
  </si>
  <si>
    <t>Red marks instances where an individual has elected to deviate from the default value for a parameter</t>
  </si>
  <si>
    <t>Helpful GiveWell references:</t>
  </si>
  <si>
    <t>User inputs</t>
  </si>
  <si>
    <t>Amar</t>
  </si>
  <si>
    <t>Andrew</t>
  </si>
  <si>
    <t>Caitlin</t>
  </si>
  <si>
    <t>Chris</t>
  </si>
  <si>
    <t>Dan</t>
  </si>
  <si>
    <t>Elie</t>
  </si>
  <si>
    <t>Holden</t>
  </si>
  <si>
    <t>Isabel</t>
  </si>
  <si>
    <t>James</t>
  </si>
  <si>
    <t>Josh</t>
  </si>
  <si>
    <t>Natalie</t>
  </si>
  <si>
    <t>Nicole</t>
  </si>
  <si>
    <t>Olivia</t>
  </si>
  <si>
    <t>Sophie</t>
  </si>
  <si>
    <t>Stephan</t>
  </si>
  <si>
    <t>Anyone</t>
  </si>
  <si>
    <t>Conventional</t>
  </si>
  <si>
    <t>Shared</t>
  </si>
  <si>
    <t>Discount rate</t>
  </si>
  <si>
    <t>Based on general returns to investment</t>
  </si>
  <si>
    <t>Low-end of commonly used discount rates</t>
  </si>
  <si>
    <t>No discount</t>
  </si>
  <si>
    <t>Deworming — General</t>
  </si>
  <si>
    <t>Replicability adjustment for deworming</t>
  </si>
  <si>
    <t>Rough midpoint of next two options</t>
  </si>
  <si>
    <t>Lower end of Ioannidis 2005's theoretical internal validity (Table 4 in http://www.plosmedicine.org/article/info:doi/10.1371/journal.pmed.0020124): "Underpowered but well-performed Phase I/II RCT"</t>
  </si>
  <si>
    <t>High end of Ioannidis 2005's theoretical internal validity (Table 4 in http://www.plosmedicine.org/article/info:doi/10.1371/journal.pmed.0020124): "Adequately powered RCT with little bias and 1:1 pre-study odds"</t>
  </si>
  <si>
    <t>Adjustment for years of treatment in Miguel and Kremer vs. years of treatment in charities' programs</t>
  </si>
  <si>
    <t>Assumes that every year of deworming is as beneficial as each year in the study</t>
  </si>
  <si>
    <t>Arbitrary middle assumption - assumes that the average year of deworming is 80% as beneficial as each year in the study</t>
  </si>
  <si>
    <t>Assumes that our charities deworm each child for 10 years, but that only 2.41 (number of years in study) are needed to realize benefits (2.41 years from Baird et al 2015, Pg 7) and future years will not result in additional benefits.</t>
  </si>
  <si>
    <t>Adjustment for El Niño</t>
  </si>
  <si>
    <t>We estimate this magnitude by taking the ratio between the baseline prevalence of any moderate-heavy infection in 1998 (.37 from p. 168) and 1999 (.52 from pg 173), without any adjustment for potential externalities affecting the 1999 prevalence (See Miguel and Kremer 2004).</t>
  </si>
  <si>
    <t>We adjust our first option by using an odds ratio, which we believe may be appropriate given that this adjustment is based on prevalence and the appropriate adjustment for intensity may be more extreme.</t>
  </si>
  <si>
    <t>Additional years of treatment assigned to the treatment group from Miguel and Kremer</t>
  </si>
  <si>
    <t>Baird et al. 2016 Supplementary Appendix, Table 2, p. S20</t>
  </si>
  <si>
    <t>Vitamin A supplementation (VAS) — Helen Keller International (HKI)</t>
  </si>
  <si>
    <t>Value of development benefits from a year of VAS coverage relative to a year of deworming in Miguel and Kremer</t>
  </si>
  <si>
    <t xml:space="preserve"> </t>
  </si>
  <si>
    <t>Cash — GiveDirectly</t>
  </si>
  <si>
    <t>Percentage of transfers invested</t>
  </si>
  <si>
    <t>Best guess based on the increase in asset value relative to the size of the large-arm transfer in GiveDirectly's RCT.</t>
  </si>
  <si>
    <t>Based on balancing self reported data on spending from Give Directly follow-up surveys (http://www.givewell.org/node/2361#Datafromfollowupsurveys) in which investments in buildings, land, livestock, and businesses typically account for ~70% of spending with the RCT results which have investments as $505.94 (USD PPP) (within villages, or $601.88 across villages) on a transfer of $1,525 USDPPP (i.e. about 1/3 of the total: p 117, http://www.princeton.edu/haushofer/publications/Haushofer_Shapiro_UCT_Online_Appendix_2016.04.25.pdf see p 1, https://www.princeton.edu/~joha/publications/Haushofer_Shapiro_UCT_2016.04.25.pdf for total transfer size)</t>
  </si>
  <si>
    <t>Moderately conservative</t>
  </si>
  <si>
    <t>Return on investment</t>
  </si>
  <si>
    <t>Conservative guess, adjusted downward from the roof ROI calculation (see below on this sheet) due to not knowing survey methodology and inconsistent results, and the possibility that iron roofs may be a particularly good investment.  See: http://www.givewell.org/node/2360#AvariantofGiveDirectly</t>
  </si>
  <si>
    <t>Estimated ROI on an iron roof from the RCT of GiveDirectly's program. See Haushofer &amp; Shapiro 2016, p. 33.</t>
  </si>
  <si>
    <t>Very conservative</t>
  </si>
  <si>
    <t>Duration of investment benefits (in years)</t>
  </si>
  <si>
    <t>Low end estimate. Investing for many years is hard for poor individuals that regularly experience income and expense shocks.</t>
  </si>
  <si>
    <t>Slightly lower than GiveDirectly's estimate of the lifespan of a roof (http://blog.givewell.org/2012/12/19/cost-effectiveness-of-nets-vs-deworming-vs-cash-transfers/)</t>
  </si>
  <si>
    <t>GiveDirectly's estimate of the lifespan of a roof.</t>
  </si>
  <si>
    <t>Same as deworming</t>
  </si>
  <si>
    <t xml:space="preserve">Arbitrary high upper estimate, since Haushofer and Shapiro 2013 reports that "most respondents were unable to put an upper bound on the durability of metal roofs." (http://files.givewell.org/files/DWDA%202009/Interventions/Cash%20Transfers/haushofer_shapiro_uct_2013.11.16.pdf, pg. 34) </t>
  </si>
  <si>
    <t>Moral Weights</t>
  </si>
  <si>
    <t>Consumption Increases</t>
  </si>
  <si>
    <t>Value assigned to doubling consumption for one person for one year</t>
  </si>
  <si>
    <t>AMF</t>
  </si>
  <si>
    <t>Value assigned to averting the death of an individual under 5 — AMF</t>
  </si>
  <si>
    <t>Value assigned to averting the death of an individual 5 or older</t>
  </si>
  <si>
    <t>Malaria Consortium</t>
  </si>
  <si>
    <t>Value assigned to averting the death of a 3- to 59-month old child— SMC</t>
  </si>
  <si>
    <t>Helen Keller International (HKI)</t>
  </si>
  <si>
    <t>Value assigned to averting the death of a 6- to 59-month old child — HKI</t>
  </si>
  <si>
    <t>Derived value assignments</t>
  </si>
  <si>
    <t>Value assigned to increasing consumption by 10% for one person for one year</t>
  </si>
  <si>
    <t>Value assigned to increasing consumption by 25% for one person for one year</t>
  </si>
  <si>
    <t>Value assigned to increasing ln(consumption) by one unit for one person for one year</t>
  </si>
  <si>
    <t>Value assigned to increasing consumption by 10% for 100 people for one year</t>
  </si>
  <si>
    <t>Value assigned to increasing consumption by 25% for 100 people for one year</t>
  </si>
  <si>
    <t>Implications</t>
  </si>
  <si>
    <t>Value of an age 5+ life saved (AMF) relative to an under-5 life saved (AMF)</t>
  </si>
  <si>
    <t>Value of doubling consumption for one person for one year relative to saving the life of a child under-5 (AMF)</t>
  </si>
  <si>
    <t>Value of an under-5 life saved (AMF) relative to an under-5 life saved (SMC)</t>
  </si>
  <si>
    <t>Make more comparisons on the "Values explorer" tab</t>
  </si>
  <si>
    <t>Cell notes in Row 1 give details on how individuals approached their input choices</t>
  </si>
  <si>
    <t>Nets</t>
  </si>
  <si>
    <t/>
  </si>
  <si>
    <t>Deaths averted per protected child under 5 (summary effect from Lengeler 2004 meta-analysis)</t>
  </si>
  <si>
    <t>Under-5 all-cause mortality from trials included in Lengeler 2004 (per 1,000 child-years)</t>
  </si>
  <si>
    <t>Under-5 all-cause mortality in 2016 in AMF countries (per 1,000 child-years)</t>
  </si>
  <si>
    <t>Mortality in AMF contexts relative to study contexts</t>
  </si>
  <si>
    <t>Portion of mortality difference attributed to ITNs</t>
  </si>
  <si>
    <t>Mortality in AMF contexts relative to study contexts (effect of ITNs stripped out)</t>
  </si>
  <si>
    <t>Deaths averted per child protected after adjusting for lower mortality in today's settings</t>
  </si>
  <si>
    <t>Net use adjustment</t>
  </si>
  <si>
    <t>Internal validity adjustment — Nets</t>
  </si>
  <si>
    <t>Proportion of mortality attributed to malaria in areas AMF works vs. the contexts of trials in Lengeler 2004</t>
  </si>
  <si>
    <t>Efficacy reduction due to insecticide resistance</t>
  </si>
  <si>
    <t>Adjusted deaths averted per child under 5 targeted by a distribution</t>
  </si>
  <si>
    <t>Pre-existing nets</t>
  </si>
  <si>
    <t>Percent of all individuals owning nets (in absence of a distribution)</t>
  </si>
  <si>
    <t>Proportion of "extra" nets distributed that are eventually used</t>
  </si>
  <si>
    <t>Final adjustment for pre-existing nets</t>
  </si>
  <si>
    <t>Reduction in prevalence from net distributions</t>
  </si>
  <si>
    <t>Reduction in malaria incidence for children under 5 (from Lengeler 2004 meta-analysis)</t>
  </si>
  <si>
    <t>Expected reduction in malaria prevalence in current day distributions</t>
  </si>
  <si>
    <t>Malaria prevalence in AMF context (Age &lt;5)</t>
  </si>
  <si>
    <t>Malaria prevalence in AMF context (Age 5-14)</t>
  </si>
  <si>
    <t>Expected increase in malaria prevalence in the absence of an LLIN distribution</t>
  </si>
  <si>
    <t>Adjusted malaria prevalence in AMF context (Age &lt;5)</t>
  </si>
  <si>
    <t>Adjusted malaria prevalence in AMF context (Ages 5-14)</t>
  </si>
  <si>
    <t>Percentage point reduction in the point in time probability of a covered child being infected with malaria (Age &lt;5)</t>
  </si>
  <si>
    <t>Percentage point reduction in the point in time probability of a covered child being infected with malaria (Age 5-14)</t>
  </si>
  <si>
    <t>Cost per year of protection</t>
  </si>
  <si>
    <t>Arbitrary donation size</t>
  </si>
  <si>
    <t>Pre-distribution wastage</t>
  </si>
  <si>
    <t>Remaining dollars available for purchasing ITNs</t>
  </si>
  <si>
    <t>Cost per ITN</t>
  </si>
  <si>
    <t>Number of ITNs distributed per person in the community</t>
  </si>
  <si>
    <t>Cost per person covered in a universal distribution</t>
  </si>
  <si>
    <t>Number of people covered</t>
  </si>
  <si>
    <t>Percent of population under 5 years old (used for mortality effects and development effects)</t>
  </si>
  <si>
    <t>Percent of population ages 5-14 (used for development effects only)</t>
  </si>
  <si>
    <t>Children under 5 covered</t>
  </si>
  <si>
    <t>Children 5-14 covered</t>
  </si>
  <si>
    <t>Lifespan of an ITN</t>
  </si>
  <si>
    <t>Person-years of coverage for under 5's</t>
  </si>
  <si>
    <t>Person-years of coverage for ages 5-14</t>
  </si>
  <si>
    <t>Person years of protection for under 15's</t>
  </si>
  <si>
    <t>Cost per person year of protection for under 15's</t>
  </si>
  <si>
    <t>Deaths averted — children under 5</t>
  </si>
  <si>
    <t>Under-5 deaths averted</t>
  </si>
  <si>
    <t>Cost per under-5 death averted (before accounting for leverage and funging)</t>
  </si>
  <si>
    <t>Units of value from under 5 deaths averted for each dollar donated (before accounting for leverage and funging)</t>
  </si>
  <si>
    <t>Deaths averted — individuals 5+ years old</t>
  </si>
  <si>
    <t>Ratio of 5 and over malaria deaths to under-5 malaria deaths</t>
  </si>
  <si>
    <t>Relative efficacy of ITNs for reducing mortality of individuals age 5 and older</t>
  </si>
  <si>
    <t>Age 5+ deaths averted</t>
  </si>
  <si>
    <t>Cost per age 5+ death averted (before accounting for leverage and funging)</t>
  </si>
  <si>
    <t>Units of value from 5 and over deaths averted per dollar donated (before adjusting for leverage and funging)</t>
  </si>
  <si>
    <t>Deaths averted — overall</t>
  </si>
  <si>
    <t>Total deaths averted</t>
  </si>
  <si>
    <t>Income increases — ages 14 and under</t>
  </si>
  <si>
    <t>Reduction in the number of people infected with malaria at a single point of time in hypothetical cohort (Age&lt;5)</t>
  </si>
  <si>
    <t>Reduction in the number of people infected with malaria at a single point of time in hypothetical cohort (Age 5-14)</t>
  </si>
  <si>
    <t>Increase in income from reducing point in time probability of malaria infection from 100% to 0% for an individual for one year in the first 14 years of life</t>
  </si>
  <si>
    <t>Additional replicability adjustment for relationship between malaria and income</t>
  </si>
  <si>
    <t>Adjusted increase in ln(income) from reducing point in time probability of malaria infection from 100% to 0% for an individual for one year in the first 14 years of life</t>
  </si>
  <si>
    <t>Average number of years between nets being distributed and the beginning of long term benefits</t>
  </si>
  <si>
    <t>Benefit on one year's income (discounted back because of delay between distribution and working for income)</t>
  </si>
  <si>
    <t>Duration of long term benefits of AMF (in years)</t>
  </si>
  <si>
    <t>Present value of lifetime benefits from reducing prevalence from 1 to 0 for an individual for one year in the first 14 years of life</t>
  </si>
  <si>
    <t>Multiplier for resource sharing within households</t>
  </si>
  <si>
    <t>Present value of benefits from reducing point in time probability of malaria infection from 100% to 0% for an individual for one year in the first 14 years of life</t>
  </si>
  <si>
    <t>Total units of increase in units of annual ln(income) (Age&lt;5) — Present value</t>
  </si>
  <si>
    <t>Total units of increase in units of annual ln(income) (Ages 5-14) — Present value</t>
  </si>
  <si>
    <t>Units of value from development benefits</t>
  </si>
  <si>
    <t>Adjusted long-term benefits per year of nets in terms of ln(consumption)</t>
  </si>
  <si>
    <t>Units of value from development benefits per dollar donated (before accounting for leverage and funging)</t>
  </si>
  <si>
    <t>Results before accounting for leverage and funging</t>
  </si>
  <si>
    <t>Total units of value per $10,000 donated (before accounting for leverage and funging)</t>
  </si>
  <si>
    <t>Cost per outcome as good as: averting the death of an individual under 5 — AMF</t>
  </si>
  <si>
    <t>Cost per death averted (before accounting for leverage and funging)</t>
  </si>
  <si>
    <t>Results after accounting for leverage and funging</t>
  </si>
  <si>
    <t>Total additional expected value from leverage / funging — Nets</t>
  </si>
  <si>
    <t>Total units of value per $10,000 donated (after accounting for leverage and funging)</t>
  </si>
  <si>
    <t>Cost per death averted (after accounting for leverage and funging)</t>
  </si>
  <si>
    <t>Cost per under-5 death averted (after accounting for leverage and funging)</t>
  </si>
  <si>
    <t>Cost per age 5+ death averted (after accounting for leverage and funging)</t>
  </si>
  <si>
    <t>Contribution of each outcome to overall cost-effectiveness</t>
  </si>
  <si>
    <t>Percent of nets' cost-effectiveness coming from development effects</t>
  </si>
  <si>
    <t>Percent of nets' cost-effectiveness coming from age 5 and over mortality reduction</t>
  </si>
  <si>
    <t>Percent of nets' cost-effectiveness coming from under 5 mortality reduction</t>
  </si>
  <si>
    <t>Intuition check</t>
  </si>
  <si>
    <t>Aggregate adjustment to Lengeler 2004 summary effect</t>
  </si>
  <si>
    <t>Summary calculations</t>
  </si>
  <si>
    <t>Median cost per death averted (before accounting for leverage and funging)</t>
  </si>
  <si>
    <t>Median cost per under-5 death averted (before accounting for leverage and funging)</t>
  </si>
  <si>
    <t>Median cost per death averted (after accounting for leverage and funging)</t>
  </si>
  <si>
    <t>Median cost per under-5 death averted (after accounting for leverage and funging)</t>
  </si>
  <si>
    <t>SMC</t>
  </si>
  <si>
    <t>Costs</t>
  </si>
  <si>
    <t>Cost per child targeted</t>
  </si>
  <si>
    <t>Hypothetical cohort size</t>
  </si>
  <si>
    <t>Cost to cover hypothetical cohort</t>
  </si>
  <si>
    <t>Coverage adjustment</t>
  </si>
  <si>
    <t>Percent of targeted children who received at least 1 round of treatment</t>
  </si>
  <si>
    <t>Percent of targeted children who received at least 2 rounds of treatment</t>
  </si>
  <si>
    <t>Percent of targeted children who received at least 3 rounds of treatment</t>
  </si>
  <si>
    <t>Percent of targeted children who received all 4 rounds of treatment</t>
  </si>
  <si>
    <t>Percent of children who received exactly 1 round</t>
  </si>
  <si>
    <t>Percent of children who received exactly 2 rounds</t>
  </si>
  <si>
    <t>Percent of children who received exactly 3 rounds</t>
  </si>
  <si>
    <t>Percent of children who received all 4 rounds (copied from above)</t>
  </si>
  <si>
    <t>Expected number of rounds with perfect coverage and adherence</t>
  </si>
  <si>
    <t xml:space="preserve">Actual number of rounds undergone </t>
  </si>
  <si>
    <t>Coverage in ACCESS-SMC program</t>
  </si>
  <si>
    <t>Estimated coverage in trials considered in GiveWell's meta-analysis</t>
  </si>
  <si>
    <t>Coverage in ACCESS-SMC program relative to coverage in randomized trials</t>
  </si>
  <si>
    <t>Adherence adjustment</t>
  </si>
  <si>
    <t>Percent of first doses that aren't directly observed</t>
  </si>
  <si>
    <t>Adherence rate to first doses that aren't directly observed</t>
  </si>
  <si>
    <t>Adherence rate to second and third doses</t>
  </si>
  <si>
    <t>Reduction in efficacy from non-adherence to 2nd and 3rd doses</t>
  </si>
  <si>
    <t>Overall adherence adjustment</t>
  </si>
  <si>
    <t>SMC effectiveness</t>
  </si>
  <si>
    <t>Relative risk for malaria cases, intention to treat effect</t>
  </si>
  <si>
    <t>Corresponding reduction in clinical malaria</t>
  </si>
  <si>
    <t>Total adjustment to meta-analysis finding due to imperfect adherence and coverage</t>
  </si>
  <si>
    <t>Expected reduction in malaria cases after adherence and coverage adjustments</t>
  </si>
  <si>
    <t>Mortality reduction in treated population</t>
  </si>
  <si>
    <t xml:space="preserve">2016 3- to 59-month old all-cause mortality per 1,000 per year </t>
  </si>
  <si>
    <t>Percent of 3- to 59-month old deaths directly attributed to malaria across countries (weighted average)</t>
  </si>
  <si>
    <t>Ratio of indirect malaria deaths per direct malaria death</t>
  </si>
  <si>
    <t>Estimated percent of 3- to 59-month old deaths attributable to malaria</t>
  </si>
  <si>
    <t>Malaria-attributable deaths in ACCESS-SMC's target population per 1000 under-5 person-years</t>
  </si>
  <si>
    <t>Proportion of annual direct malaria mortality occurring in high-transmission season</t>
  </si>
  <si>
    <t>Malaria-attributable deaths per 1000 under-5's during high-transmission season</t>
  </si>
  <si>
    <t>Ratio of the reduction in malaria mortality to the reduction in malaria incidence</t>
  </si>
  <si>
    <t>Number of malaria-attributable deaths prevented per 1000 under-5's targeted (prior to adjustments)</t>
  </si>
  <si>
    <t>Internal validity adjustment — SMC</t>
  </si>
  <si>
    <t>External validity adjustment — SMC</t>
  </si>
  <si>
    <t>Expected deaths averted in treated cohort (after adjustments)</t>
  </si>
  <si>
    <t>Cost per 3- to 59-month old death averted (before accounting for leverage and funging)</t>
  </si>
  <si>
    <t>Mortality reduction in untreated population</t>
  </si>
  <si>
    <t>Reduction in malaria incidence for treated population in Cisse et al. 2016</t>
  </si>
  <si>
    <t>Reduction in malaria incidence for untreated population in Cisse et al. 2016</t>
  </si>
  <si>
    <t>Unadjusted expected reduction in malaria cases in untreated population as a percentage of the reduction in the treated population</t>
  </si>
  <si>
    <t>Ratio of malaria deaths at all ages to malaria deaths in 3- to 59-month olds</t>
  </si>
  <si>
    <t>Number of malaria-attributable deaths prevented in the untreated population per 1000 under-5's targeted (prior to adjustments)</t>
  </si>
  <si>
    <t>Adjustment to account for higher proportion of people being covered in the trial than ACCESS-SMC</t>
  </si>
  <si>
    <t>Number of malaria-attributable deaths prevented in the community per 1000 under-5's targeted (after adjustments)</t>
  </si>
  <si>
    <t>Expected deaths averted in untreated population (after adjustments)</t>
  </si>
  <si>
    <t>Cost per death averted in the untreated population (before accounting for leverage and funging)</t>
  </si>
  <si>
    <t>Units of value from over 5 deaths averted for each dollar donated (before accounting for leverage and funging)</t>
  </si>
  <si>
    <t>Malaria prevalence (Age 1-4)</t>
  </si>
  <si>
    <t>Malaria prevalence (Age 5-14)</t>
  </si>
  <si>
    <t>Percentage point reduction in malaria prevalence in treated population after adherence and coverage adjustments (Age &lt;5)</t>
  </si>
  <si>
    <t>Percentage point reduction in malaria prevalence in untreated population after adherence and coverage adjustments (Age 5-14)</t>
  </si>
  <si>
    <t>Reduction in the number of people infected with malaria at a single point of time per 1000 under-5's targeted (Age&lt;5)</t>
  </si>
  <si>
    <t>Reduction in the number of people infected with malaria at a single point of time per 1000 under-5's targeted (Age 5-14)</t>
  </si>
  <si>
    <t>Increase in ln(income) from reducing point in time probability of malaria infection from 100% to 0% for an individual for one year in the first 14 years of life</t>
  </si>
  <si>
    <t>Average number of years between program implementation and the beginning of long-term benefits</t>
  </si>
  <si>
    <t>Duration of long term benefits of SMC (in years)</t>
  </si>
  <si>
    <t>Total units of increase in units of annual ln(income) for those under 5 per 1,000 under-5's targeted — Present value</t>
  </si>
  <si>
    <t>Total units of increase in units of annual ln(income) for those age 5-14 per 1,000 under-5's targeted — Present value</t>
  </si>
  <si>
    <t>Units of value from development benefits per 1000 under-5's targeted</t>
  </si>
  <si>
    <t>Cost per death averted</t>
  </si>
  <si>
    <t>Total additional expected value from leverage / funging — SMC</t>
  </si>
  <si>
    <t>Cost per 3- to 59-month old death averted (after accounting for leverage and funging)</t>
  </si>
  <si>
    <t>Percent of SMC's cost-effectiveness coming from development effects</t>
  </si>
  <si>
    <t>Percent of SMC's cost-effectiveness coming from mortality reduction (ages 3- to 59-months)</t>
  </si>
  <si>
    <t>Percent of SMC's cost-effectiveness coming from mortality reduction (ages &gt;59-month)</t>
  </si>
  <si>
    <t>Deworming</t>
  </si>
  <si>
    <t>Long-term income effects</t>
  </si>
  <si>
    <t>Treatment effect of deworming on ln(income) in the Miguel and Kremer 2004 study population</t>
  </si>
  <si>
    <t>Average number of years between deworming and the beginning of long-term benefits</t>
  </si>
  <si>
    <t>Benefit on one year's income (discounted back because of delay between deworming and working for income)</t>
  </si>
  <si>
    <t>Duration of long-term benefits of deworming (in years)</t>
  </si>
  <si>
    <t>Present value of lifetime benefits from a year of deworming (in terms of ln(income))</t>
  </si>
  <si>
    <t>Adjusted long-term benefits per year of deworming in terms of ln(consumption)</t>
  </si>
  <si>
    <t>Deworm the World — charity specific</t>
  </si>
  <si>
    <t>Proportion of deworming going to children — DtW</t>
  </si>
  <si>
    <t>Worm intensity adjustment — DtW</t>
  </si>
  <si>
    <t>Present value of lifetime benefits from a year of deworming — in terms of increases in ln(consumption) — DtW</t>
  </si>
  <si>
    <t>Units of value from each year of deworming — DtW</t>
  </si>
  <si>
    <t>Cost per person dewormed (per year) — DtW</t>
  </si>
  <si>
    <t>Deworm the World results — before accounting for leverage and funging</t>
  </si>
  <si>
    <t>Units of value for each dollar donated (before accounting for leverage and funging) — DtW</t>
  </si>
  <si>
    <t>Total units of value per $10,000 donated (before accounting for leverage and funging) — DtW</t>
  </si>
  <si>
    <t>Deworm the World results — after accounting for expected leverage and funging</t>
  </si>
  <si>
    <t>Total additional expected value from leverage / funging — DtW</t>
  </si>
  <si>
    <t>Total units of value per $10,000 donated (after accounting for leverage and funging) — DtW</t>
  </si>
  <si>
    <t>SCI — charity specific</t>
  </si>
  <si>
    <t>Proportion of deworming going to children — SCI</t>
  </si>
  <si>
    <t>Worm intensity adjustment — SCI</t>
  </si>
  <si>
    <t>Present value of lifetime benefits from a year of deworming — in terms of increases in ln(consumption) — SCI</t>
  </si>
  <si>
    <t>Units of value from each year of deworming — SCI</t>
  </si>
  <si>
    <t>Cost per person dewormed (per year) — SCI</t>
  </si>
  <si>
    <t>SCI results — before accounting for leverage and funging</t>
  </si>
  <si>
    <t>Total units of value per dollar donated (before accounting for leverage and funging) — SCI</t>
  </si>
  <si>
    <t>Total units of value per $10,000 donated (before accounting for leverage and funging) — SCI</t>
  </si>
  <si>
    <t>SCI results — after accounting for expected leverage and funging</t>
  </si>
  <si>
    <t>Total additional expected value from leverage / funging — SCI</t>
  </si>
  <si>
    <t>Total units of value per $10,000 donated (after accounting for leverage and funging) — SCI</t>
  </si>
  <si>
    <t>Sightsavers — charity specific</t>
  </si>
  <si>
    <t>Proportion of deworming going to children — Sightsavers</t>
  </si>
  <si>
    <t>Worm intensity adjustment — Sightsavers</t>
  </si>
  <si>
    <t>Present value of lifetime benefits from a year of deworming — in terms of increases in ln(consumption) — Sightsavers</t>
  </si>
  <si>
    <t>Units of value from each year of deworming — Sightsavers</t>
  </si>
  <si>
    <t>Cost per person dewormed (per year) - Sightsavers</t>
  </si>
  <si>
    <t>Sightsavers results — before accounting for leverage and funging</t>
  </si>
  <si>
    <t>Total units of value per dollar donated (before accounting for leverage and funging) — Sightsavers</t>
  </si>
  <si>
    <t>Total units of value per $10,000 donated (before accounting for leverage and funging) — Sightsavers</t>
  </si>
  <si>
    <t>Sightsavers results — after accounting for expected leverage and funging</t>
  </si>
  <si>
    <t>Total additional expected value from leverage / funging — Sightsavers</t>
  </si>
  <si>
    <t>Total units of value per $10,000 donated (after accounting for leverage and funging) — Sightsavers</t>
  </si>
  <si>
    <t>The END Fund — charity specific</t>
  </si>
  <si>
    <t>Proportion of deworming going to children — END Fund</t>
  </si>
  <si>
    <t>Worm intensity adjustment — END Fund</t>
  </si>
  <si>
    <t>Present value of lifetime benefits from a year of deworming — in terms of increases in ln(consumption) — END Fund</t>
  </si>
  <si>
    <t>Units of value from each year of deworming — END Fund</t>
  </si>
  <si>
    <t>Cost per person dewormed (per year) — END Fund</t>
  </si>
  <si>
    <t>END Fund results — before accounting for leverage and funging</t>
  </si>
  <si>
    <t>Total units of value per dollar donated (before accounting for leverage and funging) — END Fund</t>
  </si>
  <si>
    <t>Total units of value per $10,000 donated (before accounting for leverage and funging) — END Fund</t>
  </si>
  <si>
    <t>END Fund results — after accounting for expected leverage and funging</t>
  </si>
  <si>
    <t>Total additional expected value from leverage / funging — END Fund</t>
  </si>
  <si>
    <t>Total units of value per $10,000 donated (after accounting for leverage and funging) — END Fund</t>
  </si>
  <si>
    <t>Intuition checks</t>
  </si>
  <si>
    <t>Aggregate adjustment to Miguel and Kremer development effect — DtW</t>
  </si>
  <si>
    <t>Aggregate adjustment to Miguel and Kremer development effect — SCI</t>
  </si>
  <si>
    <t>Aggregate adjustment to Miguel and Kremer development effect — Sightsavers</t>
  </si>
  <si>
    <t>Aggregate adjustment to Miguel and Kremer development effect — END Fund</t>
  </si>
  <si>
    <t>Vitamin A supplementation</t>
  </si>
  <si>
    <t>Cost of covering a hypothetical cohort with vitamin A supplementation</t>
  </si>
  <si>
    <t>Cost per child covered per supplementation round</t>
  </si>
  <si>
    <t>Supplementation rounds per year</t>
  </si>
  <si>
    <t>Number of children in hypothetical cohort (arbitrary value)</t>
  </si>
  <si>
    <t>Estimated coverage in RCTs included in meta-analysis</t>
  </si>
  <si>
    <t>Cost for cohort per year (reaching coverage rate of RCTs included in meta-analysis)</t>
  </si>
  <si>
    <t>Meta-analysis finding on relative rate of mortality reduction</t>
  </si>
  <si>
    <t>Relative risk of all-cause mortality for children aged 6- to 59-months participating in VAS programs</t>
  </si>
  <si>
    <t>Corresponding reduction in all-cause mortality rates</t>
  </si>
  <si>
    <t>Mortality reduction in hypothetical cohort</t>
  </si>
  <si>
    <t>Baseline deaths per 1,000 child-years for children aged 6- to 59-months</t>
  </si>
  <si>
    <t>Expected deaths in cohort over one year in absence of VAS program</t>
  </si>
  <si>
    <t>Expected deaths averted in cohort due to program (before internal validity and external validity adjustments)</t>
  </si>
  <si>
    <t>Internal validity adjustment — VAS</t>
  </si>
  <si>
    <t>External validity adjustment — VAS</t>
  </si>
  <si>
    <t>Expected deaths averted in cohort due to program</t>
  </si>
  <si>
    <t>Development benefits</t>
  </si>
  <si>
    <t>Results</t>
  </si>
  <si>
    <t>Before adjusting for leverage and funging</t>
  </si>
  <si>
    <t>Cost per 6- to 59-month old death averted (before accounting for leverage and funging)</t>
  </si>
  <si>
    <t>After adjusting for leverage and funging</t>
  </si>
  <si>
    <t>Total additional expected value from leverage / funging — VAS</t>
  </si>
  <si>
    <t>Cost per 6- to 59-month old death averted (after accounting for leverage and funging)</t>
  </si>
  <si>
    <t>Percent of VAS' cost-effectiveness coming from mortality reduction</t>
  </si>
  <si>
    <t>Percent of VAS' cost-effectiveness coming from development effects</t>
  </si>
  <si>
    <t>Cash Transfers</t>
  </si>
  <si>
    <t>Total size of transfer (nominal USD)</t>
  </si>
  <si>
    <t>Average household size</t>
  </si>
  <si>
    <t>Size of transfer per person (nominal USD)</t>
  </si>
  <si>
    <t>Amount invested (nominal USD)</t>
  </si>
  <si>
    <t>Initial increase in consumption (nominal USD)</t>
  </si>
  <si>
    <t>Annual increase in consumption made possible by investment returns (nominal USD)</t>
  </si>
  <si>
    <t>Baseline annual consumption per capita (in nominal USD)</t>
  </si>
  <si>
    <t>Initial increase in ln(consumption)</t>
  </si>
  <si>
    <t>Future annual increase in ln(consumption) — from returns on investments</t>
  </si>
  <si>
    <t>Present value of future increases in ln(consumption) (excluding the last year)</t>
  </si>
  <si>
    <t>Percent of investment returned when benefits end</t>
  </si>
  <si>
    <t>Present value of ln(consumption) increase in the last year</t>
  </si>
  <si>
    <t>Present value of all future increases in ln(consumption)</t>
  </si>
  <si>
    <t>Total present value of cash transfer</t>
  </si>
  <si>
    <t>Discount to the benefits of cash from potential negative spillover effects on consumption</t>
  </si>
  <si>
    <t>Total present value of cash transfer accounting for spillovers</t>
  </si>
  <si>
    <t>Transfers as a percentage of total cost</t>
  </si>
  <si>
    <t>Units of increase in ln(consumption) for each dollar donated</t>
  </si>
  <si>
    <t>Units of value per dollar donated</t>
  </si>
  <si>
    <t>Total units of value per $10,000 donated</t>
  </si>
  <si>
    <t>Outcome metric (select below)</t>
  </si>
  <si>
    <t>Percent of cash's cost-effectiveness coming from short-term consumption increases</t>
  </si>
  <si>
    <t>Percent of cash's cost-effectiveness coming from investment returns in the future</t>
  </si>
  <si>
    <t>Median Result</t>
  </si>
  <si>
    <t>The results seen on this tab will change when different items are selected on the "Country selection" tab. Our allocation decisions at the end of 2018 were based on a different set of cost-effectiveness estimates that incorporate additional information. Hover over this cell for a note with more information.</t>
  </si>
  <si>
    <t>Charity vs. cash</t>
  </si>
  <si>
    <t>GiveDirectly vs Cash</t>
  </si>
  <si>
    <t>Deworm the World vs Cash</t>
  </si>
  <si>
    <t>Schistosomiasis Control Initiative vs Cash</t>
  </si>
  <si>
    <t>Sightsavers vs Cash</t>
  </si>
  <si>
    <t>Against Malaria Foundation vs Cash</t>
  </si>
  <si>
    <t>Malaria Consortium vs Cash</t>
  </si>
  <si>
    <t>Helen Keller International vs Cash</t>
  </si>
  <si>
    <t>The END Fund vs Cash</t>
  </si>
  <si>
    <t>Outcome metric</t>
  </si>
  <si>
    <t>← Select outcome</t>
  </si>
  <si>
    <t>Against Malaria Foundation</t>
  </si>
  <si>
    <t>Deworm the World</t>
  </si>
  <si>
    <t>Schistosomiasis Control Initiative</t>
  </si>
  <si>
    <t>GiveDirectly</t>
  </si>
  <si>
    <t>Sightsavers</t>
  </si>
  <si>
    <t>Helen Keller International</t>
  </si>
  <si>
    <t>The END Fund</t>
  </si>
  <si>
    <t>Cash</t>
  </si>
  <si>
    <t>Leverage/Funging</t>
  </si>
  <si>
    <t>Explanation</t>
  </si>
  <si>
    <t>Tab details:</t>
  </si>
  <si>
    <t>"Leverage" refers to our charities causing other entities to spend more on the program than they otherwise would have; "Funging" refers to our charities causing other entities to spend less on the program than they otherwise would have</t>
  </si>
  <si>
    <t>We calculate leverage/funging for three other types of entities: (i) national governments (ii) multilaterals (e.g. Global Fund) (iii) pharmaceutical companies donating drugs</t>
  </si>
  <si>
    <t>All costs which are incurred by philanthropic entities (e.g. other charities, non-government donors) are counted as equal to costs to our charities (i.e. we include them in our costs and assume they are not leveraged or funged)</t>
  </si>
  <si>
    <t>For each charity, we define three scenarios about what would happen in the absence of the charity, and guess about the probability of them occuring. In the absence of the charity, either: (1) Government or Global Fund would fully fund the program in the absence of the charity (2) Government would continue funding at the same level as they currently do (3) The program would go unfunded</t>
  </si>
  <si>
    <t>We estimate the value of alternative uses of funds for each other actor in the first section</t>
  </si>
  <si>
    <t>Rows titled "Total additional expected value from leverage / funging" are the outputs of this sheet, which are used in our main cost-effectiveness analysis</t>
  </si>
  <si>
    <t>Estimating counterfactual value of government funds</t>
  </si>
  <si>
    <t>Inputs for value of counterfactual government health spending</t>
  </si>
  <si>
    <t>What percent of counterfactual government health spending is spent on programs targeting under-5s?</t>
  </si>
  <si>
    <t>What proportion of government funding spent on our programs would otherwise have been spent on programs aimed at preventing child deaths</t>
  </si>
  <si>
    <t>What is the cost per under-5 life saved for marginal government money spent on under-5s?</t>
  </si>
  <si>
    <t>How much government spending does it take to prevent one child death?</t>
  </si>
  <si>
    <t>For every $10,000 spent on health by the government, how many under 5 deaths are prevented?</t>
  </si>
  <si>
    <t>What % of counterfactual government health spending is spent on programs targeting adults?</t>
  </si>
  <si>
    <t>What proportion of government funding spent on our programs would otherwise have been spent on programs aimed at preventing adult deaths</t>
  </si>
  <si>
    <t>What is the cost per adult life saved for marginal government money spent on adults?</t>
  </si>
  <si>
    <t>How much government spending does it take to prevent one adult death?</t>
  </si>
  <si>
    <t>For every $10,000 spent on health by the government, how many adult deaths are prevented?</t>
  </si>
  <si>
    <t>Inputs for value of counterfactual education spending</t>
  </si>
  <si>
    <t>What is the cost per unit increase in ln(consumption) from government spending on education?</t>
  </si>
  <si>
    <t>How much does it cost the government to increase ln(income) by one unit through education?</t>
  </si>
  <si>
    <t>For every $10,000 spent, how many units of increase in ln(consumption) are achieved?</t>
  </si>
  <si>
    <t>Inputs for value of counterfactual social security spending</t>
  </si>
  <si>
    <t>What is the cost per unit increase in ln(income) from government spending on social security?</t>
  </si>
  <si>
    <t>How much does it cost the government to increase ln(income) by one unit through social security?</t>
  </si>
  <si>
    <t>Moral weights</t>
  </si>
  <si>
    <t>From "Moral weights" tab</t>
  </si>
  <si>
    <t>Value assigned to averting the death of an under 5 (in AMF under-5 life saved equivalents)</t>
  </si>
  <si>
    <t>Value assigned to averting the death of an individual 5 or older (in AMF under-5 life saved equivalents)</t>
  </si>
  <si>
    <t>Value assigned to increasing ln(consumption) by one unit for one person for one year  (in AMF under-5 life saved equivalents)</t>
  </si>
  <si>
    <t>Cost-effectiveness of different broad categories of spending (under 5 lives saved equivalents)</t>
  </si>
  <si>
    <t>Cost-effectiveness of counterfactual government health spending</t>
  </si>
  <si>
    <t>How cost-effective are government funds spent on health (in under-5 child life saved equivalents)?</t>
  </si>
  <si>
    <t>Calculated from above</t>
  </si>
  <si>
    <t>Cost-effectiveness of counterfactual government education spending</t>
  </si>
  <si>
    <t>How cost-effective are government funds spent on education (in under-5 child life saved equivalents)?</t>
  </si>
  <si>
    <t>Cost-effectiveness of counterfactual government social security spending</t>
  </si>
  <si>
    <t>How cost-effective are government funds spent on social security (in under-5 child life saved equivalents)?</t>
  </si>
  <si>
    <t>Counterfactual value of different entities' funds: cost per under 5 life saved equivalent</t>
  </si>
  <si>
    <t>Counterfactual value of government costs spent on deworming and HKI</t>
  </si>
  <si>
    <t>This input is used for deworming charities</t>
  </si>
  <si>
    <t>Weighted average of 25% health, 70% education, 5% social security</t>
  </si>
  <si>
    <t>Counterfactual value of government costs spent on malaria and Vitamin A programs</t>
  </si>
  <si>
    <t>This input is used for AMF, Malaria Consortium and HKI</t>
  </si>
  <si>
    <t>Weighted average of 80% health, 10% education, 10% social security</t>
  </si>
  <si>
    <t>Counterfactual value of donated deworming drug costs</t>
  </si>
  <si>
    <t>This input is used for all deworming charities. In the absence of donating drugs to deworming campaigns, pharmaceutical companies might donate to other activities or reinvest in their business. How valuable is the alternative use for these funds?</t>
  </si>
  <si>
    <t>10% as good as AMF</t>
  </si>
  <si>
    <t>Counterfactual value of Global Fund spending</t>
  </si>
  <si>
    <t>This input is used for AMF and Malaria Consortium. If the Global Fund funded the programs our charities currently fund, how valuable is what they otherwise would have funded?</t>
  </si>
  <si>
    <t>60% as good as AMF</t>
  </si>
  <si>
    <t>Top charity summary calculations</t>
  </si>
  <si>
    <t>Counterfactual use of money: cost per life saved equivalent</t>
  </si>
  <si>
    <t>Government staff costs</t>
  </si>
  <si>
    <t>Government in-kind support through teachers / health officials to help distribute the drugs. How valuable is the alternative use for these funds?</t>
  </si>
  <si>
    <t>Government financial costs</t>
  </si>
  <si>
    <t>Government financial costs of supporting deworming. How valuable is the alternative use for these funds?</t>
  </si>
  <si>
    <t>Donated drug costs</t>
  </si>
  <si>
    <t>Pharmaceutical company costs to manufacture the drugs. How valuable is the alternative use for these funds?</t>
  </si>
  <si>
    <t>Probability of different scenarios if DtWI didn't exist:</t>
  </si>
  <si>
    <t>1) Government costs would completely replace DtWI costs</t>
  </si>
  <si>
    <t>The government would provide additional funding to cover the gap left by DtWI to the same level as it's currently funded. DtWI funding therefore funges with government funding and the value of giving to DtWI is equivalent to the counterfactual use of government financial costs.</t>
  </si>
  <si>
    <t>2) Government financial costs would stay the same</t>
  </si>
  <si>
    <t>The government (through its financial costs) would continue funding the deworming program at the same level as it currently does. Government financial costs are neither leveraged nor funged. Government staff costs and donated drug costs are partially leveraged because the program gets smaller in DtWI's absence</t>
  </si>
  <si>
    <t>3) Government would not fund deworming</t>
  </si>
  <si>
    <t>The deworming program would not happen without DtWI. So DtWI leverages government staff costs, financial costs, and donated drug costs</t>
  </si>
  <si>
    <t>e.g. 10% means leverage / funging makes the donation 10% more cost-effective than it otherwise would have been (if all costs were counted equally and no alternative funders adjustment is included)</t>
  </si>
  <si>
    <t>Previous leverage / funging adjustment</t>
  </si>
  <si>
    <t>Staff may want to use their previous leverage / funging adjustment from the 2017 Version 2 CEA</t>
  </si>
  <si>
    <t>https://docs.google.com/spreadsheets/d/1-YQPfcggL8EQOMl-WrIW58AhaQyLcL8HNtOoMCs_D5Y/edit#gid=0</t>
  </si>
  <si>
    <t>SCI</t>
  </si>
  <si>
    <t>Government costs</t>
  </si>
  <si>
    <t>A combination of in-kind support and co-financing. How valuable is the alternative use for these funds?</t>
  </si>
  <si>
    <t>Probability of different scenarios if SCI didn't exist:</t>
  </si>
  <si>
    <t>1) Government costs would completely replace SCI costs</t>
  </si>
  <si>
    <t>The government would provide additional funding to cover the gap left by SCI to the same level as it's currently funded. DtWI funding therefore funges with government funding and the value of giving to SCI is equivalent to the counterfactual use of government financial costs.</t>
  </si>
  <si>
    <t>The government would continue funding the deworming program at the same level as it currently does. Government financial costs are neither leveraged nor funged. Donated drug costs are partially leveraged because the program gets smaller in SCI's absence</t>
  </si>
  <si>
    <t>The deworming program would not happen without SCI. So SCI leverages government costs and donated drug costs</t>
  </si>
  <si>
    <t>Probability of different scenarios if Sightsavers didn't exist:</t>
  </si>
  <si>
    <t>1) Government costs would completely replace Sightsavers costs</t>
  </si>
  <si>
    <t>The government would provide additional funding to cover the gap left by Sightsavers to the same level as it's currently funded. Sightsavers funding therefore funges with government funding and the value of giving to Sightsavers is equivalent to the counterfactual use of government financial costs.</t>
  </si>
  <si>
    <t>The government would continue funding the deworming program at the same level as it currently does. Government financial costs are neither leveraged nor funged. Donated drug costs are partially leveraged because the program gets smaller in Sightsavers absence</t>
  </si>
  <si>
    <t>The deworming program would not happen without Sightsavers. So Sightsavers leverages government costs and donated drug costs</t>
  </si>
  <si>
    <t>END Fund</t>
  </si>
  <si>
    <t>Probability of different scenarios if END Fund didn't exist:</t>
  </si>
  <si>
    <t>1) Government costs would completely replace End Fund costs</t>
  </si>
  <si>
    <t>The government would provide additional funding to cover the gap left by END Fund to the same level as it's currently funded. END Fund funding therefore funges with government funding and the value of giving to END Fund is equivalent to the counterfactual use of government financial costs.</t>
  </si>
  <si>
    <t>The government would continue funding the deworming program at the same level as it currently does. Government financial costs are neither leveraged nor funged. Donated drug costs are partially leveraged because the program gets smaller in END Fund's absence</t>
  </si>
  <si>
    <t>The deworming program would not happen without END Fund. So END Fund leverages government costs and donated drug costs</t>
  </si>
  <si>
    <t>If the government funded AMF bednet distributions, how valuable is the thing they otherwise would have funded?</t>
  </si>
  <si>
    <t>Global Fund (alternative funder)</t>
  </si>
  <si>
    <t>If the Global Fund funded AMF bednet distributions, how valuable is the thing they otherwise would have funded?</t>
  </si>
  <si>
    <t>Probability of different scenarios if AMF didn't exist:</t>
  </si>
  <si>
    <t>1) Government costs would replace AMF costs</t>
  </si>
  <si>
    <t>The government would provide additional funding to fully cover the bednet distribution. AMF funding therefore funges with the government and the value of donating to AMF is equivalent to the alternative use of those government costs.</t>
  </si>
  <si>
    <t>2) Global Fund costs would replace AMF costs</t>
  </si>
  <si>
    <t>The Global Fund would provide additional funding to fully cover the bednet distribution. AMF funding therefore funges with the Global Fund and the value of donating to AMF is equivalent to the alternative use of those Global Fund costs.</t>
  </si>
  <si>
    <t>3) Government financial costs would stay the same</t>
  </si>
  <si>
    <t>The government would continue funding distributions at the same level as it currently does. Government costs are neither leveraged nor funged.</t>
  </si>
  <si>
    <t>4) Distributions would go unfunded</t>
  </si>
  <si>
    <t>The distribution would go unfunded in AMF's absence. There is no leverage or funging</t>
  </si>
  <si>
    <t>What is the CPU5LSE for the counterfactual use of the government funds which may be funged against MC costs</t>
  </si>
  <si>
    <t>What is the CPU5LSE for the counterfactual use of the Global Fund funds which may be funged against MC costs</t>
  </si>
  <si>
    <t>Probability of different scenarios if Malaria Consortium didn't exist:</t>
  </si>
  <si>
    <t>1) Government costs would replace Malaria Consortium costs</t>
  </si>
  <si>
    <t>The government would provide additional funding to fully cover SMC. Malaria Consortium funding therefore funges with the government and the value of donating to Malaria Consortium is equivalent to the alternative use of those government costs.</t>
  </si>
  <si>
    <t>2) Global Fund costs would replace Malaria Consortium costs</t>
  </si>
  <si>
    <t>The Global Fund would provide additional funding to fully cover SMC. Malaria Consortium funding therefore funges with the Global Fund and the value of donating to Malaria Consortium is equivalent to the alternative use of those Global Fund costs.</t>
  </si>
  <si>
    <t>The government would continue funding the MC program at the same level as it currently does. Government costs are neither leveraged nor funged.</t>
  </si>
  <si>
    <t>4) Program would go unfunded</t>
  </si>
  <si>
    <t>The program would go unfunded in Malaria Consortium's absence. There is no leverage or funging</t>
  </si>
  <si>
    <t>Probability of different scenarios if HKI didn't exist:</t>
  </si>
  <si>
    <t>1) Government costs would completely replace HKI costs</t>
  </si>
  <si>
    <t>The government would provide additional funding to cover the gap left by HKI to the same level as it's currently funded. HKI funding therefore funges with government funding and the value of giving to HKI is equivalent to the counterfactual use of government financial costs.</t>
  </si>
  <si>
    <t>The government would continue funding the program at the same level as it currently does. Government financial costs are neither leveraged nor funged. Donated drug costs are partially leveraged because the program gets smaller in HKI's absence</t>
  </si>
  <si>
    <t>3) Government would not fund VAS</t>
  </si>
  <si>
    <t>The program would not happen without HKI. So HKI leverages government costs.</t>
  </si>
  <si>
    <t>Total additional expected value from leverage / funging — HKI</t>
  </si>
  <si>
    <t>Our model doesn't currently include any other entity costs or an alternative funders adjustment for GiveDirectly</t>
  </si>
  <si>
    <t>Top charity detailed calculations</t>
  </si>
  <si>
    <t>Before leverage</t>
  </si>
  <si>
    <t>Costs to different actors</t>
  </si>
  <si>
    <t>SCI costs</t>
  </si>
  <si>
    <t>GiveWell's 2018 analysis of SCI's cost per treatment</t>
  </si>
  <si>
    <t>GiveWell's 2018 analysis of SCI's cost per treatment. We assume all government costs are in-kind. We base our estimate of government costs off Leslie et al. 2011 (http://journals.plos.org/plosntds/article?id=10.1371/journal.pntd.0001326). These costs refer to the opportunity costs of in-kind support "The main cost elements include: the programme specific expenditure; the opportunity cost or value of government contributions related to in-kind costs of using local government staff and vehicles and the value of CDD’s time (taken as the daily agricultural labour rate); and the international costs of programme co-ordination, reporting and technical support." Pg 3.</t>
  </si>
  <si>
    <t>Counterfactual value of funds</t>
  </si>
  <si>
    <t>What is the counterfactual value of these funds, relative to deworming</t>
  </si>
  <si>
    <t>Parameter</t>
  </si>
  <si>
    <t>Donated drugs</t>
  </si>
  <si>
    <t>Scenarios</t>
  </si>
  <si>
    <t>Probability of scenario</t>
  </si>
  <si>
    <t>Under this scenario, what proportion of the program would still happen?</t>
  </si>
  <si>
    <t>Input</t>
  </si>
  <si>
    <t>For every additional $ donated to SCI, how many additional $ are spent on deworming by this actor?</t>
  </si>
  <si>
    <t>How much additional value is being provided by leverage / funging?</t>
  </si>
  <si>
    <t>Calc</t>
  </si>
  <si>
    <t>Total</t>
  </si>
  <si>
    <t>Input. Assume all government costs are in-kind so scenario 2 is equivalent to scenario 3. We base our estimate of government costs off Leslie et al. 2011 (http://journals.plos.org/plosntds/article?id=10.1371/journal.pntd.0001326). These costs refer to the opportunity costs of in-kind support "The main cost elements include: the programme specific expenditure; the opportunity cost or value of government contributions related to in-kind costs of using local government staff and vehicles and the value of CDD’s time (taken as the daily agricultural labour rate); and the international costs of programme co-ordination, reporting and technical support." Pg 3.</t>
  </si>
  <si>
    <t>Calc. Assumes government staff costs are given as a constant proportion of SCI costs</t>
  </si>
  <si>
    <t>Calc. Assumes donated drugs are given as a constant proportion of SCI costs</t>
  </si>
  <si>
    <t>Summary</t>
  </si>
  <si>
    <t>Cost per outcome as good as: averting the death of an individual under 5 — AMF (Stripping out adjustments to costs and alternative funders adjustment)</t>
  </si>
  <si>
    <t>DtWI costs</t>
  </si>
  <si>
    <t>GiveWell's 2018 analysis of Deworm the World's cost per treatment</t>
  </si>
  <si>
    <t>https://docs.google.com/spreadsheets/d/1jzS693Y-ZAIloQejlzSc3e3t7iPHyor1qt7HBjSVXhQ</t>
  </si>
  <si>
    <t>Government staff time value</t>
  </si>
  <si>
    <t>Upstream costs of implementing program</t>
  </si>
  <si>
    <t>Calc. Upstream costs cause downstream costs. Assumes government financial costs and DtWI are "upstream". The implication of government financial costs being "upstream" is they are not "leveraged". I'm uncertain whether this assumption is true for government financial costs, but because government financial costs are a small % of total costs it doesn't make much difference.</t>
  </si>
  <si>
    <t>Downstream costs of implementing program</t>
  </si>
  <si>
    <t>Calc. Upstream costs cause downstream costs. Assumes government staff costs and donated drugs are "downstream". The implication of these costs being "downstream" is if the program shrinks (i.e. DtWI has less funding), less of these costs will go to deworming. So they are leveraged</t>
  </si>
  <si>
    <t>Government staff</t>
  </si>
  <si>
    <t>Government financial</t>
  </si>
  <si>
    <t>For every additional $ donated to DtWI, how many additional $ are spent on deworming by this actor?</t>
  </si>
  <si>
    <t>Calc. Assumes government staff costs are given as a constant proportion of upstream costs</t>
  </si>
  <si>
    <t>Calc. Assumes donated drugs are given as a constant proportion of upstream costs</t>
  </si>
  <si>
    <t>Calc. Assumes government staff costs are given as a constant proportion of DtWI costs (rather than upstream costs). This is different from Scenario 2 because under scenario 3 DtWI costs influence government staff costs directly (by expanding the program) and indirectly (by influencing government financial costs which expand the program)</t>
  </si>
  <si>
    <t>Calc. Assumes donated drug costs are given as a constant proportion of DtWI costs (rather than upstream costs). This is different from Scenario 2 because under scenario 3 DtWI costs influence donated drug costs directly (by expanding the program) and indirectly (by influencing government financial costs which expand the program)</t>
  </si>
  <si>
    <t>Cost per person dewormed</t>
  </si>
  <si>
    <t>Sightsavers cost analysis (previously funded programs)</t>
  </si>
  <si>
    <t>https://docs.google.com/spreadsheets/d/1EepVP9xaTQcRVH8g7jiViffhZob6JlSIKbfb2bUxfEU</t>
  </si>
  <si>
    <t>Sightsavers costs</t>
  </si>
  <si>
    <t>Check</t>
  </si>
  <si>
    <t>For every additional $ donated to Sightsavers, how many additional $ are spent on deworming by this actor?</t>
  </si>
  <si>
    <t>Input. Assume all government costs are in-kind. We base our estimate of government costs off Leslie et al. 2011 (http://journals.plos.org/plosntds/article?id=10.1371/journal.pntd.0001326). These costs refer to the opportunity costs of in-kind support "The main cost elements include: the programme specific expenditure; the opportunity cost or value of government contributions related to in-kind costs of using local government staff and vehicles and the value of CDD’s time (taken as the daily agricultural labour rate); and the international costs of programme co-ordination, reporting and technical support." Pg 3.</t>
  </si>
  <si>
    <t>END Fund cost analysis (previously funded programs)</t>
  </si>
  <si>
    <t>https://docs.google.com/spreadsheets/d/1Zlw1ljkp151-81q_MY2moGHUPse_HlkUQtOwqnMntgk/edit#gid=1292813484</t>
  </si>
  <si>
    <t>End Fund and other non-drug, non-government costs</t>
  </si>
  <si>
    <t>https://docs.google.com/spreadsheets/d/1Ie1PEZwUBKNa7gvNSVl8NU6RPTzcXHJ_vtCEV9qXu4o/edit?ts=59d67ad9#gid=1480990397</t>
  </si>
  <si>
    <t>1) Government costs would completely replace END Fund costs</t>
  </si>
  <si>
    <t>For every additional $ donated to END Fund, how many additional $ are spent on deworming by this actor?</t>
  </si>
  <si>
    <t>Before accounting for leverage and funging</t>
  </si>
  <si>
    <t>AMF and other philanthropic actor costs</t>
  </si>
  <si>
    <t>GiveWell's 2018 analysis of AMF's cost per net</t>
  </si>
  <si>
    <t>https://docs.google.com/spreadsheets/d/1AqmTkXS8CporZ0TIWPpCcesAgc9nxqYLg9GGlTp66Ng/</t>
  </si>
  <si>
    <t>Alternative funder costs</t>
  </si>
  <si>
    <t>What is the counterfactual value of these funds, relative to bednet distribution</t>
  </si>
  <si>
    <t>Global Fund</t>
  </si>
  <si>
    <t>Input. Assumes government would fund all the same programs</t>
  </si>
  <si>
    <t>For every additional $ donated to AMF, how many additional $ are spent on bednets by this actor?</t>
  </si>
  <si>
    <t>Input. Assumes Global Fund would fund all the same programs</t>
  </si>
  <si>
    <t>3) Government costs would stay the same</t>
  </si>
  <si>
    <t>Input. Assumes national governments would not spend the funds they do on the distribution without AMF</t>
  </si>
  <si>
    <t>Total additional expected value from leverage / funging — AMF</t>
  </si>
  <si>
    <t>Malaria Consortium (ACCESS-SMC)</t>
  </si>
  <si>
    <t>Cost per outcome as good as: averting the death of an individual under 5 — Before leverage and funging</t>
  </si>
  <si>
    <t>Before leverage and funging</t>
  </si>
  <si>
    <t>GiveWell's 2018 analysis of ACCESS-SMC's cost per treatment</t>
  </si>
  <si>
    <t>https://docs.google.com/spreadsheets/d/1heb0B3TZhbkW2wq73ia5XQ336IYrC2h5J4h4kXDXNQQ</t>
  </si>
  <si>
    <t>% Government costs</t>
  </si>
  <si>
    <t>Philanthropic actors costs</t>
  </si>
  <si>
    <t>For every additional $ donated to Malaria Consortium, how many additional $ are spent on SMC by this actor?</t>
  </si>
  <si>
    <t>For every additonal $ donated to Malaria Consortium, how many additional $ are spent on SMC by this actor?</t>
  </si>
  <si>
    <t>Input. Assumes government in kind costs</t>
  </si>
  <si>
    <t>HKI</t>
  </si>
  <si>
    <t>Cost covered by HKI &amp; other philanthropic actors per supplementation round</t>
  </si>
  <si>
    <t>GiveWell's 2018 analysis of HKI's cost per treatment</t>
  </si>
  <si>
    <t>https://docs.google.com/spreadsheets/d/1OeQo16gwS1tJn-R4LD6HGvpx3prsiHMnWUmD-hG3-3g/edit#gid=1325491090</t>
  </si>
  <si>
    <t>Cost covered by government actors per supplementation round</t>
  </si>
  <si>
    <t>What is the counterfactual value of these funds, relative to VAS</t>
  </si>
  <si>
    <t>For every additional $ donated to HKI, how many additional $ are spent on VAS by this actor?</t>
  </si>
  <si>
    <t>Different ways of benchmarking counterfactual value of funds</t>
  </si>
  <si>
    <t>100% as good as SCI</t>
  </si>
  <si>
    <t>90% as good as SCI</t>
  </si>
  <si>
    <t>80% as good as SCI</t>
  </si>
  <si>
    <t>70% as good as SCI</t>
  </si>
  <si>
    <t>60% as good as SCI</t>
  </si>
  <si>
    <t>50% as good as SCI</t>
  </si>
  <si>
    <t>40% as good as SCI</t>
  </si>
  <si>
    <t>30% as good as SCI</t>
  </si>
  <si>
    <t>20% as good as SCI</t>
  </si>
  <si>
    <t>10% as good as SCI</t>
  </si>
  <si>
    <t>1% as good as SCI</t>
  </si>
  <si>
    <t>100% as good as DtWI</t>
  </si>
  <si>
    <t>90% as good as DtWI</t>
  </si>
  <si>
    <t>80% as good as DtWI</t>
  </si>
  <si>
    <t>70% as good as DtWI</t>
  </si>
  <si>
    <t>60% as good as DtWI</t>
  </si>
  <si>
    <t>50% as good as DtWI</t>
  </si>
  <si>
    <t>40% as good as DtWI</t>
  </si>
  <si>
    <t>30% as good as DtWI</t>
  </si>
  <si>
    <t>20% as good as DtWI</t>
  </si>
  <si>
    <t>10% as good as DtWI</t>
  </si>
  <si>
    <t>1% as good as DtWI</t>
  </si>
  <si>
    <t>100% as good as AMF</t>
  </si>
  <si>
    <t>90% as good as AMF</t>
  </si>
  <si>
    <t>80% as good as AMF</t>
  </si>
  <si>
    <t>70% as good as AMF</t>
  </si>
  <si>
    <t>52% as good as AMF</t>
  </si>
  <si>
    <t>50% as good as AMF</t>
  </si>
  <si>
    <t>40% as good as AMF</t>
  </si>
  <si>
    <t>30% as good as AMF</t>
  </si>
  <si>
    <t>20% as good as AMF</t>
  </si>
  <si>
    <t>1% as good as AMF</t>
  </si>
  <si>
    <t>100% as good as SMC</t>
  </si>
  <si>
    <t>90% as good as SMC</t>
  </si>
  <si>
    <t>80% as good as SMC</t>
  </si>
  <si>
    <t>70% as good as SMC</t>
  </si>
  <si>
    <t>60% as good as SMC</t>
  </si>
  <si>
    <t>50% as good as SMC</t>
  </si>
  <si>
    <t>40% as good as SMC</t>
  </si>
  <si>
    <t>30% as good as SMC</t>
  </si>
  <si>
    <t>20% as good as SMC</t>
  </si>
  <si>
    <t>10% as good as SMC</t>
  </si>
  <si>
    <t>1% as good as SMC</t>
  </si>
  <si>
    <t>100% as good as GiveDirectly</t>
  </si>
  <si>
    <t>90% as good as GiveDirectly</t>
  </si>
  <si>
    <t>80% as good as GiveDirectly</t>
  </si>
  <si>
    <t>70% as good as GiveDirectly</t>
  </si>
  <si>
    <t>60% as good as GiveDirectly</t>
  </si>
  <si>
    <t>52% as good as GiveDirectly</t>
  </si>
  <si>
    <t>50% as good as GiveDirectly</t>
  </si>
  <si>
    <t>40% as good as GiveDirectly</t>
  </si>
  <si>
    <t>30% as good as GiveDirectly</t>
  </si>
  <si>
    <t>20% as good as GiveDirectly</t>
  </si>
  <si>
    <t>10% as good as GiveDirectly</t>
  </si>
  <si>
    <t>1% as good as GiveDirectly</t>
  </si>
  <si>
    <t>Country selection</t>
  </si>
  <si>
    <t>Selected areas</t>
  </si>
  <si>
    <t>Overall</t>
  </si>
  <si>
    <t>Drop-down menus in cells B4-B9 are disabled when in view-only mode.</t>
  </si>
  <si>
    <t>Our model may be unreliable for some countries. Areas that we suspect our model will be especially unrelaible for are flagged with red cell backgrounds.</t>
  </si>
  <si>
    <t>Data in Use</t>
  </si>
  <si>
    <t>Burkina Faso</t>
  </si>
  <si>
    <t>Cameroon</t>
  </si>
  <si>
    <t>Côte d'Ivoire</t>
  </si>
  <si>
    <t>DRC</t>
  </si>
  <si>
    <t>Guinea</t>
  </si>
  <si>
    <t>Kenya</t>
  </si>
  <si>
    <t>Mali</t>
  </si>
  <si>
    <t>Mozambique</t>
  </si>
  <si>
    <t>Niger</t>
  </si>
  <si>
    <t>Nigeria</t>
  </si>
  <si>
    <t>Cost covered by government actors</t>
  </si>
  <si>
    <t>Cost covered by HKI &amp; other philanthropic actors</t>
  </si>
  <si>
    <t>Bihar</t>
  </si>
  <si>
    <t>Rajasthan</t>
  </si>
  <si>
    <t>Madhya Pradesh</t>
  </si>
  <si>
    <t>Uttar Pradesh</t>
  </si>
  <si>
    <t>Delhi</t>
  </si>
  <si>
    <t>Chhattisgarh</t>
  </si>
  <si>
    <t>India</t>
  </si>
  <si>
    <t>Pakistan</t>
  </si>
  <si>
    <t>Bayelsa, Nigeria</t>
  </si>
  <si>
    <t>Lagos, Nigeria</t>
  </si>
  <si>
    <t>Osun, Nigeria</t>
  </si>
  <si>
    <t>Oyo, Nigeria</t>
  </si>
  <si>
    <t>Ogun, Nigeria</t>
  </si>
  <si>
    <t>Cross River, Nigeria</t>
  </si>
  <si>
    <t>Rivers, Nigeria</t>
  </si>
  <si>
    <t>DtWI &amp; partners cost per treatment</t>
  </si>
  <si>
    <t>Government staff time value per treatment</t>
  </si>
  <si>
    <t>Government financial costs per treatment</t>
  </si>
  <si>
    <t>Donated drug costs per treatment</t>
  </si>
  <si>
    <t>Ethiopia</t>
  </si>
  <si>
    <t>Malawi</t>
  </si>
  <si>
    <t>Madagascar</t>
  </si>
  <si>
    <t>Tanzania</t>
  </si>
  <si>
    <t>Cote d'Ivoire</t>
  </si>
  <si>
    <t>Zambia</t>
  </si>
  <si>
    <t>Liberia</t>
  </si>
  <si>
    <t>Guinea Bissau</t>
  </si>
  <si>
    <t>Priority level 1 — Cameroon</t>
  </si>
  <si>
    <t>Priority level 2 — Cameroon</t>
  </si>
  <si>
    <t>Priority level 3 — Cameroon</t>
  </si>
  <si>
    <t>Bauchi State</t>
  </si>
  <si>
    <t>Benue State</t>
  </si>
  <si>
    <t>Kebbi State</t>
  </si>
  <si>
    <t>Kogi State</t>
  </si>
  <si>
    <t>Kwara State</t>
  </si>
  <si>
    <t>Sokoto State</t>
  </si>
  <si>
    <t>Yobe State</t>
  </si>
  <si>
    <t>Nigeria — Four States</t>
  </si>
  <si>
    <t>Country</t>
  </si>
  <si>
    <t>Ghana</t>
  </si>
  <si>
    <t>PNG</t>
  </si>
  <si>
    <t>Togo</t>
  </si>
  <si>
    <t>Uganda</t>
  </si>
  <si>
    <t>Spending</t>
  </si>
  <si>
    <t>Weight</t>
  </si>
  <si>
    <t>All-cause mortality rate per 1,000 under-5's (GBD 2005)</t>
  </si>
  <si>
    <t>All-cause mortality rate per 1,000 under-5's (GBD 2016)</t>
  </si>
  <si>
    <t>Malaria mortality rate per 1,000 under-5's (GBD 2016)</t>
  </si>
  <si>
    <t>Number of malaria deaths per year (GBD 2016)</t>
  </si>
  <si>
    <t>Number of under-5 malaria deaths per year (GBD 2016)</t>
  </si>
  <si>
    <t>Number of age 5 and over malaria deaths per year</t>
  </si>
  <si>
    <t>Percent of population under 5 (used for mortality effects and development effects)</t>
  </si>
  <si>
    <t>Percent of population 5-9</t>
  </si>
  <si>
    <t>Percent of population 10-14</t>
  </si>
  <si>
    <t>Source for the 3 rows above</t>
  </si>
  <si>
    <t>2013-14 DHS</t>
  </si>
  <si>
    <t>2016 MIS</t>
  </si>
  <si>
    <t>2015-16 DHS</t>
  </si>
  <si>
    <t>2014-15 MIS</t>
  </si>
  <si>
    <t>Ratio of 5 and over malaria deaths to under 5 malaria deaths</t>
  </si>
  <si>
    <t>Chad</t>
  </si>
  <si>
    <t>Cost per child targeted covered by philanthropic actors</t>
  </si>
  <si>
    <t>Cost per child targeted covered by governments</t>
  </si>
  <si>
    <t>Percent of costs covered by governments</t>
  </si>
  <si>
    <t>Coverage</t>
  </si>
  <si>
    <t>Percent of targeted children who received at least 4 rounds of treatment</t>
  </si>
  <si>
    <t xml:space="preserve">In this section, we estimate all-cause mortality rates and the fraction of all-cause mortality that is expected to come from malaria deaths in the population of the ACCESS-SMC program. Rather than rely on estimates from just one data source, we look at estimates from two organizations (Global Burden of Disease and the World Bank/World Health Organization) and use the average of these estimates in our model.  </t>
  </si>
  <si>
    <t>ACCESS-SMC program details</t>
  </si>
  <si>
    <t>ACCESS-SMC's 2015 target population (subset of 3-59 month olds) for SMC</t>
  </si>
  <si>
    <t>ACCESS-SMC's 2016 target population (subset of 3-59 month olds) for SMC</t>
  </si>
  <si>
    <t>Percent of target population</t>
  </si>
  <si>
    <t xml:space="preserve">Below, we calculate the expected all-cause mortality rate in the ACCESS-SMC population (3- to 59-month olds in the specified countries) based on estimates from the Global Burden of Disease Project (GBD)							</t>
  </si>
  <si>
    <t>All-cause mortality using GBD data for 2016</t>
  </si>
  <si>
    <t>Neonatal deaths per 1,000 livebirths</t>
  </si>
  <si>
    <t>Post-neonatal (1 month to 1 year old) deaths per 1,000 livebirths</t>
  </si>
  <si>
    <t>Under-5 deaths per 1,000 livebirths</t>
  </si>
  <si>
    <t>Mortality rate in 1-3 month-olds as a proportion of post-neonatal (1 month to 1 year old) mortality rate</t>
  </si>
  <si>
    <t>1-3 month old mortality rate (per 1,000 live births)</t>
  </si>
  <si>
    <t>3- to 59-month old mortality rate (per 1,000 live births)</t>
  </si>
  <si>
    <t>3- to 59-month old mortality rate as a proportion of the under-5 mortality rate</t>
  </si>
  <si>
    <t>Annual under-5 mortality rate (per 1,000 person-years)</t>
  </si>
  <si>
    <t>Annual 3- to 59-month old mortality rate (per 1,000 person-years)</t>
  </si>
  <si>
    <t>Below, we calculate the expected all-cause mortality rate in the ACCESS-SMC population (3- to 59-month olds in the specified countries) based on estimates from the World Bank and World Health Organization.</t>
  </si>
  <si>
    <t>All-cause mortality using primarily World Bank/WHO data for 2016</t>
  </si>
  <si>
    <t>Neonatal mortality rate (per 1,000 live births)</t>
  </si>
  <si>
    <t>Under-5 mortality rate (per 1,000 live births)</t>
  </si>
  <si>
    <t>Under-5 mortality rate, excluding neonatal mortality (per 1,000 live births)</t>
  </si>
  <si>
    <t>Mortality rate in 1-3 month-olds relative to neonatal mortality rate</t>
  </si>
  <si>
    <t>Annual all-cause 3- to 59-month old mortality rate versus the overall (non-annualized) 3- to 59-month old mortality rate</t>
  </si>
  <si>
    <t>Average of all-cause mortality estimates from WHO and GBD</t>
  </si>
  <si>
    <t>Annual 3- to 59-month old mortality rate (per 1,000 person-years) —Average of both methods above</t>
  </si>
  <si>
    <t>Annual 3- to 59-month old mortality rate (per 1,000 person-years) — weighted average across countries</t>
  </si>
  <si>
    <t>Below, we estimate the percent deaths due to malaria in the ACCESS-SMC population (3- to 59-month olds in the specified countries) based on estimates from the Global Burden of Disease Project (GBD).</t>
  </si>
  <si>
    <t>Percent of 3- to 59-month old deaths due to malaria—using 2016 GBD data</t>
  </si>
  <si>
    <t>Under-5 deaths, all-cause</t>
  </si>
  <si>
    <t>Deaths at age 0-7 days, all-cause</t>
  </si>
  <si>
    <t>Deaths at age 7-27 days, all-cause</t>
  </si>
  <si>
    <t>Deaths at age 28-364 days, all-cause</t>
  </si>
  <si>
    <t>Deaths at age 1-4 years, all-cause</t>
  </si>
  <si>
    <t>Deaths at age 28-364 days, malaria-specific</t>
  </si>
  <si>
    <t>Deaths at age 1-4 years, malaria-specific</t>
  </si>
  <si>
    <t>Under-5 deaths, malaria-specific</t>
  </si>
  <si>
    <t>Portion of post-neonatal (1 month to 1 year old) malaria deaths that occur in 1-3 month-olds</t>
  </si>
  <si>
    <t>Malaria deaths in 3- to 59-month olds</t>
  </si>
  <si>
    <t>All deaths in 3- to 59-month olds</t>
  </si>
  <si>
    <t>Percent of 3- to 59-month old deaths due to malaria</t>
  </si>
  <si>
    <t>Percent of under 5 deaths due to malaria — sanity check (GBD)</t>
  </si>
  <si>
    <t>Ratio of under-5 deaths to 3- to 59-month old deaths</t>
  </si>
  <si>
    <t>Below, we estimate the percent of deaths due to malaria in the ACCESS-SMC population (3- to 59-month olds in the specified countries) based on estimates from the World Bank and World Health Organization. The values for the input labeled "Ratio of under-5 deaths to 3- to 59-month old deaths" are borrowed from the section above.</t>
  </si>
  <si>
    <t>Percent of 3- to 59-month old deaths due to malaria—using primarily World Bank &amp; WHO data</t>
  </si>
  <si>
    <t>Total malaria deaths</t>
  </si>
  <si>
    <t>Percent of all malaria deaths in children under 5</t>
  </si>
  <si>
    <t>Total malaria deaths in children under 5</t>
  </si>
  <si>
    <t>Total all-cause deaths in children under 5 (GBD)</t>
  </si>
  <si>
    <t>Percent of under 5 deaths due to malaria</t>
  </si>
  <si>
    <t>Ratio of under-5 deaths to 3- to 59-month old deaths (copied from above)</t>
  </si>
  <si>
    <t>Average of World Bank/WHO and GBD</t>
  </si>
  <si>
    <t>Percent of 3- to 59-month old deaths due to malaria (average of both methods above)</t>
  </si>
  <si>
    <t>Percent of 3- to 59-month old deaths due to malaria across countries (weighted average)</t>
  </si>
  <si>
    <t>Mortality by age group</t>
  </si>
  <si>
    <t>Malaria deaths, all ages (GBD)</t>
  </si>
  <si>
    <t>Ratio of malaria deaths at all ages to malaria deaths at 3- to 59-months</t>
  </si>
  <si>
    <t>Malaria prevalence</t>
  </si>
  <si>
    <t>Malaria prevalence (Age 5-9)</t>
  </si>
  <si>
    <t>Malaria prevalence (Age 5-10)</t>
  </si>
  <si>
    <t>Settings</t>
  </si>
  <si>
    <t>Name</t>
  </si>
  <si>
    <t>Outcome A</t>
  </si>
  <si>
    <t>averting the death of an individual under 5 — AMF</t>
  </si>
  <si>
    <t>Outcome B</t>
  </si>
  <si>
    <t>averting the death of an individual 5 or older</t>
  </si>
  <si>
    <t>Comparison order</t>
  </si>
  <si>
    <t>Outcome A compared to Outcome B</t>
  </si>
  <si>
    <t>Result</t>
  </si>
  <si>
    <t>Assigned values</t>
  </si>
  <si>
    <t>Items considered for inclusion</t>
  </si>
  <si>
    <t>Included?</t>
  </si>
  <si>
    <t>Rough best guess of effect size</t>
  </si>
  <si>
    <t>Can it be objectively justified?</t>
  </si>
  <si>
    <t>Ease of modeling</t>
  </si>
  <si>
    <t>Consistency</t>
  </si>
  <si>
    <t>Color code</t>
  </si>
  <si>
    <t>&lt;15% = very low</t>
  </si>
  <si>
    <t>0 = Not really</t>
  </si>
  <si>
    <t>0 = It is impossible to model the effect with any reasonable degree of accuracy</t>
  </si>
  <si>
    <t>15-25% = medium</t>
  </si>
  <si>
    <t>1 = Quantifying the effect is a guess - but some answers are more likely than others; the evidence relies on non-experimental studies; or the evidence is very contradictory.</t>
  </si>
  <si>
    <t>1 = It's unclear how we would model this effect, and it would add a lot of complexity to the model</t>
  </si>
  <si>
    <t>1 = The effect would be equally relevant to other CEAs, and has not been included</t>
  </si>
  <si>
    <t>25-50% = high</t>
  </si>
  <si>
    <t>2 = Quantifying the effect requires an extrapolation from direct evidence, the evidence is mixed, or the evidence relies on quasi-experimental studies.</t>
  </si>
  <si>
    <t>2 = The methodology is clear, but adds substantial complexity to the model</t>
  </si>
  <si>
    <t>2 = The effect is included in other CEAs, but is less (half as) relevant here OR the effect is not included in other CEAs, but is more (twice as) relevant here</t>
  </si>
  <si>
    <t>&gt;50% = very high</t>
  </si>
  <si>
    <t>3 = There is strong direct evidence of this effect (e.g. an RCT in a similar setting); or the effect is obvious</t>
  </si>
  <si>
    <t>3 = The methodology is clear and simple</t>
  </si>
  <si>
    <t>3 = The effect is included in other CEAs</t>
  </si>
  <si>
    <t>Malaria child mortality</t>
  </si>
  <si>
    <t>Included</t>
  </si>
  <si>
    <t>Main effect of intervention; Meta-analysis of RCTs; simple modeling; consistent with SMC</t>
  </si>
  <si>
    <t>Malaria adult mortality</t>
  </si>
  <si>
    <t>Large effect; extrapolation from effect on child mortality; simple modeling; inconsistent with SMC (but more important for nets)</t>
  </si>
  <si>
    <t>Developmental effects</t>
  </si>
  <si>
    <t>Smallish effect; Quasi-experimental evidence; hard to model; consistency with deworming (but less important here)</t>
  </si>
  <si>
    <t>Malaria morbidity</t>
  </si>
  <si>
    <t>Excluded</t>
  </si>
  <si>
    <t>Likely small effect, see here: https://docs.google.com/spreadsheets/d/1_rKbwvqAJ_ixg_wSy6qLSy3hn-XPsFipbpARpv3nLZo/edit?usp=sharing. Clearly a relevant effect but tricky to model because depends on severity of episodes; none of our CEAs include morbidity.</t>
  </si>
  <si>
    <t>Short-term anemia effects</t>
  </si>
  <si>
    <t>We have not done a detailed calculation of how much this could matter. It is currently excluded from our core CEA for similar reasons to why we exclude other kinds of morbidity: we do not expect short-term anemia effects to be the dominant effects of the relevant interventions, and they may apply to some extent to each of AMF, SMC, deworming, and vitamin A supplementation, so we have excluded the benefits from all core CEAs now for simplicity. However, we do include short-term anemia effects in incubation grants that we have made relevant to iron supplementation and fortification (see, e.g. https://www.givewell.org/research/incubation-grants/march-2018-evidence-action-beta-iron-folic-acid ) where reducing anemia is one of the primary goals of the intervention, so for consistency in the future we may want to add these effects into the core CEA. Other considerations to have in mind: 1) The benefits of reducing anemia may be partially captured by "development effects" that we have included in our model in some cases; 2) If we add short-term anemia effects to our CEA, we should be careful not to double-count anemia morbidity and other kinds of illness-related morbidity.</t>
  </si>
  <si>
    <t>Prevention of diseases other than malaria (e.g. dengue, yellow fever, zika, encephalitis)</t>
  </si>
  <si>
    <t>Don't know if there's evidence for this; small effect because original RCTs included all-cause mortality; complicated to model and other CEAs don't include non-main disease effects</t>
  </si>
  <si>
    <t>Prevention of stillbirths</t>
  </si>
  <si>
    <t>Chris estimated ~10% ; essentially a mortality effect so consistent</t>
  </si>
  <si>
    <t>Investment of income increases</t>
  </si>
  <si>
    <t>Guess would double income effect; the evidence is likely to be speculative; consistency with GD but inconsistency with SMC/Deworming</t>
  </si>
  <si>
    <t>Rebound effects / decreased immunity development</t>
  </si>
  <si>
    <t>Guess would have ~10% effect, uncertain if it can be justified; seems difficult to model; haven't included for SMC</t>
  </si>
  <si>
    <t>Effect on fertility</t>
  </si>
  <si>
    <t>?</t>
  </si>
  <si>
    <t>Excluded because very difficult to model as depends on population dynamics and controversial population ethics; evidence is contradictory and non-experimental; don't include anywhere else. Individuals who place weight on this should do so through subjective moral weights.</t>
  </si>
  <si>
    <t>Treatment costs averted from prevention</t>
  </si>
  <si>
    <t>Excluded for now but obviously a relevant effect which is feasible to model and could affect our judgment on the value of treatment vs. prevention. Seems particularly important for interventions like antiretroviral therapy</t>
  </si>
  <si>
    <t>Subnational adjustments</t>
  </si>
  <si>
    <t>Excluded because such a small effect and would involve annual updating. An internal-only email thread discussing possible subnational adjustments is at https://givewell.box.com/s/xmkmr616eomejjy3bntnfl2d2num8foq.</t>
  </si>
  <si>
    <t>Marginal funding goes to lower priority areas</t>
  </si>
  <si>
    <t>When a country program is already receiving substantial funds, it is likely that additional funds will be used to cover lower priority areas. Excluded because we often have relatively little data on which distributions are being funded with marginal funds. Funding gaps in countries AMF serves are small, but we have limited information about which distributions would be funded on the margin. Distributions at the 75th percentile of cost-effectiveness in DRC and Malawi have ~70% of the cost-effectiveness of the average distribution. (https://givewell.box.com/s/6oct4jbgdz6t03nipj12jx7v54wqxlh4)</t>
  </si>
  <si>
    <t>Very large effect; complex and contradictory evidence base; difficult to model (because involves large replicability adjustment); not modeling for Vit A</t>
  </si>
  <si>
    <t>Direct health effects</t>
  </si>
  <si>
    <t xml:space="preserve">Unclear what benefits are at typical levels of worm prevalence and instensity seen in today's programs. Difficult to model in a satisfying way. </t>
  </si>
  <si>
    <t>HIV reduction</t>
  </si>
  <si>
    <t>We have not seen strong evidence for these effects; fairly easy to model; consistency not obvious: on the one hand it's mortality, on the other it's side effects which we don't include for e.g. malaria</t>
  </si>
  <si>
    <t>Possible increases in diseases of affluence (harms of deworming)</t>
  </si>
  <si>
    <t>Initial evidence scan suggests this is a small effect; hard to model and a kind of long-run, speculative effect.</t>
  </si>
  <si>
    <t>Averted mortality</t>
  </si>
  <si>
    <t>Our understanding is that mortality is rare enough that it would have only a very small effect on CEA</t>
  </si>
  <si>
    <t>Evidence likely to be speculative, income earned in future so won't compound that much; relatively easy to model and consistent with GiveDirectly</t>
  </si>
  <si>
    <t>Non-income long-run benefits of deworming</t>
  </si>
  <si>
    <t>Doubt there'll be any evidence and seems very difficult to model; we don't do this for anything else</t>
  </si>
  <si>
    <t>Other NTD prevention (relevant to Sightsavers and END Fund)</t>
  </si>
  <si>
    <t>Guess ~20% effect; likely to be decent evidence but hard to model because involves doing CEAs of everything else; most relevant for Sightsavers and END Fund.</t>
  </si>
  <si>
    <t>Drug resistance</t>
  </si>
  <si>
    <t>Have not seen evidence on this in the past, so would be a speculative input; consistent with AMF to include</t>
  </si>
  <si>
    <t>Unprogrammed deworming</t>
  </si>
  <si>
    <t>Deworming separate from national MDAs may be common, but we have little sense of how common it is. Harris et al. 2015, Hafiz et al. 2013, and Addiss 2015 all found relatively high rates of unprogrammed deworming in the studied populations.</t>
  </si>
  <si>
    <t>When a country program is already receiving substantial funds, it is likely that additional funds will be used to cover lower priority areas</t>
  </si>
  <si>
    <t>Main effect of intervention; Meta-analysis of RCTs; simple modeling; consistent with AMF</t>
  </si>
  <si>
    <t>Medium effect (less than nets), one recent cluster RCT showing reduction; easy to model and consistent with AMF</t>
  </si>
  <si>
    <t>Guess would double income effect; evidence likely to be speculative; consistency with GD</t>
  </si>
  <si>
    <t>Guess would have ~10% effect, evidence that this isn't happening in short term but may happen in long term; seems difficult to model; haven't included for AMF</t>
  </si>
  <si>
    <t>Did some initial work looking into this and doesn't appear to be happening yet (although there will be a long term effect)</t>
  </si>
  <si>
    <t>Excluded for now but obviously a relevant effect which is feasible to model and could affect our judgement on the value of treatment vs. prevention. Seems particularly important for ART</t>
  </si>
  <si>
    <t>When a country program is already receiving substantial funds, it is likely that additional funds will be used to cover lower priority areas. Excluded because we often have relatively little data on which distributions are being funded with marginal funds. Funding gaps in countries Malaria Consortium serves are reasonably large; uncovered but eligible areas in Niger appear to have incidence roughly similar to covered areas (https://givewell.box.com/s/6oct4jbgdz6t03nipj12jx7v54wqxlh4)</t>
  </si>
  <si>
    <t>Spillover effects prevent child deaths &lt;3 months, as well as adult deaths</t>
  </si>
  <si>
    <t>The SMC cost-effectiveness analysis currently assumes all deaths prevented by spillovers to the untreated population are adults rather than children. In fact, some of these spillovers will be untreated children under the age of 5. This affects the final answer because we value child and adult lives differently. As ~17% of malaria deaths affected by spillovers are infants under the age of 3 months (IHME, see SMC sheet supplementary calculations), and we value preventing infant deaths ~half as much as preventing adult deaths, this would reduce the value created by the mortality effects of spillovers by ~8.5%. Spillover effects currently comprise ~6% of overall benefits for SMC (as of August 2018), suggesting the difference made by this simplification is ~6%*8.5%=0.5%. We may include this in our cost-effectiveness analysis in future but do not consider it a high priority.</t>
  </si>
  <si>
    <t>Counterfactual mortality rates</t>
  </si>
  <si>
    <t>Mortality rates in areas receiving SMC programs might be even higher in absence of SMC. We don't currently make adjustments to account for this possibility. At the moment (November 2018), we don't expect this omission has a large effect on our bottom line estimates. Large-scale SMC programs only began recently. The mortality estimates we rely on are a few years old and are drawn from models that may include year-to-year smoothing.</t>
  </si>
  <si>
    <t>Mortality effects</t>
  </si>
  <si>
    <t>Main effect; strong evidence</t>
  </si>
  <si>
    <t>Development effects</t>
  </si>
  <si>
    <t>Don't know about evidence; difficult to model; would be consistent with deworming to include</t>
  </si>
  <si>
    <t>Short-term consequences of reduced infectious disease morbidity</t>
  </si>
  <si>
    <t>Don't know about evidence; quite difficult to model; inconsistent to include</t>
  </si>
  <si>
    <t>Vision benefits</t>
  </si>
  <si>
    <t xml:space="preserve">There seems to be strong evidence that VAS reduces the risk of night blindness and Bitot's spots. It is much less clear how often VAS progams may be expected to avert cases of total blindness. Additional rough notes on this topic here: https://docs.google.com/document/d/1wuZC00Llw3SpvNFGCadCHNFBSqwo4wU3Elu80n6Cl6k/edit?usp=sharing </t>
  </si>
  <si>
    <t>Benefits from other programs supported by our funding (e.g. deworming, immunizations)</t>
  </si>
  <si>
    <t>Seems to be happening; don't have a good sense of how much yet. At least in Guinea, Burkina Faso, and Mali (countries where HKI supported VAS programs in 2018), worm burdens among preschool-aged children may be low enough that including the impacts of deworming does not make much difference in HKI's overall cost-effectiveness. See this rough copy of our cost-effectiveness analysis that incorporates the benefits of deworming for HKI in Guinea, Mali, and Burkina Faso (https://docs.google.com/spreadsheets/d/1A5Ur_U9CLXELX8iawfj1o8aRp_Nm09M23HBUCCfGjig/edit?usp=sharing) and this rough copy of our worm intensity workbook including estimates of worm burdens among children targeted by HKI's programs in Guinea, Mali, and Burkina Faso (https://docs.google.com/spreadsheets/d/1lbKvHqO1lblOUoqvoTtEbNaExk9FumCdCxXzYJ-eGgM/edit?usp=sharing).</t>
  </si>
  <si>
    <t>Interaction between VAS and vaccines</t>
  </si>
  <si>
    <t>Our write-up on the biological plausibility of an interaction between VAS and vaccines is here: https://docs.google.com/document/d/15N-fwdm08kIe0RdFYz8iXTYXwfezChwXvnMcIbr7xBM/edit?usp=sharing. Our best guess is that there would be a small positive effect size for this item. From our write-up: "...it is fairly plausible that VAS can enhance the beneficial nonspecific effects of vaccines in charity-relevant settings, but we are fairly uncertain about this conclusion. Due to a weaker evidence base, we believe the plausibility of harmful nonspecific effects of vaccines is lower but not negligible."</t>
  </si>
  <si>
    <t>When a country program is already receiving substantial funds, it is likely that additional funds will be used to cover lower priority areas. Even though HKI and UNICEF are officially supporting different regions, it makes the most sense to think of the impact of our funding to HKI as enabling an additional VAS campaign to occur *in the whole country* each year. In 2017, at least one VAS campaign (of the recommended two per year) was skipped in Burkina Faso, Mali, and Guinea because of lack of funds. Even though HKI and UNICEF are officially supporting different regions, it makes most sense to think of the impact of our funding to HKI as enabling an additional VAS campaign to occur *in the whole country* each year. In 2017, at least one VAS campaign (of the recommended two per year) was skipped in Burkina Faso, Mali, and Guinea because of lack of funds.</t>
  </si>
  <si>
    <t>Immediate consumption benefit</t>
  </si>
  <si>
    <t>Big effect; relies on guesses of ROI</t>
  </si>
  <si>
    <t>Changes in PPP and exchange rates</t>
  </si>
  <si>
    <t>Unlikely to have large effect</t>
  </si>
  <si>
    <t>Explicit accounting for adverse effects on non-recipients</t>
  </si>
  <si>
    <t>Big guess; hard to model; expect some new data from forthcoming studies</t>
  </si>
  <si>
    <t>General equilibrium effects</t>
  </si>
  <si>
    <t>Getting new data from forthcoming studies; don't include in deworming</t>
  </si>
  <si>
    <t>No strong evidence on this specifically</t>
  </si>
  <si>
    <t>Reduced morbidity</t>
  </si>
  <si>
    <t>Do children in households that receive cash transfers have better access to health care and experience less morbidity? No strong evidence on this suggesting large effects that we're aware of.</t>
  </si>
  <si>
    <t>Child mortality effects</t>
  </si>
  <si>
    <t>Cross-cutting / Structural</t>
  </si>
  <si>
    <t>0.8-2x depending on intervention</t>
  </si>
  <si>
    <t>Very big effect but difficult to model well</t>
  </si>
  <si>
    <t>Long-term funging (does it displace government funding in the long term?)</t>
  </si>
  <si>
    <t>Very difficult to model well; have not seen strong evidence on this</t>
  </si>
  <si>
    <t>Long-term funging (does it deter private actors, e.g., bednet manufacturers from creating local businesses)</t>
  </si>
  <si>
    <t>Other flow-through effects</t>
  </si>
  <si>
    <t>Extremely difficult to model well; read more at https://blog.givewell.org/2013/05/15/flow-through-effects/</t>
  </si>
  <si>
    <t>Subjective reported well-being</t>
  </si>
  <si>
    <t>Ultimately, we care about increasing the well-being of beneficiaries. In our current cost-effectiveness analysis, we use improvements in health and consumption as proxies for well-being because (i) Most studies we rely on do not collect subjective reported well-being data, (ii) We have not yet addressed the difficult conceptual question of how to incorporate subjective reported well-being into our terminal outcomes without double-counting, and (iii) We have not yet reviewed the literature on subjective reported well-being to determine the limitations of using that outcome (e.g. self-reporting bias).</t>
  </si>
  <si>
    <t>Sources Sheet</t>
  </si>
  <si>
    <t>Link</t>
  </si>
  <si>
    <t>AMF ITN alternative funders adjustment spreadsheet</t>
  </si>
  <si>
    <t>https://docs.google.com/spreadsheets/d/14k7XhbrDA_7Ponj_jdeI3HVXohwtYYworwYNCPWlgeI/edit?usp=sharing</t>
  </si>
  <si>
    <t>AMF distribution data</t>
  </si>
  <si>
    <t>Click on a specific distribution to see the documentation for it</t>
  </si>
  <si>
    <t>AMF review</t>
  </si>
  <si>
    <t>Baird et al. 2016</t>
  </si>
  <si>
    <t>https://academic.oup.com/qje/article/131/4/1637/2468871/Worms-at-Work-Long-run-Impacts-of-a-Child-Health</t>
  </si>
  <si>
    <t>Blattman et al 2013</t>
  </si>
  <si>
    <t>Blattman, Fiala, and Martinez 2013</t>
  </si>
  <si>
    <t>Burden of Road Injuries in Sub-Saharan Africa (Bhalla et al. 2014)</t>
  </si>
  <si>
    <t>http://pubdocs.worldbank.org/en/356861434469785833/Road-Safety-Burden-of-Injuries-in-Africa.pdf</t>
  </si>
  <si>
    <t>Cairns et al. 2012</t>
  </si>
  <si>
    <t>http://www.nature.com/articles/ncomms1879</t>
  </si>
  <si>
    <t>Carniero et al. 2010</t>
  </si>
  <si>
    <t>http://journals.plos.org/plosone/article?id=10.1371/journal.pone.0008988</t>
  </si>
  <si>
    <t>Churcher et al. 2016</t>
  </si>
  <si>
    <t>https://elifesciences.org/articles/16090</t>
  </si>
  <si>
    <t>Croke 2014</t>
  </si>
  <si>
    <t>http://files.givewell.org/files/DWDA%202009/Interventions/Deworming/Croke%202014.pdf</t>
  </si>
  <si>
    <t>Croke et al. 2016</t>
  </si>
  <si>
    <t>https://web.archive.org/web/20161130160211/http://emiguel.econ.berkeley.edu/assets/miguel_research/77/worms_v93.pdf</t>
  </si>
  <si>
    <t>David Roodman's "How thin the reed? Generalizing from 'Worms at Work'"</t>
  </si>
  <si>
    <t>http://blog.givewell.org/2017/01/04/how-thin-the-reed-generalizing-from-worms-at-work/</t>
  </si>
  <si>
    <t>David Roodman's "Why I mostly believe in Worms"</t>
  </si>
  <si>
    <t>http://blog.givewell.org/2016/12/06/why-i-mostly-believe-in-worms/</t>
  </si>
  <si>
    <t>DCP2 Spreadsheet</t>
  </si>
  <si>
    <t>de Mel, McKenzie, and Woodruff </t>
  </si>
  <si>
    <t>Deworm the World review</t>
  </si>
  <si>
    <t>Discussion of Croke 2014</t>
  </si>
  <si>
    <t>Disease and Mortality in Sub-Saharan Africa 2nd Edition</t>
  </si>
  <si>
    <t>https://www.ncbi.nlm.nih.gov/books/NBK2279/pdf/Bookshelf_NBK2279.pdf</t>
  </si>
  <si>
    <t>DHS and MIS reports</t>
  </si>
  <si>
    <t>http://dhsprogram.com/publications/index.cfm</t>
  </si>
  <si>
    <t>Eisele et al. 2012</t>
  </si>
  <si>
    <t>https://malariajournal.biomedcentral.com/articles/10.1186/1475-2875-11-93</t>
  </si>
  <si>
    <t>Fafchamps et al. (2011)</t>
  </si>
  <si>
    <t>Fiona Fleming, email to GiveWell, November 2, 2016</t>
  </si>
  <si>
    <t>Unpublished</t>
  </si>
  <si>
    <t>Fiona Fleming, email to GiveWell, November 7, 2016</t>
  </si>
  <si>
    <t>GBD 2015 Lancet publication on mortality rates</t>
  </si>
  <si>
    <t>http://thelancet.com/pdfs/journals/lancet/PIIS0140-6736(16)31575-6.pdf</t>
  </si>
  <si>
    <t>GBD Results Tool</t>
  </si>
  <si>
    <t>http://ghdx.healthdata.org/gbd-results-tool</t>
  </si>
  <si>
    <t>GiveWell analysis of AMF costs per net</t>
  </si>
  <si>
    <t>https://docs.google.com/a/givewell.org/spreadsheets/d/1HmD1SvfgMlXHke_-OXd8OMvnQ_ZQLr0tNXb6DjCFl3Y/edit?usp=sharing</t>
  </si>
  <si>
    <t>GiveWell analysis of Deworm the World cost per treatment</t>
  </si>
  <si>
    <t>https://docs.google.com/spreadsheets/d/1WlgHVppb4yxyw_5jrntr_xci6kzNZRX50Yssfu9AvH0/edit#gid=0</t>
  </si>
  <si>
    <t>GiveWell analysis of SCI's cost per treatment</t>
  </si>
  <si>
    <t>GiveWell country-specific AMF calculations</t>
  </si>
  <si>
    <t>https://docs.google.com/a/givewell.org/spreadsheets/d/1xyzkfB6mBBlltx5PFihu_w9YiyzJN-J3aUfXZZseXzE/edit?usp=sharing</t>
  </si>
  <si>
    <t>GiveWell estimates of regional malaria burdens</t>
  </si>
  <si>
    <t>https://docs.google.com/spreadsheets/d/14SBx-4aTAc35n_R3GOAre3HSJR8-VCS07ll6Mr37xjA/edit?usp=sharing</t>
  </si>
  <si>
    <t>GiveWell household size analysis</t>
  </si>
  <si>
    <t>GiveWell summary of studies discussed in Lengeler 2004</t>
  </si>
  <si>
    <t>Habyarimanaa &amp; Jack 2011</t>
  </si>
  <si>
    <t>http://zusharoadsafety.org/test/?wpdmdl=618</t>
  </si>
  <si>
    <t>Habyarimanaa &amp; Jack 2015</t>
  </si>
  <si>
    <t>http://zusharoadsafety.org/test/?wpdmdl=616</t>
  </si>
  <si>
    <t>Haushofer and Shapiro 2013</t>
  </si>
  <si>
    <t>Haushofer and Shapiro 2016</t>
  </si>
  <si>
    <t>https://www.princeton.edu/~joha/publications/Haushofer_Shapiro_UCT_2016.04.25.pdf</t>
  </si>
  <si>
    <t>Haushofer and Shapiro 2013 Appendix</t>
  </si>
  <si>
    <t>Haushofer and Shapiro 2013 Policy Brief</t>
  </si>
  <si>
    <t xml:space="preserve">Horton, Mannar and Wesley 2008 </t>
  </si>
  <si>
    <t>Ioannidis 2005, "Why Most Published Research Findings Are False"</t>
  </si>
  <si>
    <t>Lengeler 2004</t>
  </si>
  <si>
    <t>Lopez et al. 2006</t>
  </si>
  <si>
    <t>McKenzie and Woodruff 2008</t>
  </si>
  <si>
    <t>Miguel and Kremer 2004</t>
  </si>
  <si>
    <t>Net Cost spreadsheet</t>
  </si>
  <si>
    <t>Original AMF data available here: http://www.againstmalaria.com/FinancialInformation.aspx</t>
  </si>
  <si>
    <t>SCI review</t>
  </si>
  <si>
    <t>SCI Treatment Numbers (October 2014)</t>
  </si>
  <si>
    <t>WHO schistosomiasis treatment gap data</t>
  </si>
  <si>
    <t>World Bank neonatal mortality rates by country</t>
  </si>
  <si>
    <t>http://data.worldbank.org/indicator/SH.DYN.NMRT</t>
  </si>
  <si>
    <t>World Bank under 5 mortality rates by country</t>
  </si>
  <si>
    <t>http://data.worldbank.org/indicator/SH.DYN.MORT</t>
  </si>
  <si>
    <t>World Health Organization, "Seasonal Malaria Chemoprevention: A Field Guide"</t>
  </si>
  <si>
    <t>http://apps.who.int/iris/bitstream/10665/85726/1/9789241504737_eng.pdf?ua=1</t>
  </si>
  <si>
    <t>Worms at Work Spreadsheet (worms-at-work_Table 4_2012-08-02_final)</t>
  </si>
  <si>
    <t>Other Useful Resources</t>
  </si>
  <si>
    <t>Please note that these resources began as internal documents. They have not been vetted as deeply as content within the CEA workbook.</t>
  </si>
  <si>
    <t>Guide to GiveWell CEAs</t>
  </si>
  <si>
    <t>https://docs.google.com/document/d/1ZKq-MNU-xtn_48uN33L6VvBEZRAduvjwWMeaEffL4K4/</t>
  </si>
  <si>
    <t>Emma Trefethen's Internal Document on Discount Rates</t>
  </si>
  <si>
    <t>https://docs.google.com/document/d/1_NhuiqbcdITySX8_fuU_RTJ3fXfQWoiLFL6_yIw97SQ/edit?usp=sharing</t>
  </si>
  <si>
    <t>Google Sheet for Estimating "Number of Household Members that Benefit" Value</t>
  </si>
  <si>
    <t>https://docs.google.com/spreadsheets/d/112uuyYt6QLRZuJojwz6fHv4JQ-GHNeIpiT-SauY3kmM/copy</t>
  </si>
  <si>
    <t>Google Sheet for Estimating the Value assigned to Preventing Malaria Deaths at Different Ages</t>
  </si>
  <si>
    <t>https://docs.google.com/a/givewell.org/spreadsheets/d/1i_f1yJE0x5zHIG89fkcA579Ij37keQPRYfMUxIXg2MU/edit?usp=sharing</t>
  </si>
  <si>
    <t>Year of Life Lost Per Death Spreadsheet</t>
  </si>
  <si>
    <t>https://docs.google.com/spreadsheets/d/1yqZCbFIqjMlueoK9-A5JV0jiC6-vrT3RQpu3p0hq3Hs/copy</t>
  </si>
  <si>
    <t>Useful for calculating the DALY Value assigned to a life saved based on the expected life span of indivudals at given ages</t>
  </si>
  <si>
    <t>GiveWell's 2017 CEA sensitivity analysis</t>
  </si>
  <si>
    <t>https://blog.givewell.org/2017/12/22/uncertain-cost-effectiveness-analysis/</t>
  </si>
  <si>
    <t>Outcome metrics</t>
  </si>
  <si>
    <t>Names</t>
  </si>
  <si>
    <t>"Cost per outcomes as good as" + outcome metric (automatic)</t>
  </si>
  <si>
    <t>averting the death of a 3- to 59-month old child— SMC</t>
  </si>
  <si>
    <t>averting the death of a 6- to 59-month old child — HKI</t>
  </si>
  <si>
    <t>doubling consumption for one person for one year</t>
  </si>
  <si>
    <t>increasing ln(consumption) by one unit for one person for one year</t>
  </si>
  <si>
    <t>increasing consumption by 10% for 100 people for one year</t>
  </si>
  <si>
    <t>increasing consumption by 25% for 100 people for one year</t>
  </si>
</sst>
</file>

<file path=xl/styles.xml><?xml version="1.0" encoding="utf-8"?>
<styleSheet xmlns="http://schemas.openxmlformats.org/spreadsheetml/2006/main" xmlns:x14ac="http://schemas.microsoft.com/office/spreadsheetml/2009/9/ac" xmlns:mc="http://schemas.openxmlformats.org/markup-compatibility/2006">
  <numFmts count="17">
    <numFmt numFmtId="164" formatCode="0.0%"/>
    <numFmt numFmtId="165" formatCode="0.0000%"/>
    <numFmt numFmtId="166" formatCode="0.000000000"/>
    <numFmt numFmtId="167" formatCode="#,##0.0"/>
    <numFmt numFmtId="168" formatCode="0.0"/>
    <numFmt numFmtId="169" formatCode="0.000"/>
    <numFmt numFmtId="170" formatCode="0.0000000000000"/>
    <numFmt numFmtId="171" formatCode="0.00000"/>
    <numFmt numFmtId="172" formatCode="#,##0.00000"/>
    <numFmt numFmtId="173" formatCode="&quot;$&quot;#,##0"/>
    <numFmt numFmtId="174" formatCode="&quot;$&quot;#,##0.00"/>
    <numFmt numFmtId="175" formatCode="#,##0.0000"/>
    <numFmt numFmtId="176" formatCode="#,##0.0000000"/>
    <numFmt numFmtId="177" formatCode="#,##0.000"/>
    <numFmt numFmtId="178" formatCode="0.0000"/>
    <numFmt numFmtId="179" formatCode="0.000000%"/>
    <numFmt numFmtId="180" formatCode="0.000%"/>
  </numFmts>
  <fonts count="79">
    <font>
      <sz val="11.0"/>
      <color rgb="FF000000"/>
      <name val="Calibri"/>
    </font>
    <font>
      <b/>
      <sz val="14.0"/>
      <color rgb="FF000000"/>
      <name val="Calibri"/>
    </font>
    <font>
      <u/>
      <sz val="12.0"/>
      <color rgb="FF0563C1"/>
      <name val="Calibri"/>
    </font>
    <font>
      <sz val="12.0"/>
      <color rgb="FF000000"/>
      <name val="Calibri"/>
    </font>
    <font>
      <sz val="11.0"/>
    </font>
    <font>
      <sz val="11.0"/>
      <name val="Calibri"/>
    </font>
    <font>
      <u/>
      <sz val="12.0"/>
      <color rgb="FF0563C1"/>
      <name val="Calibri"/>
    </font>
    <font>
      <u/>
      <sz val="12.0"/>
      <color rgb="FF0563C1"/>
      <name val="Calibri"/>
    </font>
    <font>
      <u/>
      <sz val="12.0"/>
      <color rgb="FF0563C1"/>
      <name val="Calibri"/>
    </font>
    <font>
      <b/>
      <sz val="11.0"/>
      <color rgb="FF000000"/>
      <name val="Calibri"/>
    </font>
    <font>
      <b/>
      <sz val="11.0"/>
      <name val="Calibri"/>
    </font>
    <font>
      <u/>
      <color rgb="FF0000FF"/>
    </font>
    <font/>
    <font>
      <u/>
      <sz val="10.0"/>
      <color rgb="FF0563C1"/>
      <name val="Arial"/>
    </font>
    <font>
      <b/>
      <i/>
      <sz val="11.0"/>
      <name val="Calibri"/>
    </font>
    <font>
      <u/>
      <sz val="10.0"/>
      <color rgb="FF0563C1"/>
      <name val="Arial"/>
    </font>
    <font>
      <i/>
      <sz val="14.0"/>
      <color rgb="FF000000"/>
      <name val="Calibri"/>
    </font>
    <font>
      <sz val="11.0"/>
      <color rgb="FF0000FF"/>
      <name val="Calibri"/>
    </font>
    <font>
      <name val="Calibri"/>
    </font>
    <font>
      <u/>
      <color rgb="FF0000FF"/>
      <name val="Calibri"/>
    </font>
    <font>
      <u/>
      <sz val="10.0"/>
      <color rgb="FF0563C1"/>
      <name val="Arial"/>
    </font>
    <font>
      <i/>
      <sz val="11.0"/>
      <color rgb="FF000000"/>
      <name val="Calibri"/>
    </font>
    <font>
      <color rgb="FF000000"/>
      <name val="Calibri"/>
    </font>
    <font>
      <u/>
      <sz val="10.0"/>
      <color rgb="FF000000"/>
      <name val="Arial"/>
    </font>
    <font>
      <b/>
      <sz val="12.0"/>
      <color rgb="FF980000"/>
      <name val="Calibri"/>
    </font>
    <font>
      <b/>
      <sz val="14.0"/>
      <name val="Calibri"/>
    </font>
    <font>
      <i/>
      <sz val="11.0"/>
      <color rgb="FF666666"/>
      <name val="Calibri"/>
    </font>
    <font>
      <sz val="11.0"/>
      <color rgb="FF000000"/>
      <name val="Docs-Calibri"/>
    </font>
    <font>
      <sz val="11.0"/>
      <color rgb="FF000000"/>
      <name val="Inconsolata"/>
    </font>
    <font>
      <color rgb="FF000000"/>
    </font>
    <font>
      <color rgb="FFFF00FF"/>
      <name val="Calibri"/>
    </font>
    <font>
      <b/>
    </font>
    <font>
      <b/>
      <i/>
      <sz val="12.0"/>
      <color rgb="FF666666"/>
      <name val="Calibri"/>
    </font>
    <font>
      <b/>
      <name val="Calibri"/>
    </font>
    <font>
      <b/>
      <sz val="11.0"/>
      <color rgb="FFFFFFFF"/>
      <name val="Calibri"/>
    </font>
    <font>
      <b/>
      <sz val="11.0"/>
      <name val="Arial"/>
    </font>
    <font>
      <sz val="11.0"/>
      <name val="Arial"/>
    </font>
    <font>
      <i/>
      <sz val="10.0"/>
      <name val="Arial"/>
    </font>
    <font>
      <sz val="10.0"/>
      <name val="Arial"/>
    </font>
    <font>
      <name val="Arial"/>
    </font>
    <font>
      <b/>
      <sz val="10.0"/>
      <name val="Arial"/>
    </font>
    <font>
      <b/>
      <i/>
      <sz val="10.0"/>
    </font>
    <font>
      <sz val="10.0"/>
      <color rgb="FF000000"/>
      <name val="Arial"/>
    </font>
    <font>
      <u/>
      <sz val="10.0"/>
      <color rgb="FF0000FF"/>
      <name val="Arial"/>
    </font>
    <font>
      <i/>
      <sz val="11.0"/>
      <name val="Calibri"/>
    </font>
    <font>
      <u/>
      <sz val="11.0"/>
      <color rgb="FF0000FF"/>
      <name val="Calibri"/>
    </font>
    <font>
      <i/>
    </font>
    <font>
      <i/>
      <u/>
      <sz val="11.0"/>
      <color rgb="FF0000FF"/>
      <name val="Calibri"/>
    </font>
    <font>
      <i/>
      <u/>
      <sz val="11.0"/>
      <color rgb="FF000000"/>
      <name val="Calibri"/>
    </font>
    <font>
      <i/>
      <sz val="8.0"/>
      <name val="Calibri"/>
    </font>
    <font>
      <i/>
      <u/>
      <sz val="11.0"/>
      <color rgb="FF0000FF"/>
      <name val="Calibri"/>
    </font>
    <font>
      <i/>
      <u/>
      <sz val="11.0"/>
      <color rgb="FF000000"/>
      <name val="Calibri"/>
    </font>
    <font>
      <b/>
      <sz val="12.0"/>
      <color rgb="FF000000"/>
      <name val="Calibri"/>
    </font>
    <font>
      <i/>
      <sz val="12.0"/>
      <color rgb="FF000000"/>
      <name val="Calibri"/>
    </font>
    <font>
      <color rgb="FFFF0000"/>
    </font>
    <font>
      <b/>
      <sz val="11.0"/>
      <color rgb="FFFF0000"/>
      <name val="Calibri"/>
    </font>
    <font>
      <sz val="11.0"/>
      <color rgb="FF000000"/>
      <name val="Arial"/>
    </font>
    <font>
      <i/>
      <u/>
      <sz val="11.0"/>
      <color rgb="FF0000FF"/>
      <name val="Calibri"/>
    </font>
    <font>
      <b/>
      <color rgb="FF000000"/>
    </font>
    <font>
      <i/>
      <color rgb="FF666666"/>
      <name val="Calibri"/>
    </font>
    <font>
      <sz val="14.0"/>
    </font>
    <font>
      <sz val="11.0"/>
      <color rgb="FF222222"/>
      <name val="Arial"/>
    </font>
    <font>
      <u/>
      <sz val="11.0"/>
      <color rgb="FF0563C1"/>
      <name val="Calibri"/>
    </font>
    <font>
      <u/>
      <sz val="11.0"/>
      <color rgb="FF0563C1"/>
      <name val="Calibri"/>
    </font>
    <font>
      <u/>
      <sz val="11.0"/>
      <color rgb="FF0563C1"/>
      <name val="Calibri"/>
    </font>
    <font>
      <u/>
      <sz val="11.0"/>
      <color rgb="FF0563C1"/>
      <name val="Calibri"/>
    </font>
    <font>
      <u/>
      <sz val="11.0"/>
      <color rgb="FF0563C1"/>
      <name val="Calibri"/>
    </font>
    <font>
      <i/>
      <name val="Calibri"/>
    </font>
    <font>
      <u/>
      <color rgb="FF1155CC"/>
      <name val="Calibri"/>
    </font>
    <font>
      <u/>
      <color rgb="FF0000FF"/>
      <name val="Calibri"/>
    </font>
    <font>
      <u/>
      <color rgb="FF0000FF"/>
    </font>
    <font>
      <u/>
      <color rgb="FF1155CC"/>
      <name val="Calibri"/>
    </font>
    <font>
      <b/>
      <sz val="11.0"/>
    </font>
    <font>
      <b/>
      <i/>
      <sz val="11.0"/>
    </font>
    <font>
      <sz val="11.0"/>
      <color rgb="FF666666"/>
      <name val="Calibri"/>
    </font>
    <font>
      <i/>
      <sz val="11.0"/>
      <color rgb="FF666666"/>
    </font>
    <font>
      <sz val="11.0"/>
      <color rgb="FF666666"/>
    </font>
    <font>
      <color rgb="FF666666"/>
    </font>
    <font>
      <i/>
      <color rgb="FF666666"/>
    </font>
  </fonts>
  <fills count="20">
    <fill>
      <patternFill patternType="none"/>
    </fill>
    <fill>
      <patternFill patternType="lightGray"/>
    </fill>
    <fill>
      <patternFill patternType="solid">
        <fgColor rgb="FFFFFFFF"/>
        <bgColor rgb="FFFFFFFF"/>
      </patternFill>
    </fill>
    <fill>
      <patternFill patternType="solid">
        <fgColor rgb="FFEFEFEF"/>
        <bgColor rgb="FFEFEFEF"/>
      </patternFill>
    </fill>
    <fill>
      <patternFill patternType="solid">
        <fgColor rgb="FFF3F3F3"/>
        <bgColor rgb="FFF3F3F3"/>
      </patternFill>
    </fill>
    <fill>
      <patternFill patternType="solid">
        <fgColor rgb="FFCFE2F3"/>
        <bgColor rgb="FFCFE2F3"/>
      </patternFill>
    </fill>
    <fill>
      <patternFill patternType="solid">
        <fgColor rgb="FFFFF2CC"/>
        <bgColor rgb="FFFFF2CC"/>
      </patternFill>
    </fill>
    <fill>
      <patternFill patternType="solid">
        <fgColor rgb="FFFCE5CD"/>
        <bgColor rgb="FFFCE5CD"/>
      </patternFill>
    </fill>
    <fill>
      <patternFill patternType="solid">
        <fgColor rgb="FFD9EAD3"/>
        <bgColor rgb="FFD9EAD3"/>
      </patternFill>
    </fill>
    <fill>
      <patternFill patternType="solid">
        <fgColor rgb="FFF4CCCC"/>
        <bgColor rgb="FFF4CCCC"/>
      </patternFill>
    </fill>
    <fill>
      <patternFill patternType="solid">
        <fgColor rgb="FFFEF2CB"/>
        <bgColor rgb="FFFEF2CB"/>
      </patternFill>
    </fill>
    <fill>
      <patternFill patternType="solid">
        <fgColor rgb="FFEFFDFF"/>
        <bgColor rgb="FFEFFDFF"/>
      </patternFill>
    </fill>
    <fill>
      <patternFill patternType="solid">
        <fgColor rgb="FFD0E0E3"/>
        <bgColor rgb="FFD0E0E3"/>
      </patternFill>
    </fill>
    <fill>
      <patternFill patternType="solid">
        <fgColor rgb="FFD9D2E9"/>
        <bgColor rgb="FFD9D2E9"/>
      </patternFill>
    </fill>
    <fill>
      <patternFill patternType="solid">
        <fgColor rgb="FFDD7E6B"/>
        <bgColor rgb="FFDD7E6B"/>
      </patternFill>
    </fill>
    <fill>
      <patternFill patternType="solid">
        <fgColor rgb="FFF9CB9C"/>
        <bgColor rgb="FFF9CB9C"/>
      </patternFill>
    </fill>
    <fill>
      <patternFill patternType="solid">
        <fgColor rgb="FFB6D7A8"/>
        <bgColor rgb="FFB6D7A8"/>
      </patternFill>
    </fill>
    <fill>
      <patternFill patternType="solid">
        <fgColor rgb="FF6AA84F"/>
        <bgColor rgb="FF6AA84F"/>
      </patternFill>
    </fill>
    <fill>
      <patternFill patternType="solid">
        <fgColor rgb="FF38761D"/>
        <bgColor rgb="FF38761D"/>
      </patternFill>
    </fill>
    <fill>
      <patternFill patternType="solid">
        <fgColor rgb="FFCCCCCC"/>
        <bgColor rgb="FFCCCCCC"/>
      </patternFill>
    </fill>
  </fills>
  <borders count="3">
    <border/>
    <border>
      <right style="thin">
        <color rgb="FF000000"/>
      </right>
    </border>
    <border>
      <right/>
    </border>
  </borders>
  <cellStyleXfs count="1">
    <xf borderId="0" fillId="0" fontId="0" numFmtId="0" applyAlignment="1" applyFont="1"/>
  </cellStyleXfs>
  <cellXfs count="1079">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0" fontId="0" numFmtId="0" xfId="0" applyAlignment="1" applyFont="1">
      <alignment shrinkToFit="0" wrapText="0"/>
    </xf>
    <xf borderId="0" fillId="3" fontId="1" numFmtId="0" xfId="0" applyAlignment="1" applyFill="1" applyFont="1">
      <alignment readingOrder="0" shrinkToFit="0" vertical="bottom" wrapText="0"/>
    </xf>
    <xf borderId="0" fillId="2" fontId="0" numFmtId="0" xfId="0" applyAlignment="1" applyFont="1">
      <alignment shrinkToFit="0" wrapText="0"/>
    </xf>
    <xf borderId="0" fillId="0" fontId="2" numFmtId="0" xfId="0" applyAlignment="1" applyFont="1">
      <alignment shrinkToFit="0" wrapText="0"/>
    </xf>
    <xf borderId="0" fillId="2" fontId="3" numFmtId="0" xfId="0" applyAlignment="1" applyFont="1">
      <alignment horizontal="left" readingOrder="0" shrinkToFit="0" wrapText="1"/>
    </xf>
    <xf borderId="0" fillId="2" fontId="3" numFmtId="0" xfId="0" applyAlignment="1" applyFont="1">
      <alignment horizontal="left" readingOrder="0"/>
    </xf>
    <xf borderId="0" fillId="0" fontId="0" numFmtId="0" xfId="0" applyAlignment="1" applyFont="1">
      <alignment shrinkToFit="0" wrapText="0"/>
    </xf>
    <xf borderId="0" fillId="0" fontId="3" numFmtId="0" xfId="0" applyAlignment="1" applyFont="1">
      <alignment horizontal="left" readingOrder="0"/>
    </xf>
    <xf borderId="0" fillId="4" fontId="1" numFmtId="0" xfId="0" applyAlignment="1" applyFill="1" applyFont="1">
      <alignment readingOrder="0" shrinkToFit="0" vertical="bottom" wrapText="0"/>
    </xf>
    <xf borderId="0" fillId="5" fontId="4" numFmtId="0" xfId="0" applyAlignment="1" applyFill="1" applyFont="1">
      <alignment readingOrder="0"/>
    </xf>
    <xf borderId="0" fillId="6" fontId="5" numFmtId="0" xfId="0" applyAlignment="1" applyFill="1" applyFont="1">
      <alignment readingOrder="0" shrinkToFit="0" wrapText="1"/>
    </xf>
    <xf borderId="0" fillId="7" fontId="5" numFmtId="0" xfId="0" applyAlignment="1" applyFill="1" applyFont="1">
      <alignment shrinkToFit="0" vertical="bottom" wrapText="1"/>
    </xf>
    <xf borderId="0" fillId="0" fontId="5" numFmtId="0" xfId="0" applyAlignment="1" applyFont="1">
      <alignment vertical="bottom"/>
    </xf>
    <xf borderId="0" fillId="8" fontId="5" numFmtId="0" xfId="0" applyAlignment="1" applyFill="1" applyFont="1">
      <alignment readingOrder="0" shrinkToFit="0" wrapText="1"/>
    </xf>
    <xf borderId="0" fillId="9" fontId="5" numFmtId="0" xfId="0" applyAlignment="1" applyFill="1" applyFont="1">
      <alignment readingOrder="0" shrinkToFit="0" wrapText="1"/>
    </xf>
    <xf borderId="0" fillId="2" fontId="6" numFmtId="0" xfId="0" applyAlignment="1" applyFont="1">
      <alignment readingOrder="0" shrinkToFit="0" vertical="bottom" wrapText="0"/>
    </xf>
    <xf borderId="0" fillId="2" fontId="7" numFmtId="0" xfId="0" applyAlignment="1" applyFont="1">
      <alignment readingOrder="0" shrinkToFit="0" wrapText="0"/>
    </xf>
    <xf borderId="0" fillId="2" fontId="8" numFmtId="0" xfId="0" applyAlignment="1" applyFont="1">
      <alignment shrinkToFit="0" vertical="bottom" wrapText="0"/>
    </xf>
    <xf borderId="0" fillId="0" fontId="1" numFmtId="0" xfId="0" applyAlignment="1" applyFont="1">
      <alignment horizontal="left" readingOrder="0" shrinkToFit="0" wrapText="0"/>
    </xf>
    <xf borderId="0" fillId="0" fontId="1" numFmtId="0" xfId="0" applyAlignment="1" applyFont="1">
      <alignment horizontal="center" readingOrder="0" shrinkToFit="0" vertical="center" wrapText="0"/>
    </xf>
    <xf borderId="1" fillId="0" fontId="1" numFmtId="0" xfId="0" applyAlignment="1" applyBorder="1" applyFont="1">
      <alignment horizontal="center" readingOrder="0" shrinkToFit="0" vertical="center" wrapText="0"/>
    </xf>
    <xf borderId="0" fillId="0" fontId="0" numFmtId="0" xfId="0" applyAlignment="1" applyFont="1">
      <alignment horizontal="center" readingOrder="0" shrinkToFit="0" wrapText="0"/>
    </xf>
    <xf borderId="1" fillId="0" fontId="0" numFmtId="0" xfId="0" applyAlignment="1" applyBorder="1" applyFont="1">
      <alignment horizontal="center" readingOrder="0" shrinkToFit="0" wrapText="0"/>
    </xf>
    <xf borderId="0" fillId="0" fontId="9" numFmtId="0" xfId="0" applyAlignment="1" applyFont="1">
      <alignment shrinkToFit="0" wrapText="0"/>
    </xf>
    <xf borderId="0" fillId="0" fontId="10" numFmtId="0" xfId="0" applyAlignment="1" applyFont="1">
      <alignment horizontal="left" shrinkToFit="0" wrapText="0"/>
    </xf>
    <xf borderId="0" fillId="0" fontId="9" numFmtId="10" xfId="0" applyAlignment="1" applyFont="1" applyNumberFormat="1">
      <alignment shrinkToFit="0" wrapText="0"/>
    </xf>
    <xf borderId="0" fillId="0" fontId="5" numFmtId="10" xfId="0" applyAlignment="1" applyFont="1" applyNumberFormat="1">
      <alignment vertical="bottom"/>
    </xf>
    <xf borderId="0" fillId="0" fontId="0" numFmtId="10" xfId="0" applyAlignment="1" applyFont="1" applyNumberFormat="1">
      <alignment shrinkToFit="0" wrapText="0"/>
    </xf>
    <xf borderId="1" fillId="0" fontId="0" numFmtId="10" xfId="0" applyAlignment="1" applyBorder="1" applyFont="1" applyNumberFormat="1">
      <alignment shrinkToFit="0" wrapText="0"/>
    </xf>
    <xf borderId="1" fillId="0" fontId="0" numFmtId="0" xfId="0" applyAlignment="1" applyBorder="1" applyFont="1">
      <alignment shrinkToFit="0" wrapText="0"/>
    </xf>
    <xf borderId="0" fillId="0" fontId="0" numFmtId="0" xfId="0" applyAlignment="1" applyFont="1">
      <alignment shrinkToFit="0" wrapText="0"/>
    </xf>
    <xf borderId="0" fillId="10" fontId="0" numFmtId="164" xfId="0" applyAlignment="1" applyFill="1" applyFont="1" applyNumberFormat="1">
      <alignment readingOrder="0" shrinkToFit="0" wrapText="0"/>
    </xf>
    <xf borderId="0" fillId="10" fontId="0" numFmtId="164" xfId="0" applyAlignment="1" applyFont="1" applyNumberFormat="1">
      <alignment horizontal="right" vertical="bottom"/>
    </xf>
    <xf borderId="0" fillId="10" fontId="0" numFmtId="9" xfId="0" applyAlignment="1" applyFont="1" applyNumberFormat="1">
      <alignment horizontal="right" vertical="bottom"/>
    </xf>
    <xf borderId="1" fillId="10" fontId="0" numFmtId="164" xfId="0" applyAlignment="1" applyBorder="1" applyFont="1" applyNumberFormat="1">
      <alignment readingOrder="0" shrinkToFit="0" wrapText="0"/>
    </xf>
    <xf borderId="0" fillId="10" fontId="0" numFmtId="164" xfId="0" applyAlignment="1" applyFont="1" applyNumberFormat="1">
      <alignment shrinkToFit="0" wrapText="0"/>
    </xf>
    <xf borderId="1" fillId="10" fontId="0" numFmtId="164" xfId="0" applyAlignment="1" applyBorder="1" applyFont="1" applyNumberFormat="1">
      <alignment shrinkToFit="0" wrapText="0"/>
    </xf>
    <xf borderId="0" fillId="10" fontId="0" numFmtId="164" xfId="0" applyAlignment="1" applyFont="1" applyNumberFormat="1">
      <alignment readingOrder="0" shrinkToFit="0" wrapText="0"/>
    </xf>
    <xf borderId="0" fillId="10" fontId="0" numFmtId="0" xfId="0" applyAlignment="1" applyFont="1">
      <alignment readingOrder="0" shrinkToFit="0" wrapText="0"/>
    </xf>
    <xf borderId="0" fillId="10" fontId="0" numFmtId="164" xfId="0" applyAlignment="1" applyFont="1" applyNumberFormat="1">
      <alignment shrinkToFit="0" wrapText="0"/>
    </xf>
    <xf borderId="0" fillId="10" fontId="11" numFmtId="0" xfId="0" applyAlignment="1" applyFont="1">
      <alignment readingOrder="0"/>
    </xf>
    <xf borderId="0" fillId="10" fontId="12" numFmtId="0" xfId="0" applyAlignment="1" applyFont="1">
      <alignment readingOrder="0"/>
    </xf>
    <xf borderId="0" fillId="0" fontId="0" numFmtId="0" xfId="0" applyAlignment="1" applyFont="1">
      <alignment shrinkToFit="0" wrapText="0"/>
    </xf>
    <xf borderId="0" fillId="0" fontId="5" numFmtId="9" xfId="0" applyAlignment="1" applyFont="1" applyNumberFormat="1">
      <alignment horizontal="right" shrinkToFit="0" vertical="bottom" wrapText="0"/>
    </xf>
    <xf borderId="0" fillId="0" fontId="5" numFmtId="9" xfId="0" applyAlignment="1" applyFont="1" applyNumberFormat="1">
      <alignment vertical="bottom"/>
    </xf>
    <xf borderId="0" fillId="0" fontId="5" numFmtId="165" xfId="0" applyAlignment="1" applyFont="1" applyNumberFormat="1">
      <alignment vertical="bottom"/>
    </xf>
    <xf borderId="0" fillId="0" fontId="10" numFmtId="0" xfId="0" applyAlignment="1" applyFont="1">
      <alignment shrinkToFit="0" wrapText="0"/>
    </xf>
    <xf borderId="1" fillId="0" fontId="0" numFmtId="9" xfId="0" applyAlignment="1" applyBorder="1" applyFont="1" applyNumberFormat="1">
      <alignment horizontal="right" shrinkToFit="0" vertical="bottom" wrapText="0"/>
    </xf>
    <xf borderId="1" fillId="0" fontId="0" numFmtId="0" xfId="0" applyAlignment="1" applyBorder="1" applyFont="1">
      <alignment shrinkToFit="0" wrapText="0"/>
    </xf>
    <xf borderId="0" fillId="0" fontId="0" numFmtId="0" xfId="0" applyAlignment="1" applyFont="1">
      <alignment shrinkToFit="0" wrapText="0"/>
    </xf>
    <xf borderId="0" fillId="0" fontId="10" numFmtId="0" xfId="0" applyAlignment="1" applyFont="1">
      <alignment horizontal="left" readingOrder="0" shrinkToFit="0" wrapText="0"/>
    </xf>
    <xf borderId="0" fillId="10" fontId="0" numFmtId="0" xfId="0" applyAlignment="1" applyFont="1">
      <alignment horizontal="left" readingOrder="0" shrinkToFit="0" wrapText="0"/>
    </xf>
    <xf borderId="0" fillId="10" fontId="0" numFmtId="9" xfId="0" applyAlignment="1" applyFont="1" applyNumberFormat="1">
      <alignment readingOrder="0" shrinkToFit="0" wrapText="0"/>
    </xf>
    <xf borderId="0" fillId="10" fontId="0" numFmtId="9" xfId="0" applyAlignment="1" applyFont="1" applyNumberFormat="1">
      <alignment horizontal="right" vertical="bottom"/>
    </xf>
    <xf borderId="0" fillId="10" fontId="0" numFmtId="9" xfId="0" applyAlignment="1" applyFont="1" applyNumberFormat="1">
      <alignment readingOrder="0" shrinkToFit="0" wrapText="0"/>
    </xf>
    <xf borderId="1" fillId="10" fontId="0" numFmtId="9" xfId="0" applyAlignment="1" applyBorder="1" applyFont="1" applyNumberFormat="1">
      <alignment readingOrder="0" shrinkToFit="0" wrapText="0"/>
    </xf>
    <xf borderId="1" fillId="10" fontId="0" numFmtId="10" xfId="0" applyAlignment="1" applyBorder="1" applyFont="1" applyNumberFormat="1">
      <alignment shrinkToFit="0" wrapText="0"/>
    </xf>
    <xf borderId="0" fillId="10" fontId="5" numFmtId="0" xfId="0" applyAlignment="1" applyFont="1">
      <alignment readingOrder="0" shrinkToFit="0" wrapText="0"/>
    </xf>
    <xf borderId="0" fillId="10" fontId="5" numFmtId="0" xfId="0" applyAlignment="1" applyFont="1">
      <alignment readingOrder="0" shrinkToFit="0" wrapText="0"/>
    </xf>
    <xf borderId="0" fillId="10" fontId="5" numFmtId="0" xfId="0" applyAlignment="1" applyFont="1">
      <alignment shrinkToFit="0" wrapText="0"/>
    </xf>
    <xf borderId="0" fillId="10" fontId="0" numFmtId="0" xfId="0" applyAlignment="1" applyFont="1">
      <alignment shrinkToFit="0" wrapText="0"/>
    </xf>
    <xf borderId="0" fillId="10" fontId="0" numFmtId="0" xfId="0" applyAlignment="1" applyFont="1">
      <alignment readingOrder="0" shrinkToFit="0" wrapText="0"/>
    </xf>
    <xf borderId="0" fillId="10" fontId="0" numFmtId="9" xfId="0" applyAlignment="1" applyFont="1" applyNumberFormat="1">
      <alignment shrinkToFit="0" wrapText="0"/>
    </xf>
    <xf borderId="0" fillId="10" fontId="0" numFmtId="164" xfId="0" applyAlignment="1" applyFont="1" applyNumberFormat="1">
      <alignment shrinkToFit="0" wrapText="0"/>
    </xf>
    <xf borderId="0" fillId="10" fontId="0" numFmtId="0" xfId="0" applyAlignment="1" applyFont="1">
      <alignment shrinkToFit="0" wrapText="0"/>
    </xf>
    <xf borderId="1" fillId="10" fontId="0" numFmtId="0" xfId="0" applyAlignment="1" applyBorder="1" applyFont="1">
      <alignment shrinkToFit="0" wrapText="0"/>
    </xf>
    <xf borderId="0" fillId="10" fontId="0" numFmtId="10" xfId="0" applyAlignment="1" applyFont="1" applyNumberFormat="1">
      <alignment shrinkToFit="0" wrapText="0"/>
    </xf>
    <xf borderId="0" fillId="10" fontId="0" numFmtId="9" xfId="0" applyAlignment="1" applyFont="1" applyNumberFormat="1">
      <alignment horizontal="left" shrinkToFit="0" wrapText="0"/>
    </xf>
    <xf borderId="0" fillId="10" fontId="0" numFmtId="10" xfId="0" applyAlignment="1" applyFont="1" applyNumberFormat="1">
      <alignment shrinkToFit="0" wrapText="0"/>
    </xf>
    <xf borderId="1" fillId="10" fontId="0" numFmtId="9" xfId="0" applyAlignment="1" applyBorder="1" applyFont="1" applyNumberFormat="1">
      <alignment shrinkToFit="0" wrapText="0"/>
    </xf>
    <xf borderId="0" fillId="10" fontId="12" numFmtId="0" xfId="0" applyFont="1"/>
    <xf borderId="0" fillId="10" fontId="13" numFmtId="0" xfId="0" applyAlignment="1" applyFont="1">
      <alignment shrinkToFit="0" wrapText="0"/>
    </xf>
    <xf borderId="0" fillId="10" fontId="0" numFmtId="4" xfId="0" applyAlignment="1" applyFont="1" applyNumberFormat="1">
      <alignment readingOrder="0" shrinkToFit="0" wrapText="0"/>
    </xf>
    <xf borderId="0" fillId="10" fontId="0" numFmtId="4" xfId="0" applyAlignment="1" applyFont="1" applyNumberFormat="1">
      <alignment horizontal="right" vertical="bottom"/>
    </xf>
    <xf borderId="1" fillId="10" fontId="0" numFmtId="4" xfId="0" applyAlignment="1" applyBorder="1" applyFont="1" applyNumberFormat="1">
      <alignment readingOrder="0" shrinkToFit="0" wrapText="0"/>
    </xf>
    <xf borderId="0" fillId="0" fontId="14" numFmtId="0" xfId="0" applyAlignment="1" applyFont="1">
      <alignment horizontal="left" readingOrder="0" shrinkToFit="0" wrapText="0"/>
    </xf>
    <xf borderId="0" fillId="0" fontId="5" numFmtId="0" xfId="0" applyAlignment="1" applyFont="1">
      <alignment vertical="bottom"/>
    </xf>
    <xf borderId="1" fillId="0" fontId="0" numFmtId="0" xfId="0" applyAlignment="1" applyBorder="1" applyFont="1">
      <alignment readingOrder="0" shrinkToFit="0" wrapText="0"/>
    </xf>
    <xf borderId="1" fillId="10" fontId="0" numFmtId="9" xfId="0" applyAlignment="1" applyBorder="1" applyFont="1" applyNumberFormat="1">
      <alignment readingOrder="0" shrinkToFit="0" wrapText="0"/>
    </xf>
    <xf borderId="0" fillId="10" fontId="0" numFmtId="9" xfId="0" applyAlignment="1" applyFont="1" applyNumberFormat="1">
      <alignment horizontal="left" shrinkToFit="0" vertical="center" wrapText="0"/>
    </xf>
    <xf borderId="0" fillId="10" fontId="0" numFmtId="9" xfId="0" applyAlignment="1" applyFont="1" applyNumberFormat="1">
      <alignment shrinkToFit="0" wrapText="0"/>
    </xf>
    <xf borderId="0" fillId="6" fontId="0" numFmtId="9" xfId="0" applyAlignment="1" applyFont="1" applyNumberFormat="1">
      <alignment readingOrder="0" shrinkToFit="0" wrapText="0"/>
    </xf>
    <xf borderId="0" fillId="10" fontId="0" numFmtId="9" xfId="0" applyAlignment="1" applyFont="1" applyNumberFormat="1">
      <alignment horizontal="right" readingOrder="0" vertical="bottom"/>
    </xf>
    <xf borderId="0" fillId="10" fontId="15" numFmtId="0" xfId="0" applyAlignment="1" applyFont="1">
      <alignment readingOrder="0" shrinkToFit="0" wrapText="0"/>
    </xf>
    <xf borderId="0" fillId="10" fontId="0" numFmtId="3" xfId="0" applyAlignment="1" applyFont="1" applyNumberFormat="1">
      <alignment readingOrder="0" shrinkToFit="0" wrapText="0"/>
    </xf>
    <xf borderId="0" fillId="6" fontId="0" numFmtId="3" xfId="0" applyAlignment="1" applyFont="1" applyNumberFormat="1">
      <alignment readingOrder="0" shrinkToFit="0" wrapText="0"/>
    </xf>
    <xf borderId="0" fillId="10" fontId="0" numFmtId="3" xfId="0" applyAlignment="1" applyFont="1" applyNumberFormat="1">
      <alignment horizontal="right" readingOrder="0" vertical="bottom"/>
    </xf>
    <xf borderId="0" fillId="10" fontId="0" numFmtId="3" xfId="0" applyAlignment="1" applyFont="1" applyNumberFormat="1">
      <alignment horizontal="right" vertical="bottom"/>
    </xf>
    <xf borderId="1" fillId="10" fontId="0" numFmtId="3" xfId="0" applyAlignment="1" applyBorder="1" applyFont="1" applyNumberFormat="1">
      <alignment readingOrder="0" shrinkToFit="0" wrapText="0"/>
    </xf>
    <xf borderId="0" fillId="0" fontId="1" numFmtId="166" xfId="0" applyAlignment="1" applyFont="1" applyNumberFormat="1">
      <alignment horizontal="center"/>
    </xf>
    <xf borderId="0" fillId="0" fontId="1" numFmtId="0" xfId="0" applyAlignment="1" applyFont="1">
      <alignment horizontal="center"/>
    </xf>
    <xf borderId="0" fillId="0" fontId="16" numFmtId="0" xfId="0" applyAlignment="1" applyFont="1">
      <alignment horizontal="left" readingOrder="0" shrinkToFit="0" wrapText="0"/>
    </xf>
    <xf borderId="0" fillId="0" fontId="17" numFmtId="167" xfId="0" applyAlignment="1" applyFont="1" applyNumberFormat="1">
      <alignment horizontal="center" readingOrder="0" shrinkToFit="0" wrapText="0"/>
    </xf>
    <xf borderId="0" fillId="0" fontId="5" numFmtId="166" xfId="0" applyAlignment="1" applyFont="1" applyNumberFormat="1">
      <alignment vertical="bottom"/>
    </xf>
    <xf borderId="0" fillId="0" fontId="5" numFmtId="167" xfId="0" applyAlignment="1" applyFont="1" applyNumberFormat="1">
      <alignment vertical="bottom"/>
    </xf>
    <xf borderId="0" fillId="0" fontId="18" numFmtId="167" xfId="0" applyAlignment="1" applyFont="1" applyNumberFormat="1">
      <alignment vertical="bottom"/>
    </xf>
    <xf borderId="0" fillId="10" fontId="0" numFmtId="2" xfId="0" applyAlignment="1" applyFont="1" applyNumberFormat="1">
      <alignment horizontal="left" readingOrder="0" shrinkToFit="0" wrapText="0"/>
    </xf>
    <xf borderId="0" fillId="10" fontId="0" numFmtId="168" xfId="0" applyAlignment="1" applyFont="1" applyNumberFormat="1">
      <alignment horizontal="right" readingOrder="0" vertical="bottom"/>
    </xf>
    <xf borderId="0" fillId="10" fontId="0" numFmtId="2" xfId="0" applyAlignment="1" applyFont="1" applyNumberFormat="1">
      <alignment horizontal="right" vertical="bottom"/>
    </xf>
    <xf borderId="0" fillId="10" fontId="0" numFmtId="168" xfId="0" applyAlignment="1" applyFont="1" applyNumberFormat="1">
      <alignment horizontal="right" vertical="bottom"/>
    </xf>
    <xf borderId="0" fillId="10" fontId="0" numFmtId="169" xfId="0" applyAlignment="1" applyFont="1" applyNumberFormat="1">
      <alignment horizontal="right" vertical="bottom"/>
    </xf>
    <xf borderId="0" fillId="10" fontId="0" numFmtId="2" xfId="0" applyAlignment="1" applyFont="1" applyNumberFormat="1">
      <alignment readingOrder="0" shrinkToFit="0" wrapText="0"/>
    </xf>
    <xf borderId="0" fillId="10" fontId="18" numFmtId="2" xfId="0" applyAlignment="1" applyFont="1" applyNumberFormat="1">
      <alignment vertical="bottom"/>
    </xf>
    <xf borderId="0" fillId="10" fontId="0" numFmtId="2" xfId="0" applyAlignment="1" applyFont="1" applyNumberFormat="1">
      <alignment shrinkToFit="0" wrapText="0"/>
    </xf>
    <xf borderId="0" fillId="0" fontId="5" numFmtId="170" xfId="0" applyAlignment="1" applyFont="1" applyNumberFormat="1">
      <alignment vertical="bottom"/>
    </xf>
    <xf borderId="0" fillId="0" fontId="5" numFmtId="169" xfId="0" applyAlignment="1" applyFont="1" applyNumberFormat="1">
      <alignment vertical="bottom"/>
    </xf>
    <xf borderId="0" fillId="0" fontId="5" numFmtId="1" xfId="0" applyAlignment="1" applyFont="1" applyNumberFormat="1">
      <alignment vertical="bottom"/>
    </xf>
    <xf borderId="0" fillId="0" fontId="0" numFmtId="170" xfId="0" applyAlignment="1" applyFont="1" applyNumberFormat="1">
      <alignment shrinkToFit="0" wrapText="0"/>
    </xf>
    <xf borderId="0" fillId="0" fontId="18" numFmtId="0" xfId="0" applyAlignment="1" applyFont="1">
      <alignment vertical="bottom"/>
    </xf>
    <xf borderId="0" fillId="10" fontId="0" numFmtId="1" xfId="0" applyAlignment="1" applyFont="1" applyNumberFormat="1">
      <alignment readingOrder="0" shrinkToFit="0" wrapText="0"/>
    </xf>
    <xf borderId="0" fillId="10" fontId="0" numFmtId="1" xfId="0" applyAlignment="1" applyFont="1" applyNumberFormat="1">
      <alignment horizontal="right" readingOrder="0" vertical="bottom"/>
    </xf>
    <xf borderId="0" fillId="10" fontId="0" numFmtId="1" xfId="0" applyAlignment="1" applyFont="1" applyNumberFormat="1">
      <alignment horizontal="right" vertical="bottom"/>
    </xf>
    <xf borderId="0" fillId="10" fontId="19" numFmtId="1" xfId="0" applyAlignment="1" applyFont="1" applyNumberFormat="1">
      <alignment readingOrder="0" vertical="bottom"/>
    </xf>
    <xf borderId="0" fillId="10" fontId="20" numFmtId="1" xfId="0" applyAlignment="1" applyFont="1" applyNumberFormat="1">
      <alignment shrinkToFit="0" wrapText="0"/>
    </xf>
    <xf borderId="0" fillId="10" fontId="0" numFmtId="1" xfId="0" applyAlignment="1" applyFont="1" applyNumberFormat="1">
      <alignment horizontal="left" shrinkToFit="0" vertical="center" wrapText="0"/>
    </xf>
    <xf borderId="0" fillId="0" fontId="5" numFmtId="168" xfId="0" applyAlignment="1" applyFont="1" applyNumberFormat="1">
      <alignment vertical="bottom"/>
    </xf>
    <xf borderId="0" fillId="0" fontId="5" numFmtId="2" xfId="0" applyAlignment="1" applyFont="1" applyNumberFormat="1">
      <alignment vertical="bottom"/>
    </xf>
    <xf borderId="0" fillId="0" fontId="5" numFmtId="1" xfId="0" applyAlignment="1" applyFont="1" applyNumberFormat="1">
      <alignment readingOrder="0" shrinkToFit="0" wrapText="0"/>
    </xf>
    <xf borderId="0" fillId="10" fontId="0" numFmtId="1" xfId="0" applyAlignment="1" applyFont="1" applyNumberFormat="1">
      <alignment readingOrder="0" shrinkToFit="0" wrapText="0"/>
    </xf>
    <xf borderId="0" fillId="10" fontId="5" numFmtId="1" xfId="0" applyAlignment="1" applyFont="1" applyNumberFormat="1">
      <alignment horizontal="right" readingOrder="0" vertical="bottom"/>
    </xf>
    <xf borderId="0" fillId="10" fontId="5" numFmtId="1" xfId="0" applyAlignment="1" applyFont="1" applyNumberFormat="1">
      <alignment horizontal="right" vertical="bottom"/>
    </xf>
    <xf borderId="0" fillId="10" fontId="5" numFmtId="168" xfId="0" applyAlignment="1" applyFont="1" applyNumberFormat="1">
      <alignment horizontal="right" vertical="bottom"/>
    </xf>
    <xf borderId="0" fillId="10" fontId="5" numFmtId="2" xfId="0" applyAlignment="1" applyFont="1" applyNumberFormat="1">
      <alignment horizontal="right" vertical="bottom"/>
    </xf>
    <xf borderId="0" fillId="10" fontId="5" numFmtId="1" xfId="0" applyAlignment="1" applyFont="1" applyNumberFormat="1">
      <alignment readingOrder="0" shrinkToFit="0" wrapText="0"/>
    </xf>
    <xf borderId="0" fillId="0" fontId="5" numFmtId="171" xfId="0" applyAlignment="1" applyFont="1" applyNumberFormat="1">
      <alignment vertical="bottom"/>
    </xf>
    <xf borderId="0" fillId="0" fontId="21" numFmtId="0" xfId="0" applyAlignment="1" applyFont="1">
      <alignment horizontal="center" readingOrder="0" shrinkToFit="0" wrapText="0"/>
    </xf>
    <xf borderId="0" fillId="0" fontId="21" numFmtId="1" xfId="0" applyAlignment="1" applyFont="1" applyNumberFormat="1">
      <alignment horizontal="center" readingOrder="0" shrinkToFit="0" wrapText="0"/>
    </xf>
    <xf borderId="0" fillId="0" fontId="18" numFmtId="0" xfId="0" applyAlignment="1" applyFont="1">
      <alignment vertical="bottom"/>
    </xf>
    <xf borderId="0" fillId="0" fontId="21" numFmtId="0" xfId="0" applyAlignment="1" applyFont="1">
      <alignment shrinkToFit="0" wrapText="0"/>
    </xf>
    <xf borderId="0" fillId="10" fontId="22" numFmtId="1" xfId="0" applyAlignment="1" applyFont="1" applyNumberFormat="1">
      <alignment readingOrder="0" vertical="bottom"/>
    </xf>
    <xf borderId="0" fillId="10" fontId="23" numFmtId="1" xfId="0" applyAlignment="1" applyFont="1" applyNumberFormat="1">
      <alignment shrinkToFit="0" wrapText="0"/>
    </xf>
    <xf borderId="0" fillId="3" fontId="1" numFmtId="0" xfId="0" applyAlignment="1" applyFont="1">
      <alignment horizontal="left" shrinkToFit="0" vertical="bottom" wrapText="0"/>
    </xf>
    <xf borderId="0" fillId="3" fontId="5" numFmtId="0" xfId="0" applyAlignment="1" applyFont="1">
      <alignment vertical="bottom"/>
    </xf>
    <xf borderId="0" fillId="3" fontId="5" numFmtId="0" xfId="0" applyAlignment="1" applyFont="1">
      <alignment vertical="bottom"/>
    </xf>
    <xf borderId="0" fillId="0" fontId="0" numFmtId="2" xfId="0" applyAlignment="1" applyFont="1" applyNumberFormat="1">
      <alignment horizontal="left" shrinkToFit="0" vertical="bottom" wrapText="0"/>
    </xf>
    <xf borderId="0" fillId="0" fontId="5" numFmtId="2" xfId="0" applyAlignment="1" applyFont="1" applyNumberFormat="1">
      <alignment horizontal="center" shrinkToFit="0" vertical="bottom" wrapText="0"/>
    </xf>
    <xf borderId="0" fillId="0" fontId="0" numFmtId="168" xfId="0" applyAlignment="1" applyFont="1" applyNumberFormat="1">
      <alignment horizontal="left" shrinkToFit="0" vertical="bottom" wrapText="0"/>
    </xf>
    <xf borderId="0" fillId="0" fontId="5" numFmtId="168" xfId="0" applyAlignment="1" applyFont="1" applyNumberFormat="1">
      <alignment horizontal="center" shrinkToFit="0" vertical="bottom" wrapText="0"/>
    </xf>
    <xf borderId="0" fillId="0" fontId="1" numFmtId="0" xfId="0" applyAlignment="1" applyFont="1">
      <alignment horizontal="left" readingOrder="0" shrinkToFit="0" wrapText="0"/>
    </xf>
    <xf borderId="0" fillId="0" fontId="21" numFmtId="0" xfId="0" applyAlignment="1" applyFont="1">
      <alignment horizontal="center" readingOrder="0" shrinkToFit="0" wrapText="0"/>
    </xf>
    <xf borderId="0" fillId="3" fontId="1" numFmtId="0" xfId="0" applyAlignment="1" applyFont="1">
      <alignment horizontal="left" readingOrder="0" shrinkToFit="0" wrapText="0"/>
    </xf>
    <xf borderId="0" fillId="3" fontId="21" numFmtId="0" xfId="0" applyAlignment="1" applyFont="1">
      <alignment horizontal="center" readingOrder="0" shrinkToFit="0" wrapText="0"/>
    </xf>
    <xf borderId="0" fillId="3" fontId="18" numFmtId="0" xfId="0" applyAlignment="1" applyFont="1">
      <alignment vertical="bottom"/>
    </xf>
    <xf borderId="0" fillId="3" fontId="0" numFmtId="0" xfId="0" applyAlignment="1" applyFont="1">
      <alignment shrinkToFit="0" wrapText="0"/>
    </xf>
    <xf borderId="0" fillId="11" fontId="0" numFmtId="0" xfId="0" applyAlignment="1" applyFill="1" applyFont="1">
      <alignment readingOrder="0" shrinkToFit="0" wrapText="0"/>
    </xf>
    <xf borderId="0" fillId="11" fontId="5" numFmtId="9" xfId="0" applyAlignment="1" applyFont="1" applyNumberFormat="1">
      <alignment horizontal="center" shrinkToFit="0" wrapText="0"/>
    </xf>
    <xf borderId="0" fillId="11" fontId="18" numFmtId="9" xfId="0" applyAlignment="1" applyFont="1" applyNumberFormat="1">
      <alignment vertical="bottom"/>
    </xf>
    <xf borderId="0" fillId="11" fontId="0" numFmtId="9" xfId="0" applyAlignment="1" applyFont="1" applyNumberFormat="1">
      <alignment shrinkToFit="0" wrapText="0"/>
    </xf>
    <xf borderId="0" fillId="0" fontId="0" numFmtId="0" xfId="0" applyAlignment="1" applyFont="1">
      <alignment readingOrder="0" shrinkToFit="0" wrapText="0"/>
    </xf>
    <xf borderId="0" fillId="0" fontId="5" numFmtId="9" xfId="0" applyAlignment="1" applyFont="1" applyNumberFormat="1">
      <alignment horizontal="center" shrinkToFit="0" wrapText="0"/>
    </xf>
    <xf borderId="0" fillId="0" fontId="18" numFmtId="9" xfId="0" applyAlignment="1" applyFont="1" applyNumberFormat="1">
      <alignment vertical="bottom"/>
    </xf>
    <xf borderId="0" fillId="0" fontId="0" numFmtId="9" xfId="0" applyAlignment="1" applyFont="1" applyNumberFormat="1">
      <alignment shrinkToFit="0" wrapText="0"/>
    </xf>
    <xf borderId="0" fillId="11" fontId="0" numFmtId="0" xfId="0" applyAlignment="1" applyFont="1">
      <alignment readingOrder="0" shrinkToFit="0" wrapText="0"/>
    </xf>
    <xf borderId="0" fillId="0" fontId="10" numFmtId="9" xfId="0" applyAlignment="1" applyFont="1" applyNumberFormat="1">
      <alignment shrinkToFit="0" wrapText="0"/>
    </xf>
    <xf borderId="0" fillId="0" fontId="5" numFmtId="9" xfId="0" applyAlignment="1" applyFont="1" applyNumberFormat="1">
      <alignment shrinkToFit="0" wrapText="0"/>
    </xf>
    <xf borderId="0" fillId="0" fontId="5" numFmtId="9" xfId="0" applyAlignment="1" applyFont="1" applyNumberFormat="1">
      <alignment readingOrder="0" shrinkToFit="0" wrapText="0"/>
    </xf>
    <xf borderId="0" fillId="0" fontId="21" numFmtId="0" xfId="0" applyAlignment="1" applyFont="1">
      <alignment readingOrder="0" shrinkToFit="0" wrapText="0"/>
    </xf>
    <xf borderId="0" fillId="0" fontId="21" numFmtId="0" xfId="0" applyAlignment="1" applyFont="1">
      <alignment readingOrder="0" shrinkToFit="0" wrapText="0"/>
    </xf>
    <xf borderId="0" fillId="0" fontId="22" numFmtId="0" xfId="0" applyAlignment="1" applyFont="1">
      <alignment vertical="bottom"/>
    </xf>
    <xf borderId="0" fillId="0" fontId="24" numFmtId="0" xfId="0" applyAlignment="1" applyFont="1">
      <alignment readingOrder="0" shrinkToFit="0" wrapText="0"/>
    </xf>
    <xf borderId="0" fillId="0" fontId="25" numFmtId="0" xfId="0" applyAlignment="1" applyFont="1">
      <alignment readingOrder="0" shrinkToFit="0" wrapText="1"/>
    </xf>
    <xf borderId="0" fillId="0" fontId="1" numFmtId="0" xfId="0" applyAlignment="1" applyFont="1">
      <alignment horizontal="center" readingOrder="0" shrinkToFit="0" wrapText="0"/>
    </xf>
    <xf borderId="0" fillId="0" fontId="1" numFmtId="0" xfId="0" applyAlignment="1" applyFont="1">
      <alignment horizontal="center" shrinkToFit="0" wrapText="0"/>
    </xf>
    <xf borderId="0" fillId="0" fontId="1" numFmtId="0" xfId="0" applyAlignment="1" applyFont="1">
      <alignment horizontal="center" vertical="bottom"/>
    </xf>
    <xf borderId="0" fillId="0" fontId="26" numFmtId="0" xfId="0" applyAlignment="1" applyFont="1">
      <alignment horizontal="left" readingOrder="0" shrinkToFit="0" vertical="bottom" wrapText="1"/>
    </xf>
    <xf borderId="0" fillId="0" fontId="18" numFmtId="3" xfId="0" applyAlignment="1" applyFont="1" applyNumberFormat="1">
      <alignment readingOrder="0" vertical="bottom"/>
    </xf>
    <xf borderId="0" fillId="0" fontId="5" numFmtId="3" xfId="0" applyAlignment="1" applyFont="1" applyNumberFormat="1">
      <alignment vertical="bottom"/>
    </xf>
    <xf borderId="0" fillId="0" fontId="18" numFmtId="3" xfId="0" applyAlignment="1" applyFont="1" applyNumberFormat="1">
      <alignment vertical="bottom"/>
    </xf>
    <xf quotePrefix="1" borderId="0" fillId="4" fontId="25" numFmtId="0" xfId="0" applyAlignment="1" applyFont="1">
      <alignment readingOrder="0" shrinkToFit="0" vertical="bottom" wrapText="1"/>
    </xf>
    <xf borderId="0" fillId="4" fontId="18" numFmtId="3" xfId="0" applyAlignment="1" applyFont="1" applyNumberFormat="1">
      <alignment readingOrder="0" vertical="bottom"/>
    </xf>
    <xf borderId="0" fillId="4" fontId="5" numFmtId="3" xfId="0" applyAlignment="1" applyFont="1" applyNumberFormat="1">
      <alignment vertical="bottom"/>
    </xf>
    <xf borderId="0" fillId="4" fontId="18" numFmtId="3" xfId="0" applyAlignment="1" applyFont="1" applyNumberFormat="1">
      <alignment vertical="bottom"/>
    </xf>
    <xf borderId="0" fillId="0" fontId="5" numFmtId="172" xfId="0" applyAlignment="1" applyFont="1" applyNumberFormat="1">
      <alignment readingOrder="0" shrinkToFit="0" vertical="bottom" wrapText="1"/>
    </xf>
    <xf borderId="0" fillId="0" fontId="5" numFmtId="172" xfId="0" applyAlignment="1" applyFont="1" applyNumberFormat="1">
      <alignment horizontal="right" shrinkToFit="0" vertical="bottom" wrapText="0"/>
    </xf>
    <xf borderId="0" fillId="0" fontId="5" numFmtId="172" xfId="0" applyAlignment="1" applyFont="1" applyNumberFormat="1">
      <alignment horizontal="right" vertical="bottom"/>
    </xf>
    <xf borderId="0" fillId="0" fontId="5" numFmtId="0" xfId="0" applyAlignment="1" applyFont="1">
      <alignment readingOrder="0" shrinkToFit="0" vertical="bottom" wrapText="1"/>
    </xf>
    <xf borderId="0" fillId="0" fontId="5" numFmtId="168" xfId="0" applyAlignment="1" applyFont="1" applyNumberFormat="1">
      <alignment horizontal="right" readingOrder="0" shrinkToFit="0" vertical="bottom" wrapText="0"/>
    </xf>
    <xf borderId="0" fillId="7" fontId="5" numFmtId="168" xfId="0" applyAlignment="1" applyFont="1" applyNumberFormat="1">
      <alignment shrinkToFit="0" vertical="bottom" wrapText="1"/>
    </xf>
    <xf borderId="0" fillId="7" fontId="5" numFmtId="168" xfId="0" applyAlignment="1" applyFont="1" applyNumberFormat="1">
      <alignment horizontal="right" vertical="bottom"/>
    </xf>
    <xf borderId="0" fillId="5" fontId="5" numFmtId="9" xfId="0" applyAlignment="1" applyFont="1" applyNumberFormat="1">
      <alignment readingOrder="0" shrinkToFit="0" vertical="bottom" wrapText="1"/>
    </xf>
    <xf borderId="0" fillId="5" fontId="5" numFmtId="9" xfId="0" applyAlignment="1" applyFont="1" applyNumberFormat="1">
      <alignment horizontal="right" readingOrder="0" shrinkToFit="0" vertical="bottom" wrapText="0"/>
    </xf>
    <xf borderId="0" fillId="5" fontId="5" numFmtId="9" xfId="0" applyAlignment="1" applyFont="1" applyNumberFormat="1">
      <alignment horizontal="right" vertical="bottom"/>
    </xf>
    <xf borderId="0" fillId="2" fontId="5" numFmtId="0" xfId="0" applyAlignment="1" applyFont="1">
      <alignment readingOrder="0" shrinkToFit="0" vertical="bottom" wrapText="1"/>
    </xf>
    <xf borderId="0" fillId="2" fontId="5" numFmtId="9" xfId="0" applyAlignment="1" applyFont="1" applyNumberFormat="1">
      <alignment horizontal="right" readingOrder="0" shrinkToFit="0" vertical="bottom" wrapText="0"/>
    </xf>
    <xf borderId="0" fillId="2" fontId="5" numFmtId="9" xfId="0" applyAlignment="1" applyFont="1" applyNumberFormat="1">
      <alignment horizontal="right" vertical="bottom"/>
    </xf>
    <xf borderId="0" fillId="5" fontId="5" numFmtId="0" xfId="0" applyAlignment="1" applyFont="1">
      <alignment readingOrder="0" shrinkToFit="0" vertical="bottom" wrapText="1"/>
    </xf>
    <xf borderId="0" fillId="5" fontId="5" numFmtId="172" xfId="0" applyAlignment="1" applyFont="1" applyNumberFormat="1">
      <alignment horizontal="right" readingOrder="0" shrinkToFit="0" vertical="bottom" wrapText="0"/>
    </xf>
    <xf borderId="0" fillId="5" fontId="5" numFmtId="172" xfId="0" applyAlignment="1" applyFont="1" applyNumberFormat="1">
      <alignment horizontal="right" vertical="bottom"/>
    </xf>
    <xf borderId="0" fillId="0" fontId="5" numFmtId="9" xfId="0" applyAlignment="1" applyFont="1" applyNumberFormat="1">
      <alignment horizontal="right" readingOrder="0" shrinkToFit="0" vertical="bottom" wrapText="0"/>
    </xf>
    <xf borderId="0" fillId="8" fontId="5" numFmtId="0" xfId="0" applyAlignment="1" applyFont="1">
      <alignment readingOrder="0" shrinkToFit="0" vertical="bottom" wrapText="1"/>
    </xf>
    <xf borderId="0" fillId="8" fontId="5" numFmtId="9" xfId="0" applyAlignment="1" applyFont="1" applyNumberFormat="1">
      <alignment horizontal="right" readingOrder="0" shrinkToFit="0" vertical="bottom" wrapText="0"/>
    </xf>
    <xf borderId="0" fillId="7" fontId="5" numFmtId="0" xfId="0" applyAlignment="1" applyFont="1">
      <alignment readingOrder="0" shrinkToFit="0" vertical="bottom" wrapText="1"/>
    </xf>
    <xf borderId="0" fillId="7" fontId="5" numFmtId="9" xfId="0" applyAlignment="1" applyFont="1" applyNumberFormat="1">
      <alignment horizontal="right" readingOrder="0" shrinkToFit="0" vertical="bottom" wrapText="0"/>
    </xf>
    <xf borderId="0" fillId="5" fontId="5" numFmtId="171" xfId="0" applyAlignment="1" applyFont="1" applyNumberFormat="1">
      <alignment readingOrder="0" shrinkToFit="0" vertical="bottom" wrapText="1"/>
    </xf>
    <xf borderId="0" fillId="5" fontId="5" numFmtId="171" xfId="0" applyAlignment="1" applyFont="1" applyNumberFormat="1">
      <alignment horizontal="right" readingOrder="0" shrinkToFit="0" vertical="bottom" wrapText="0"/>
    </xf>
    <xf borderId="0" fillId="5" fontId="5" numFmtId="171" xfId="0" applyAlignment="1" applyFont="1" applyNumberFormat="1">
      <alignment horizontal="right" vertical="bottom"/>
    </xf>
    <xf borderId="0" fillId="4" fontId="25" numFmtId="0" xfId="0" applyAlignment="1" applyFont="1">
      <alignment readingOrder="0" vertical="bottom"/>
    </xf>
    <xf borderId="0" fillId="4" fontId="18" numFmtId="0" xfId="0" applyAlignment="1" applyFont="1">
      <alignment vertical="bottom"/>
    </xf>
    <xf borderId="0" fillId="4" fontId="5" numFmtId="0" xfId="0" applyAlignment="1" applyFont="1">
      <alignment vertical="bottom"/>
    </xf>
    <xf borderId="0" fillId="4" fontId="0" numFmtId="0" xfId="0" applyAlignment="1" applyFont="1">
      <alignment shrinkToFit="0" wrapText="0"/>
    </xf>
    <xf borderId="0" fillId="8" fontId="18" numFmtId="0" xfId="0" applyAlignment="1" applyFont="1">
      <alignment vertical="bottom"/>
    </xf>
    <xf borderId="0" fillId="8" fontId="18" numFmtId="9" xfId="0" applyAlignment="1" applyFont="1" applyNumberFormat="1">
      <alignment horizontal="right" readingOrder="0" vertical="bottom"/>
    </xf>
    <xf borderId="0" fillId="8" fontId="5" numFmtId="9" xfId="0" applyAlignment="1" applyFont="1" applyNumberFormat="1">
      <alignment horizontal="right" vertical="bottom"/>
    </xf>
    <xf borderId="0" fillId="0" fontId="18" numFmtId="9" xfId="0" applyAlignment="1" applyFont="1" applyNumberFormat="1">
      <alignment horizontal="right" vertical="bottom"/>
    </xf>
    <xf borderId="0" fillId="0" fontId="5" numFmtId="9" xfId="0" applyAlignment="1" applyFont="1" applyNumberFormat="1">
      <alignment horizontal="right" vertical="bottom"/>
    </xf>
    <xf borderId="0" fillId="5" fontId="18" numFmtId="0" xfId="0" applyAlignment="1" applyFont="1">
      <alignment readingOrder="0" vertical="bottom"/>
    </xf>
    <xf borderId="0" fillId="5" fontId="18" numFmtId="9" xfId="0" applyAlignment="1" applyFont="1" applyNumberFormat="1">
      <alignment horizontal="right" vertical="bottom"/>
    </xf>
    <xf borderId="0" fillId="5" fontId="5" numFmtId="9" xfId="0" applyAlignment="1" applyFont="1" applyNumberFormat="1">
      <alignment horizontal="right" vertical="bottom"/>
    </xf>
    <xf borderId="0" fillId="4" fontId="25" numFmtId="0" xfId="0" applyAlignment="1" applyFont="1">
      <alignment shrinkToFit="0" vertical="bottom" wrapText="1"/>
    </xf>
    <xf borderId="0" fillId="5" fontId="5" numFmtId="0" xfId="0" applyAlignment="1" applyFont="1">
      <alignment vertical="bottom"/>
    </xf>
    <xf borderId="0" fillId="7" fontId="5" numFmtId="0" xfId="0" applyAlignment="1" applyFont="1">
      <alignment vertical="bottom"/>
    </xf>
    <xf borderId="0" fillId="7" fontId="5" numFmtId="9" xfId="0" applyAlignment="1" applyFont="1" applyNumberFormat="1">
      <alignment horizontal="right" vertical="bottom"/>
    </xf>
    <xf borderId="0" fillId="8" fontId="5" numFmtId="0" xfId="0" applyAlignment="1" applyFont="1">
      <alignment shrinkToFit="0" vertical="bottom" wrapText="1"/>
    </xf>
    <xf borderId="0" fillId="5" fontId="5" numFmtId="0" xfId="0" applyAlignment="1" applyFont="1">
      <alignment readingOrder="0" vertical="bottom"/>
    </xf>
    <xf borderId="0" fillId="0" fontId="18" numFmtId="173" xfId="0" applyAlignment="1" applyFont="1" applyNumberFormat="1">
      <alignment horizontal="right" vertical="bottom"/>
    </xf>
    <xf borderId="0" fillId="0" fontId="5" numFmtId="173" xfId="0" applyAlignment="1" applyFont="1" applyNumberFormat="1">
      <alignment horizontal="right" vertical="bottom"/>
    </xf>
    <xf borderId="0" fillId="5" fontId="18" numFmtId="173" xfId="0" applyAlignment="1" applyFont="1" applyNumberFormat="1">
      <alignment horizontal="right" vertical="bottom"/>
    </xf>
    <xf borderId="0" fillId="5" fontId="5" numFmtId="173" xfId="0" applyAlignment="1" applyFont="1" applyNumberFormat="1">
      <alignment horizontal="right" vertical="bottom"/>
    </xf>
    <xf borderId="0" fillId="8" fontId="0" numFmtId="174" xfId="0" applyAlignment="1" applyFont="1" applyNumberFormat="1">
      <alignment readingOrder="0" shrinkToFit="0" vertical="bottom" wrapText="1"/>
    </xf>
    <xf borderId="0" fillId="8" fontId="18" numFmtId="174" xfId="0" applyAlignment="1" applyFont="1" applyNumberFormat="1">
      <alignment horizontal="right" readingOrder="0" vertical="bottom"/>
    </xf>
    <xf borderId="0" fillId="0" fontId="18" numFmtId="2" xfId="0" applyAlignment="1" applyFont="1" applyNumberFormat="1">
      <alignment readingOrder="0" vertical="bottom"/>
    </xf>
    <xf borderId="0" fillId="0" fontId="18" numFmtId="2" xfId="0" applyAlignment="1" applyFont="1" applyNumberFormat="1">
      <alignment horizontal="right" vertical="bottom"/>
    </xf>
    <xf borderId="0" fillId="0" fontId="5" numFmtId="2" xfId="0" applyAlignment="1" applyFont="1" applyNumberFormat="1">
      <alignment horizontal="right" vertical="bottom"/>
    </xf>
    <xf borderId="0" fillId="5" fontId="18" numFmtId="0" xfId="0" applyAlignment="1" applyFont="1">
      <alignment vertical="bottom"/>
    </xf>
    <xf borderId="0" fillId="5" fontId="18" numFmtId="174" xfId="0" applyAlignment="1" applyFont="1" applyNumberFormat="1">
      <alignment horizontal="right" vertical="bottom"/>
    </xf>
    <xf borderId="0" fillId="5" fontId="5" numFmtId="174" xfId="0" applyAlignment="1" applyFont="1" applyNumberFormat="1">
      <alignment horizontal="right" vertical="bottom"/>
    </xf>
    <xf borderId="0" fillId="5" fontId="18" numFmtId="3" xfId="0" applyAlignment="1" applyFont="1" applyNumberFormat="1">
      <alignment horizontal="right" vertical="bottom"/>
    </xf>
    <xf borderId="0" fillId="7" fontId="0" numFmtId="0" xfId="0" applyAlignment="1" applyFont="1">
      <alignment vertical="bottom"/>
    </xf>
    <xf borderId="0" fillId="5" fontId="18" numFmtId="3" xfId="0" applyAlignment="1" applyFont="1" applyNumberFormat="1">
      <alignment readingOrder="0" vertical="bottom"/>
    </xf>
    <xf borderId="0" fillId="5" fontId="5" numFmtId="3" xfId="0" applyAlignment="1" applyFont="1" applyNumberFormat="1">
      <alignment horizontal="right" vertical="bottom"/>
    </xf>
    <xf borderId="0" fillId="8" fontId="18" numFmtId="0" xfId="0" applyAlignment="1" applyFont="1">
      <alignment readingOrder="0" vertical="bottom"/>
    </xf>
    <xf borderId="0" fillId="8" fontId="18" numFmtId="0" xfId="0" applyAlignment="1" applyFont="1">
      <alignment horizontal="right" vertical="bottom"/>
    </xf>
    <xf borderId="0" fillId="8" fontId="5" numFmtId="0" xfId="0" applyAlignment="1" applyFont="1">
      <alignment horizontal="right" vertical="bottom"/>
    </xf>
    <xf borderId="0" fillId="8" fontId="18" numFmtId="0" xfId="0" applyAlignment="1" applyFont="1">
      <alignment horizontal="right" vertical="bottom"/>
    </xf>
    <xf borderId="0" fillId="5" fontId="18" numFmtId="174" xfId="0" applyAlignment="1" applyFont="1" applyNumberFormat="1">
      <alignment readingOrder="0" vertical="bottom"/>
    </xf>
    <xf borderId="0" fillId="5" fontId="18" numFmtId="174" xfId="0" applyAlignment="1" applyFont="1" applyNumberFormat="1">
      <alignment horizontal="right" vertical="bottom"/>
    </xf>
    <xf borderId="0" fillId="5" fontId="5" numFmtId="174" xfId="0" applyAlignment="1" applyFont="1" applyNumberFormat="1">
      <alignment horizontal="right" vertical="bottom"/>
    </xf>
    <xf borderId="0" fillId="0" fontId="18" numFmtId="3" xfId="0" applyAlignment="1" applyFont="1" applyNumberFormat="1">
      <alignment horizontal="right" vertical="bottom"/>
    </xf>
    <xf borderId="0" fillId="0" fontId="18" numFmtId="0" xfId="0" applyAlignment="1" applyFont="1">
      <alignment readingOrder="0" vertical="bottom"/>
    </xf>
    <xf borderId="0" fillId="0" fontId="18" numFmtId="10" xfId="0" applyAlignment="1" applyFont="1" applyNumberFormat="1">
      <alignment horizontal="right" vertical="bottom"/>
    </xf>
    <xf borderId="0" fillId="6" fontId="18" numFmtId="3" xfId="0" applyAlignment="1" applyFont="1" applyNumberFormat="1">
      <alignment readingOrder="0" vertical="bottom"/>
    </xf>
    <xf borderId="0" fillId="6" fontId="18" numFmtId="3" xfId="0" applyAlignment="1" applyFont="1" applyNumberFormat="1">
      <alignment horizontal="right" readingOrder="0" vertical="bottom"/>
    </xf>
    <xf borderId="0" fillId="6" fontId="5" numFmtId="3" xfId="0" applyAlignment="1" applyFont="1" applyNumberFormat="1">
      <alignment vertical="bottom"/>
    </xf>
    <xf borderId="0" fillId="5" fontId="18" numFmtId="175" xfId="0" applyAlignment="1" applyFont="1" applyNumberFormat="1">
      <alignment readingOrder="0" vertical="bottom"/>
    </xf>
    <xf borderId="0" fillId="5" fontId="18" numFmtId="175" xfId="0" applyAlignment="1" applyFont="1" applyNumberFormat="1">
      <alignment horizontal="right" vertical="bottom"/>
    </xf>
    <xf borderId="0" fillId="5" fontId="5" numFmtId="175" xfId="0" applyAlignment="1" applyFont="1" applyNumberFormat="1">
      <alignment vertical="bottom"/>
    </xf>
    <xf borderId="0" fillId="0" fontId="18" numFmtId="175" xfId="0" applyAlignment="1" applyFont="1" applyNumberFormat="1">
      <alignment readingOrder="0" vertical="bottom"/>
    </xf>
    <xf borderId="0" fillId="0" fontId="18" numFmtId="175" xfId="0" applyAlignment="1" applyFont="1" applyNumberFormat="1">
      <alignment horizontal="right" vertical="bottom"/>
    </xf>
    <xf borderId="0" fillId="0" fontId="5" numFmtId="175" xfId="0" applyAlignment="1" applyFont="1" applyNumberFormat="1">
      <alignment vertical="bottom"/>
    </xf>
    <xf borderId="0" fillId="7" fontId="5" numFmtId="0" xfId="0" applyAlignment="1" applyFont="1">
      <alignment vertical="bottom"/>
    </xf>
    <xf borderId="0" fillId="7" fontId="5" numFmtId="4" xfId="0" applyAlignment="1" applyFont="1" applyNumberFormat="1">
      <alignment horizontal="right" vertical="bottom"/>
    </xf>
    <xf borderId="0" fillId="5" fontId="18" numFmtId="3" xfId="0" applyAlignment="1" applyFont="1" applyNumberFormat="1">
      <alignment horizontal="right" readingOrder="0" vertical="bottom"/>
    </xf>
    <xf borderId="0" fillId="5" fontId="18" numFmtId="173" xfId="0" applyAlignment="1" applyFont="1" applyNumberFormat="1">
      <alignment readingOrder="0" vertical="bottom"/>
    </xf>
    <xf borderId="0" fillId="0" fontId="18" numFmtId="3" xfId="0" applyAlignment="1" applyFont="1" applyNumberFormat="1">
      <alignment horizontal="right" readingOrder="0" vertical="bottom"/>
    </xf>
    <xf borderId="0" fillId="5" fontId="18" numFmtId="175" xfId="0" applyAlignment="1" applyFont="1" applyNumberFormat="1">
      <alignment horizontal="right" readingOrder="0" vertical="bottom"/>
    </xf>
    <xf borderId="0" fillId="0" fontId="25" numFmtId="0" xfId="0" applyAlignment="1" applyFont="1">
      <alignment readingOrder="0" vertical="bottom"/>
    </xf>
    <xf borderId="0" fillId="5" fontId="0" numFmtId="3" xfId="0" applyAlignment="1" applyFont="1" applyNumberFormat="1">
      <alignment shrinkToFit="0" wrapText="0"/>
    </xf>
    <xf borderId="0" fillId="5" fontId="0" numFmtId="3" xfId="0" applyAlignment="1" applyFont="1" applyNumberFormat="1">
      <alignment horizontal="right" vertical="bottom"/>
    </xf>
    <xf borderId="0" fillId="4" fontId="25" numFmtId="0" xfId="0" applyAlignment="1" applyFont="1">
      <alignment vertical="bottom"/>
    </xf>
    <xf borderId="0" fillId="4" fontId="5" numFmtId="9" xfId="0" applyAlignment="1" applyFont="1" applyNumberFormat="1">
      <alignment vertical="bottom"/>
    </xf>
    <xf borderId="0" fillId="0" fontId="5" numFmtId="10" xfId="0" applyAlignment="1" applyFont="1" applyNumberFormat="1">
      <alignment vertical="bottom"/>
    </xf>
    <xf borderId="0" fillId="8" fontId="5" numFmtId="175" xfId="0" applyAlignment="1" applyFont="1" applyNumberFormat="1">
      <alignment readingOrder="0" vertical="bottom"/>
    </xf>
    <xf borderId="0" fillId="8" fontId="5" numFmtId="10" xfId="0" applyAlignment="1" applyFont="1" applyNumberFormat="1">
      <alignment horizontal="right" vertical="bottom"/>
    </xf>
    <xf borderId="0" fillId="5" fontId="5" numFmtId="175" xfId="0" applyAlignment="1" applyFont="1" applyNumberFormat="1">
      <alignment readingOrder="0" vertical="bottom"/>
    </xf>
    <xf borderId="0" fillId="5" fontId="5" numFmtId="169" xfId="0" applyAlignment="1" applyFont="1" applyNumberFormat="1">
      <alignment horizontal="right" vertical="bottom"/>
    </xf>
    <xf borderId="0" fillId="8" fontId="0" numFmtId="175" xfId="0" applyAlignment="1" applyFont="1" applyNumberFormat="1">
      <alignment vertical="bottom"/>
    </xf>
    <xf borderId="0" fillId="8" fontId="0" numFmtId="1" xfId="0" applyAlignment="1" applyFont="1" applyNumberFormat="1">
      <alignment horizontal="right" vertical="bottom"/>
    </xf>
    <xf borderId="0" fillId="6" fontId="5" numFmtId="175" xfId="0" applyAlignment="1" applyFont="1" applyNumberFormat="1">
      <alignment vertical="bottom"/>
    </xf>
    <xf borderId="0" fillId="6" fontId="0" numFmtId="164" xfId="0" applyAlignment="1" applyFont="1" applyNumberFormat="1">
      <alignment horizontal="right" vertical="bottom"/>
    </xf>
    <xf borderId="0" fillId="8" fontId="5" numFmtId="175" xfId="0" applyAlignment="1" applyFont="1" applyNumberFormat="1">
      <alignment vertical="bottom"/>
    </xf>
    <xf borderId="0" fillId="8" fontId="5" numFmtId="1" xfId="0" applyAlignment="1" applyFont="1" applyNumberFormat="1">
      <alignment horizontal="right" vertical="bottom"/>
    </xf>
    <xf borderId="0" fillId="0" fontId="5" numFmtId="4" xfId="0" applyAlignment="1" applyFont="1" applyNumberFormat="1">
      <alignment vertical="bottom"/>
    </xf>
    <xf borderId="0" fillId="5" fontId="5" numFmtId="4" xfId="0" applyAlignment="1" applyFont="1" applyNumberFormat="1">
      <alignment horizontal="right" vertical="bottom"/>
    </xf>
    <xf borderId="0" fillId="8" fontId="5" numFmtId="3" xfId="0" applyAlignment="1" applyFont="1" applyNumberFormat="1">
      <alignment horizontal="right" vertical="bottom"/>
    </xf>
    <xf borderId="0" fillId="5" fontId="5" numFmtId="3" xfId="0" applyAlignment="1" applyFont="1" applyNumberFormat="1">
      <alignment vertical="bottom"/>
    </xf>
    <xf borderId="0" fillId="6" fontId="0" numFmtId="4" xfId="0" applyAlignment="1" applyFont="1" applyNumberFormat="1">
      <alignment horizontal="right" vertical="bottom"/>
    </xf>
    <xf borderId="0" fillId="5" fontId="5" numFmtId="1" xfId="0" applyAlignment="1" applyFont="1" applyNumberFormat="1">
      <alignment horizontal="right" vertical="bottom"/>
    </xf>
    <xf borderId="0" fillId="5" fontId="5" numFmtId="4" xfId="0" applyAlignment="1" applyFont="1" applyNumberFormat="1">
      <alignment vertical="bottom"/>
    </xf>
    <xf borderId="0" fillId="5" fontId="5" numFmtId="175" xfId="0" applyAlignment="1" applyFont="1" applyNumberFormat="1">
      <alignment horizontal="right" vertical="bottom"/>
    </xf>
    <xf borderId="0" fillId="5" fontId="18" numFmtId="4" xfId="0" applyAlignment="1" applyFont="1" applyNumberFormat="1">
      <alignment readingOrder="0" vertical="bottom"/>
    </xf>
    <xf borderId="0" fillId="5" fontId="0" numFmtId="173" xfId="0" applyAlignment="1" applyFont="1" applyNumberFormat="1">
      <alignment horizontal="left" readingOrder="0" shrinkToFit="0" vertical="center" wrapText="0"/>
    </xf>
    <xf borderId="0" fillId="5" fontId="0" numFmtId="173" xfId="0" applyAlignment="1" applyFont="1" applyNumberFormat="1">
      <alignment horizontal="right" vertical="bottom"/>
    </xf>
    <xf borderId="0" fillId="0" fontId="9" numFmtId="174" xfId="0" applyAlignment="1" applyFont="1" applyNumberFormat="1">
      <alignment horizontal="right" readingOrder="0" shrinkToFit="0" vertical="bottom" wrapText="0"/>
    </xf>
    <xf borderId="0" fillId="0" fontId="0" numFmtId="173" xfId="0" applyAlignment="1" applyFont="1" applyNumberFormat="1">
      <alignment horizontal="center" shrinkToFit="0" vertical="center" wrapText="0"/>
    </xf>
    <xf borderId="0" fillId="0" fontId="5" numFmtId="174" xfId="0" applyAlignment="1" applyFont="1" applyNumberFormat="1">
      <alignment vertical="bottom"/>
    </xf>
    <xf borderId="0" fillId="8" fontId="18" numFmtId="4" xfId="0" applyAlignment="1" applyFont="1" applyNumberFormat="1">
      <alignment readingOrder="0" vertical="bottom"/>
    </xf>
    <xf borderId="0" fillId="8" fontId="18" numFmtId="10" xfId="0" applyAlignment="1" applyFont="1" applyNumberFormat="1">
      <alignment vertical="bottom"/>
    </xf>
    <xf borderId="0" fillId="5" fontId="18" numFmtId="4" xfId="0" applyAlignment="1" applyFont="1" applyNumberFormat="1">
      <alignment vertical="bottom"/>
    </xf>
    <xf borderId="0" fillId="5" fontId="18" numFmtId="4" xfId="0" applyAlignment="1" applyFont="1" applyNumberFormat="1">
      <alignment horizontal="right" vertical="bottom"/>
    </xf>
    <xf borderId="0" fillId="5" fontId="0" numFmtId="173" xfId="0" applyAlignment="1" applyFont="1" applyNumberFormat="1">
      <alignment horizontal="right" shrinkToFit="0" vertical="center" wrapText="0"/>
    </xf>
    <xf borderId="0" fillId="5" fontId="0" numFmtId="173" xfId="0" applyAlignment="1" applyFont="1" applyNumberFormat="1">
      <alignment horizontal="right"/>
    </xf>
    <xf borderId="0" fillId="5" fontId="0" numFmtId="173" xfId="0" applyAlignment="1" applyFont="1" applyNumberFormat="1">
      <alignment shrinkToFit="0" wrapText="0"/>
    </xf>
    <xf borderId="0" fillId="4" fontId="1" numFmtId="0" xfId="0" applyAlignment="1" applyFont="1">
      <alignment horizontal="left" readingOrder="0" shrinkToFit="0" wrapText="0"/>
    </xf>
    <xf borderId="0" fillId="4" fontId="0" numFmtId="168" xfId="0" applyAlignment="1" applyFont="1" applyNumberFormat="1">
      <alignment horizontal="center" shrinkToFit="0" wrapText="0"/>
    </xf>
    <xf borderId="0" fillId="4" fontId="5" numFmtId="168" xfId="0" applyAlignment="1" applyFont="1" applyNumberFormat="1">
      <alignment vertical="bottom"/>
    </xf>
    <xf borderId="0" fillId="5" fontId="0" numFmtId="0" xfId="0" applyAlignment="1" applyFont="1">
      <alignment readingOrder="0" shrinkToFit="0" wrapText="0"/>
    </xf>
    <xf borderId="0" fillId="5" fontId="0" numFmtId="9" xfId="0" applyAlignment="1" applyFont="1" applyNumberFormat="1">
      <alignment horizontal="right" vertical="bottom"/>
    </xf>
    <xf borderId="0" fillId="0" fontId="0" numFmtId="10" xfId="0" applyAlignment="1" applyFont="1" applyNumberFormat="1">
      <alignment shrinkToFit="0" wrapText="0"/>
    </xf>
    <xf borderId="0" fillId="5" fontId="0" numFmtId="9" xfId="0" applyAlignment="1" applyFont="1" applyNumberFormat="1">
      <alignment shrinkToFit="0" wrapText="0"/>
    </xf>
    <xf borderId="0" fillId="4" fontId="12" numFmtId="0" xfId="0" applyFont="1"/>
    <xf borderId="0" fillId="0" fontId="0" numFmtId="173" xfId="0" applyAlignment="1" applyFont="1" applyNumberFormat="1">
      <alignment shrinkToFit="0" wrapText="0"/>
    </xf>
    <xf borderId="0" fillId="0" fontId="25" numFmtId="0" xfId="0" applyAlignment="1" applyFont="1">
      <alignment horizontal="left" readingOrder="0" shrinkToFit="0" wrapText="0"/>
    </xf>
    <xf borderId="0" fillId="0" fontId="1" numFmtId="0" xfId="0" applyAlignment="1" applyFont="1">
      <alignment horizontal="center" readingOrder="0" shrinkToFit="0" vertical="bottom" wrapText="0"/>
    </xf>
    <xf borderId="0" fillId="0" fontId="1" numFmtId="0" xfId="0" applyAlignment="1" applyFont="1">
      <alignment horizontal="center" shrinkToFit="0" vertical="bottom" wrapText="0"/>
    </xf>
    <xf borderId="0" fillId="0" fontId="1" numFmtId="0" xfId="0" applyAlignment="1" applyFont="1">
      <alignment horizontal="center" shrinkToFit="0" vertical="bottom" wrapText="0"/>
    </xf>
    <xf borderId="0" fillId="0" fontId="26" numFmtId="173" xfId="0" applyAlignment="1" applyFont="1" applyNumberFormat="1">
      <alignment readingOrder="0" vertical="bottom"/>
    </xf>
    <xf borderId="0" fillId="0" fontId="5" numFmtId="173" xfId="0" applyAlignment="1" applyFont="1" applyNumberFormat="1">
      <alignment vertical="bottom"/>
    </xf>
    <xf borderId="0" fillId="0" fontId="5" numFmtId="176" xfId="0" applyAlignment="1" applyFont="1" applyNumberFormat="1">
      <alignment vertical="bottom"/>
    </xf>
    <xf borderId="0" fillId="4" fontId="25" numFmtId="173" xfId="0" applyAlignment="1" applyFont="1" applyNumberFormat="1">
      <alignment readingOrder="0" vertical="bottom"/>
    </xf>
    <xf borderId="0" fillId="4" fontId="5" numFmtId="173" xfId="0" applyAlignment="1" applyFont="1" applyNumberFormat="1">
      <alignment vertical="bottom"/>
    </xf>
    <xf borderId="0" fillId="4" fontId="5" numFmtId="176" xfId="0" applyAlignment="1" applyFont="1" applyNumberFormat="1">
      <alignment vertical="bottom"/>
    </xf>
    <xf borderId="0" fillId="7" fontId="12" numFmtId="174" xfId="0" applyAlignment="1" applyFont="1" applyNumberFormat="1">
      <alignment horizontal="left" readingOrder="0" shrinkToFit="0" wrapText="0"/>
    </xf>
    <xf borderId="0" fillId="7" fontId="12" numFmtId="174" xfId="0" applyAlignment="1" applyFont="1" applyNumberFormat="1">
      <alignment horizontal="right" readingOrder="0"/>
    </xf>
    <xf borderId="0" fillId="0" fontId="12" numFmtId="3" xfId="0" applyAlignment="1" applyFont="1" applyNumberFormat="1">
      <alignment horizontal="left" readingOrder="0" shrinkToFit="0" wrapText="0"/>
    </xf>
    <xf borderId="0" fillId="0" fontId="12" numFmtId="3" xfId="0" applyAlignment="1" applyFont="1" applyNumberFormat="1">
      <alignment horizontal="right" readingOrder="0"/>
    </xf>
    <xf borderId="0" fillId="5" fontId="12" numFmtId="173" xfId="0" applyAlignment="1" applyFont="1" applyNumberFormat="1">
      <alignment horizontal="left" readingOrder="0" shrinkToFit="0" wrapText="0"/>
    </xf>
    <xf borderId="0" fillId="5" fontId="12" numFmtId="173" xfId="0" applyAlignment="1" applyFont="1" applyNumberFormat="1">
      <alignment horizontal="right" readingOrder="0"/>
    </xf>
    <xf borderId="0" fillId="0" fontId="5" numFmtId="173" xfId="0" applyAlignment="1" applyFont="1" applyNumberFormat="1">
      <alignment horizontal="left" shrinkToFit="0" vertical="bottom" wrapText="0"/>
    </xf>
    <xf borderId="0" fillId="7" fontId="12" numFmtId="0" xfId="0" applyAlignment="1" applyFont="1">
      <alignment horizontal="left" readingOrder="0" shrinkToFit="0" wrapText="0"/>
    </xf>
    <xf borderId="0" fillId="7" fontId="12" numFmtId="9" xfId="0" applyAlignment="1" applyFont="1" applyNumberFormat="1">
      <alignment readingOrder="0"/>
    </xf>
    <xf borderId="0" fillId="7" fontId="12" numFmtId="9" xfId="0" applyAlignment="1" applyFont="1" applyNumberFormat="1">
      <alignment horizontal="left" readingOrder="0" shrinkToFit="0" wrapText="0"/>
    </xf>
    <xf borderId="0" fillId="7" fontId="12" numFmtId="9" xfId="0" applyAlignment="1" applyFont="1" applyNumberFormat="1">
      <alignment horizontal="right" readingOrder="0"/>
    </xf>
    <xf borderId="0" fillId="0" fontId="12" numFmtId="9" xfId="0" applyAlignment="1" applyFont="1" applyNumberFormat="1">
      <alignment horizontal="left" readingOrder="0" shrinkToFit="0" wrapText="0"/>
    </xf>
    <xf borderId="0" fillId="0" fontId="12" numFmtId="9" xfId="0" applyAlignment="1" applyFont="1" applyNumberFormat="1">
      <alignment horizontal="right"/>
    </xf>
    <xf borderId="0" fillId="5" fontId="12" numFmtId="0" xfId="0" applyAlignment="1" applyFont="1">
      <alignment horizontal="left" readingOrder="0" shrinkToFit="0" wrapText="0"/>
    </xf>
    <xf borderId="0" fillId="5" fontId="12" numFmtId="9" xfId="0" applyAlignment="1" applyFont="1" applyNumberFormat="1">
      <alignment horizontal="right"/>
    </xf>
    <xf borderId="0" fillId="0" fontId="12" numFmtId="0" xfId="0" applyAlignment="1" applyFont="1">
      <alignment horizontal="left" readingOrder="0" shrinkToFit="0" wrapText="0"/>
    </xf>
    <xf borderId="0" fillId="0" fontId="12" numFmtId="10" xfId="0" applyAlignment="1" applyFont="1" applyNumberFormat="1">
      <alignment horizontal="right" readingOrder="0"/>
    </xf>
    <xf borderId="0" fillId="5" fontId="5" numFmtId="0" xfId="0" applyAlignment="1" applyFont="1">
      <alignment horizontal="left" readingOrder="0" shrinkToFit="0" vertical="bottom" wrapText="0"/>
    </xf>
    <xf borderId="0" fillId="5" fontId="0" numFmtId="3" xfId="0" applyAlignment="1" applyFont="1" applyNumberFormat="1">
      <alignment horizontal="right" shrinkToFit="0" wrapText="0"/>
    </xf>
    <xf borderId="0" fillId="5" fontId="5" numFmtId="164" xfId="0" applyAlignment="1" applyFont="1" applyNumberFormat="1">
      <alignment horizontal="left" readingOrder="0" shrinkToFit="0" vertical="bottom" wrapText="0"/>
    </xf>
    <xf borderId="0" fillId="5" fontId="0" numFmtId="164" xfId="0" applyAlignment="1" applyFont="1" applyNumberFormat="1">
      <alignment horizontal="right" shrinkToFit="0" wrapText="0"/>
    </xf>
    <xf borderId="0" fillId="0" fontId="0" numFmtId="9" xfId="0" applyAlignment="1" applyFont="1" applyNumberFormat="1">
      <alignment vertical="bottom"/>
    </xf>
    <xf borderId="0" fillId="0" fontId="0" numFmtId="9" xfId="0" applyAlignment="1" applyFont="1" applyNumberFormat="1">
      <alignment horizontal="right" vertical="bottom"/>
    </xf>
    <xf borderId="0" fillId="5" fontId="0" numFmtId="9" xfId="0" applyAlignment="1" applyFont="1" applyNumberFormat="1">
      <alignment vertical="bottom"/>
    </xf>
    <xf borderId="0" fillId="4" fontId="5" numFmtId="10" xfId="0" applyAlignment="1" applyFont="1" applyNumberFormat="1">
      <alignment vertical="bottom"/>
    </xf>
    <xf borderId="0" fillId="0" fontId="5" numFmtId="0" xfId="0" applyAlignment="1" applyFont="1">
      <alignment horizontal="left" shrinkToFit="0" vertical="bottom" wrapText="0"/>
    </xf>
    <xf borderId="0" fillId="0" fontId="0" numFmtId="9" xfId="0" applyAlignment="1" applyFont="1" applyNumberFormat="1">
      <alignment horizontal="right" shrinkToFit="0" wrapText="0"/>
    </xf>
    <xf borderId="0" fillId="5" fontId="5" numFmtId="0" xfId="0" applyAlignment="1" applyFont="1">
      <alignment horizontal="left" shrinkToFit="0" vertical="bottom" wrapText="0"/>
    </xf>
    <xf borderId="0" fillId="5" fontId="0" numFmtId="9" xfId="0" applyAlignment="1" applyFont="1" applyNumberFormat="1">
      <alignment horizontal="right" shrinkToFit="0" wrapText="0"/>
    </xf>
    <xf borderId="0" fillId="0" fontId="5" numFmtId="0" xfId="0" applyAlignment="1" applyFont="1">
      <alignment horizontal="left" readingOrder="0" shrinkToFit="0" vertical="bottom" wrapText="0"/>
    </xf>
    <xf borderId="0" fillId="0" fontId="5" numFmtId="9" xfId="0" applyAlignment="1" applyFont="1" applyNumberFormat="1">
      <alignment vertical="bottom"/>
    </xf>
    <xf borderId="0" fillId="5" fontId="5" numFmtId="9" xfId="0" applyAlignment="1" applyFont="1" applyNumberFormat="1">
      <alignment horizontal="right" vertical="bottom"/>
    </xf>
    <xf borderId="0" fillId="0" fontId="0" numFmtId="4" xfId="0" applyAlignment="1" applyFont="1" applyNumberFormat="1">
      <alignment horizontal="right" readingOrder="0" vertical="bottom"/>
    </xf>
    <xf borderId="0" fillId="5" fontId="5" numFmtId="0" xfId="0" applyAlignment="1" applyFont="1">
      <alignment horizontal="left" shrinkToFit="0" vertical="bottom" wrapText="0"/>
    </xf>
    <xf borderId="0" fillId="5" fontId="0" numFmtId="9" xfId="0" applyAlignment="1" applyFont="1" applyNumberFormat="1">
      <alignment horizontal="right" shrinkToFit="0" wrapText="0"/>
    </xf>
    <xf borderId="0" fillId="5" fontId="0" numFmtId="168" xfId="0" applyAlignment="1" applyFont="1" applyNumberFormat="1">
      <alignment horizontal="left" readingOrder="0" shrinkToFit="0" vertical="bottom" wrapText="0"/>
    </xf>
    <xf borderId="0" fillId="0" fontId="12" numFmtId="0" xfId="0" applyAlignment="1" applyFont="1">
      <alignment horizontal="right"/>
    </xf>
    <xf borderId="0" fillId="7" fontId="5" numFmtId="167" xfId="0" applyAlignment="1" applyFont="1" applyNumberFormat="1">
      <alignment horizontal="right" vertical="bottom"/>
    </xf>
    <xf borderId="0" fillId="7" fontId="5" numFmtId="9" xfId="0" applyAlignment="1" applyFont="1" applyNumberFormat="1">
      <alignment vertical="bottom"/>
    </xf>
    <xf borderId="0" fillId="7" fontId="0" numFmtId="9" xfId="0" applyAlignment="1" applyFont="1" applyNumberFormat="1">
      <alignment horizontal="right" vertical="bottom"/>
    </xf>
    <xf borderId="0" fillId="8" fontId="5" numFmtId="0" xfId="0" applyAlignment="1" applyFont="1">
      <alignment horizontal="left" shrinkToFit="0" vertical="bottom" wrapText="0"/>
    </xf>
    <xf borderId="0" fillId="8" fontId="0" numFmtId="0" xfId="0" applyAlignment="1" applyFont="1">
      <alignment horizontal="right" readingOrder="0" shrinkToFit="0" wrapText="0"/>
    </xf>
    <xf borderId="0" fillId="5" fontId="5" numFmtId="9" xfId="0" applyAlignment="1" applyFont="1" applyNumberFormat="1">
      <alignment horizontal="left" readingOrder="0" shrinkToFit="0" vertical="bottom" wrapText="0"/>
    </xf>
    <xf borderId="0" fillId="5" fontId="0" numFmtId="9" xfId="0" applyAlignment="1" applyFont="1" applyNumberFormat="1">
      <alignment horizontal="right" readingOrder="0" shrinkToFit="0" wrapText="0"/>
    </xf>
    <xf borderId="0" fillId="5" fontId="5" numFmtId="168" xfId="0" applyAlignment="1" applyFont="1" applyNumberFormat="1">
      <alignment horizontal="left" readingOrder="0" shrinkToFit="0" vertical="bottom" wrapText="0"/>
    </xf>
    <xf borderId="0" fillId="5" fontId="0" numFmtId="168" xfId="0" applyAlignment="1" applyFont="1" applyNumberFormat="1">
      <alignment horizontal="right" shrinkToFit="0" wrapText="0"/>
    </xf>
    <xf borderId="0" fillId="8" fontId="5" numFmtId="9" xfId="0" applyAlignment="1" applyFont="1" applyNumberFormat="1">
      <alignment horizontal="right" readingOrder="0" vertical="bottom"/>
    </xf>
    <xf borderId="0" fillId="5" fontId="5" numFmtId="168" xfId="0" applyAlignment="1" applyFont="1" applyNumberFormat="1">
      <alignment horizontal="right" vertical="bottom"/>
    </xf>
    <xf borderId="0" fillId="8" fontId="12" numFmtId="0" xfId="0" applyAlignment="1" applyFont="1">
      <alignment horizontal="left" readingOrder="0" shrinkToFit="0" wrapText="0"/>
    </xf>
    <xf borderId="0" fillId="8" fontId="12" numFmtId="9" xfId="0" applyAlignment="1" applyFont="1" applyNumberFormat="1">
      <alignment horizontal="right" readingOrder="0"/>
    </xf>
    <xf borderId="0" fillId="5" fontId="5" numFmtId="2" xfId="0" applyAlignment="1" applyFont="1" applyNumberFormat="1">
      <alignment horizontal="left" readingOrder="0" shrinkToFit="0" vertical="bottom" wrapText="0"/>
    </xf>
    <xf borderId="0" fillId="0" fontId="12" numFmtId="0" xfId="0" applyAlignment="1" applyFont="1">
      <alignment horizontal="left" shrinkToFit="0" wrapText="0"/>
    </xf>
    <xf borderId="0" fillId="0" fontId="0" numFmtId="174" xfId="0" applyAlignment="1" applyFont="1" applyNumberFormat="1">
      <alignment horizontal="right" shrinkToFit="0" vertical="center" wrapText="0"/>
    </xf>
    <xf borderId="0" fillId="6" fontId="12" numFmtId="0" xfId="0" applyAlignment="1" applyFont="1">
      <alignment horizontal="left" readingOrder="0" shrinkToFit="0" wrapText="0"/>
    </xf>
    <xf borderId="0" fillId="6" fontId="12" numFmtId="1" xfId="0" applyAlignment="1" applyFont="1" applyNumberFormat="1">
      <alignment horizontal="right"/>
    </xf>
    <xf borderId="0" fillId="6" fontId="12" numFmtId="168" xfId="0" applyAlignment="1" applyFont="1" applyNumberFormat="1">
      <alignment horizontal="right"/>
    </xf>
    <xf borderId="0" fillId="6" fontId="12" numFmtId="2" xfId="0" applyAlignment="1" applyFont="1" applyNumberFormat="1">
      <alignment horizontal="right"/>
    </xf>
    <xf borderId="0" fillId="5" fontId="12" numFmtId="175" xfId="0" applyAlignment="1" applyFont="1" applyNumberFormat="1">
      <alignment horizontal="left" readingOrder="0" shrinkToFit="0" wrapText="0"/>
    </xf>
    <xf borderId="0" fillId="5" fontId="12" numFmtId="175" xfId="0" applyAlignment="1" applyFont="1" applyNumberFormat="1">
      <alignment horizontal="right"/>
    </xf>
    <xf borderId="0" fillId="4" fontId="25" numFmtId="0" xfId="0" applyAlignment="1" applyFont="1">
      <alignment vertical="bottom"/>
    </xf>
    <xf borderId="0" fillId="4" fontId="25" numFmtId="174" xfId="0" applyAlignment="1" applyFont="1" applyNumberFormat="1">
      <alignment vertical="bottom"/>
    </xf>
    <xf borderId="0" fillId="8" fontId="5" numFmtId="0" xfId="0" applyAlignment="1" applyFont="1">
      <alignment vertical="bottom"/>
    </xf>
    <xf borderId="0" fillId="0" fontId="0" numFmtId="0" xfId="0" applyAlignment="1" applyFont="1">
      <alignment vertical="bottom"/>
    </xf>
    <xf borderId="0" fillId="0" fontId="0" numFmtId="9" xfId="0" applyAlignment="1" applyFont="1" applyNumberFormat="1">
      <alignment readingOrder="0" vertical="bottom"/>
    </xf>
    <xf borderId="0" fillId="5" fontId="5" numFmtId="2" xfId="0" applyAlignment="1" applyFont="1" applyNumberFormat="1">
      <alignment horizontal="right" vertical="bottom"/>
    </xf>
    <xf borderId="0" fillId="5" fontId="5" numFmtId="2" xfId="0" applyAlignment="1" applyFont="1" applyNumberFormat="1">
      <alignment readingOrder="0" vertical="bottom"/>
    </xf>
    <xf borderId="0" fillId="10" fontId="0" numFmtId="1" xfId="0" applyAlignment="1" applyFont="1" applyNumberFormat="1">
      <alignment readingOrder="0" vertical="bottom"/>
    </xf>
    <xf borderId="0" fillId="6" fontId="5" numFmtId="1" xfId="0" applyAlignment="1" applyFont="1" applyNumberFormat="1">
      <alignment horizontal="right" vertical="bottom"/>
    </xf>
    <xf borderId="0" fillId="7" fontId="0" numFmtId="0" xfId="0" applyAlignment="1" applyFont="1">
      <alignment vertical="bottom"/>
    </xf>
    <xf borderId="0" fillId="7" fontId="0" numFmtId="9" xfId="0" applyAlignment="1" applyFont="1" applyNumberFormat="1">
      <alignment vertical="bottom"/>
    </xf>
    <xf borderId="0" fillId="2" fontId="5" numFmtId="176" xfId="0" applyAlignment="1" applyFont="1" applyNumberFormat="1">
      <alignment vertical="bottom"/>
    </xf>
    <xf borderId="0" fillId="8" fontId="5" numFmtId="0" xfId="0" applyAlignment="1" applyFont="1">
      <alignment readingOrder="0" vertical="bottom"/>
    </xf>
    <xf borderId="0" fillId="8" fontId="5" numFmtId="3" xfId="0" applyAlignment="1" applyFont="1" applyNumberFormat="1">
      <alignment readingOrder="0" vertical="bottom"/>
    </xf>
    <xf borderId="0" fillId="8" fontId="0" numFmtId="3" xfId="0" applyAlignment="1" applyFont="1" applyNumberFormat="1">
      <alignment horizontal="right" vertical="bottom"/>
    </xf>
    <xf borderId="0" fillId="8" fontId="5" numFmtId="3" xfId="0" applyAlignment="1" applyFont="1" applyNumberFormat="1">
      <alignment vertical="bottom"/>
    </xf>
    <xf borderId="0" fillId="5" fontId="27" numFmtId="0" xfId="0" applyAlignment="1" applyFont="1">
      <alignment readingOrder="0" vertical="bottom"/>
    </xf>
    <xf borderId="0" fillId="5" fontId="0" numFmtId="4" xfId="0" applyAlignment="1" applyFont="1" applyNumberFormat="1">
      <alignment horizontal="right" vertical="bottom"/>
    </xf>
    <xf borderId="0" fillId="2" fontId="28" numFmtId="176" xfId="0" applyAlignment="1" applyFont="1" applyNumberFormat="1">
      <alignment horizontal="left"/>
    </xf>
    <xf borderId="0" fillId="5" fontId="12" numFmtId="4" xfId="0" applyAlignment="1" applyFont="1" applyNumberFormat="1">
      <alignment horizontal="left" readingOrder="0" shrinkToFit="0" wrapText="0"/>
    </xf>
    <xf borderId="0" fillId="8" fontId="18" numFmtId="10" xfId="0" applyAlignment="1" applyFont="1" applyNumberFormat="1">
      <alignment readingOrder="0" vertical="bottom"/>
    </xf>
    <xf borderId="0" fillId="5" fontId="5" numFmtId="173" xfId="0" applyAlignment="1" applyFont="1" applyNumberFormat="1">
      <alignment horizontal="left" readingOrder="0" shrinkToFit="0" vertical="bottom" wrapText="0"/>
    </xf>
    <xf borderId="0" fillId="5" fontId="12" numFmtId="9" xfId="0" applyAlignment="1" applyFont="1" applyNumberFormat="1">
      <alignment horizontal="left" shrinkToFit="0" wrapText="0"/>
    </xf>
    <xf borderId="0" fillId="5" fontId="5" numFmtId="9" xfId="0" applyAlignment="1" applyFont="1" applyNumberFormat="1">
      <alignment vertical="bottom"/>
    </xf>
    <xf borderId="0" fillId="0" fontId="29" numFmtId="0" xfId="0" applyAlignment="1" applyFont="1">
      <alignment horizontal="left" shrinkToFit="0" wrapText="0"/>
    </xf>
    <xf borderId="0" fillId="0" fontId="29" numFmtId="0" xfId="0" applyAlignment="1" applyFont="1">
      <alignment horizontal="center"/>
    </xf>
    <xf borderId="0" fillId="0" fontId="29" numFmtId="0" xfId="0" applyFont="1"/>
    <xf borderId="0" fillId="0" fontId="1" numFmtId="0" xfId="0" applyAlignment="1" applyFont="1">
      <alignment horizontal="center" readingOrder="0" vertical="bottom"/>
    </xf>
    <xf borderId="0" fillId="4" fontId="25" numFmtId="0" xfId="0" applyAlignment="1" applyFont="1">
      <alignment readingOrder="0" shrinkToFit="0" vertical="bottom" wrapText="1"/>
    </xf>
    <xf borderId="0" fillId="4" fontId="18" numFmtId="177" xfId="0" applyAlignment="1" applyFont="1" applyNumberFormat="1">
      <alignment vertical="bottom"/>
    </xf>
    <xf borderId="0" fillId="8" fontId="0" numFmtId="0" xfId="0" applyAlignment="1" applyFont="1">
      <alignment readingOrder="0" shrinkToFit="0" wrapText="0"/>
    </xf>
    <xf borderId="0" fillId="8" fontId="0" numFmtId="177" xfId="0" applyAlignment="1" applyFont="1" applyNumberFormat="1">
      <alignment horizontal="right" readingOrder="0" shrinkToFit="0" vertical="center" wrapText="0"/>
    </xf>
    <xf borderId="0" fillId="6" fontId="0" numFmtId="164" xfId="0" applyAlignment="1" applyFont="1" applyNumberFormat="1">
      <alignment horizontal="left" shrinkToFit="0" wrapText="0"/>
    </xf>
    <xf borderId="0" fillId="6" fontId="0" numFmtId="164" xfId="0" applyAlignment="1" applyFont="1" applyNumberFormat="1">
      <alignment horizontal="right" shrinkToFit="0" vertical="center" wrapText="0"/>
    </xf>
    <xf borderId="0" fillId="0" fontId="0" numFmtId="3" xfId="0" applyAlignment="1" applyFont="1" applyNumberFormat="1">
      <alignment horizontal="left" readingOrder="0" shrinkToFit="0" wrapText="0"/>
    </xf>
    <xf borderId="0" fillId="0" fontId="0" numFmtId="3" xfId="0" applyAlignment="1" applyFont="1" applyNumberFormat="1">
      <alignment horizontal="right" readingOrder="0" shrinkToFit="0" vertical="center" wrapText="0"/>
    </xf>
    <xf borderId="0" fillId="0" fontId="0" numFmtId="3" xfId="0" applyAlignment="1" applyFont="1" applyNumberFormat="1">
      <alignment horizontal="right" shrinkToFit="0" vertical="center" wrapText="0"/>
    </xf>
    <xf borderId="0" fillId="5" fontId="0" numFmtId="169" xfId="0" applyAlignment="1" applyFont="1" applyNumberFormat="1">
      <alignment horizontal="left" shrinkToFit="0" vertical="center" wrapText="0"/>
    </xf>
    <xf borderId="0" fillId="5" fontId="0" numFmtId="169" xfId="0" applyAlignment="1" applyFont="1" applyNumberFormat="1">
      <alignment horizontal="right" shrinkToFit="0" wrapText="0"/>
    </xf>
    <xf borderId="0" fillId="8" fontId="0" numFmtId="3" xfId="0" applyAlignment="1" applyFont="1" applyNumberFormat="1">
      <alignment horizontal="left" readingOrder="0" shrinkToFit="0" vertical="center" wrapText="0"/>
    </xf>
    <xf borderId="0" fillId="8" fontId="0" numFmtId="3" xfId="0" applyAlignment="1" applyFont="1" applyNumberFormat="1">
      <alignment horizontal="right" readingOrder="0" shrinkToFit="0" vertical="center" wrapText="0"/>
    </xf>
    <xf borderId="0" fillId="8" fontId="0" numFmtId="3" xfId="0" applyAlignment="1" applyFont="1" applyNumberFormat="1">
      <alignment horizontal="right" shrinkToFit="0" vertical="center" wrapText="0"/>
    </xf>
    <xf borderId="0" fillId="5" fontId="0" numFmtId="169" xfId="0" applyAlignment="1" applyFont="1" applyNumberFormat="1">
      <alignment horizontal="left" readingOrder="0" shrinkToFit="0" vertical="center" wrapText="0"/>
    </xf>
    <xf borderId="0" fillId="8" fontId="0" numFmtId="167" xfId="0" applyAlignment="1" applyFont="1" applyNumberFormat="1">
      <alignment horizontal="left" readingOrder="0" shrinkToFit="0" vertical="center" wrapText="0"/>
    </xf>
    <xf borderId="0" fillId="8" fontId="0" numFmtId="167" xfId="0" applyAlignment="1" applyFont="1" applyNumberFormat="1">
      <alignment horizontal="right" readingOrder="0" shrinkToFit="0" vertical="center" wrapText="0"/>
    </xf>
    <xf borderId="0" fillId="8" fontId="0" numFmtId="167" xfId="0" applyAlignment="1" applyFont="1" applyNumberFormat="1">
      <alignment horizontal="right" shrinkToFit="0" vertical="center" wrapText="0"/>
    </xf>
    <xf borderId="0" fillId="6" fontId="0" numFmtId="9" xfId="0" applyAlignment="1" applyFont="1" applyNumberFormat="1">
      <alignment horizontal="left" shrinkToFit="0" wrapText="0"/>
    </xf>
    <xf borderId="0" fillId="6" fontId="0" numFmtId="9" xfId="0" applyAlignment="1" applyFont="1" applyNumberFormat="1">
      <alignment horizontal="right" shrinkToFit="0" vertical="center" wrapText="0"/>
    </xf>
    <xf borderId="0" fillId="6" fontId="0" numFmtId="0" xfId="0" applyAlignment="1" applyFont="1">
      <alignment horizontal="left" readingOrder="0" shrinkToFit="0" wrapText="0"/>
    </xf>
    <xf borderId="0" fillId="6" fontId="0" numFmtId="4" xfId="0" applyAlignment="1" applyFont="1" applyNumberFormat="1">
      <alignment horizontal="left" readingOrder="0" shrinkToFit="0" vertical="center" wrapText="0"/>
    </xf>
    <xf borderId="0" fillId="6" fontId="0" numFmtId="4" xfId="0" applyAlignment="1" applyFont="1" applyNumberFormat="1">
      <alignment horizontal="right" shrinkToFit="0" vertical="center" wrapText="0"/>
    </xf>
    <xf borderId="0" fillId="5" fontId="0" numFmtId="4" xfId="0" applyAlignment="1" applyFont="1" applyNumberFormat="1">
      <alignment horizontal="left" readingOrder="0" shrinkToFit="0" vertical="center" wrapText="0"/>
    </xf>
    <xf borderId="0" fillId="5" fontId="0" numFmtId="4" xfId="0" applyAlignment="1" applyFont="1" applyNumberFormat="1">
      <alignment horizontal="right" shrinkToFit="0" vertical="center" wrapText="0"/>
    </xf>
    <xf borderId="0" fillId="0" fontId="4" numFmtId="0" xfId="0" applyAlignment="1" applyFont="1">
      <alignment horizontal="left" shrinkToFit="0" wrapText="0"/>
    </xf>
    <xf borderId="0" fillId="0" fontId="0" numFmtId="177" xfId="0" applyAlignment="1" applyFont="1" applyNumberFormat="1">
      <alignment horizontal="right" shrinkToFit="0" vertical="center" wrapText="0"/>
    </xf>
    <xf borderId="0" fillId="0" fontId="5" numFmtId="0" xfId="0" applyAlignment="1" applyFont="1">
      <alignment shrinkToFit="0" wrapText="1"/>
    </xf>
    <xf borderId="0" fillId="2" fontId="0" numFmtId="9" xfId="0" applyAlignment="1" applyFont="1" applyNumberFormat="1">
      <alignment horizontal="right" readingOrder="0" shrinkToFit="0" vertical="center" wrapText="0"/>
    </xf>
    <xf borderId="0" fillId="2" fontId="0" numFmtId="9" xfId="0" applyAlignment="1" applyFont="1" applyNumberFormat="1">
      <alignment horizontal="right" shrinkToFit="0" vertical="center" wrapText="0"/>
    </xf>
    <xf borderId="0" fillId="2" fontId="0" numFmtId="0" xfId="0" applyAlignment="1" applyFont="1">
      <alignment horizontal="left" readingOrder="0" shrinkToFit="0" vertical="center" wrapText="0"/>
    </xf>
    <xf borderId="0" fillId="7" fontId="0" numFmtId="0" xfId="0" applyFont="1"/>
    <xf borderId="0" fillId="7" fontId="0" numFmtId="9" xfId="0" applyAlignment="1" applyFont="1" applyNumberFormat="1">
      <alignment horizontal="right"/>
    </xf>
    <xf borderId="0" fillId="7" fontId="5" numFmtId="9" xfId="0" applyFont="1" applyNumberFormat="1"/>
    <xf borderId="0" fillId="5" fontId="0" numFmtId="171" xfId="0" applyAlignment="1" applyFont="1" applyNumberFormat="1">
      <alignment horizontal="right" shrinkToFit="0" vertical="center" wrapText="0"/>
    </xf>
    <xf borderId="0" fillId="6" fontId="0" numFmtId="167" xfId="0" applyAlignment="1" applyFont="1" applyNumberFormat="1">
      <alignment horizontal="left" readingOrder="0" shrinkToFit="0" vertical="center" wrapText="0"/>
    </xf>
    <xf borderId="0" fillId="6" fontId="0" numFmtId="167" xfId="0" applyAlignment="1" applyFont="1" applyNumberFormat="1">
      <alignment horizontal="right" shrinkToFit="0" vertical="center" wrapText="0"/>
    </xf>
    <xf borderId="0" fillId="5" fontId="0" numFmtId="178" xfId="0" applyAlignment="1" applyFont="1" applyNumberFormat="1">
      <alignment horizontal="left" readingOrder="0" shrinkToFit="0" vertical="center" wrapText="0"/>
    </xf>
    <xf borderId="0" fillId="5" fontId="0" numFmtId="178" xfId="0" applyAlignment="1" applyFont="1" applyNumberFormat="1">
      <alignment horizontal="right" shrinkToFit="0" vertical="center" wrapText="0"/>
    </xf>
    <xf borderId="0" fillId="8" fontId="0" numFmtId="174" xfId="0" applyAlignment="1" applyFont="1" applyNumberFormat="1">
      <alignment horizontal="left" readingOrder="0" shrinkToFit="0" vertical="center" wrapText="0"/>
    </xf>
    <xf borderId="0" fillId="8" fontId="0" numFmtId="174" xfId="0" applyAlignment="1" applyFont="1" applyNumberFormat="1">
      <alignment horizontal="right" readingOrder="0" shrinkToFit="0" vertical="center" wrapText="0"/>
    </xf>
    <xf borderId="0" fillId="8" fontId="0" numFmtId="174" xfId="0" applyAlignment="1" applyFont="1" applyNumberFormat="1">
      <alignment horizontal="right" shrinkToFit="0" vertical="center" wrapText="0"/>
    </xf>
    <xf borderId="0" fillId="0" fontId="0" numFmtId="174" xfId="0" applyAlignment="1" applyFont="1" applyNumberFormat="1">
      <alignment horizontal="left" readingOrder="0" shrinkToFit="0" vertical="center" wrapText="0"/>
    </xf>
    <xf borderId="0" fillId="0" fontId="0" numFmtId="174" xfId="0" applyAlignment="1" applyFont="1" applyNumberFormat="1">
      <alignment horizontal="right" readingOrder="0" shrinkToFit="0" vertical="center" wrapText="0"/>
    </xf>
    <xf borderId="0" fillId="0" fontId="9" numFmtId="174" xfId="0" applyAlignment="1" applyFont="1" applyNumberFormat="1">
      <alignment horizontal="left" readingOrder="0" shrinkToFit="0" vertical="center" wrapText="0"/>
    </xf>
    <xf borderId="0" fillId="5" fontId="0" numFmtId="4" xfId="0" applyAlignment="1" applyFont="1" applyNumberFormat="1">
      <alignment horizontal="left" readingOrder="0"/>
    </xf>
    <xf borderId="0" fillId="5" fontId="0" numFmtId="3" xfId="0" applyAlignment="1" applyFont="1" applyNumberFormat="1">
      <alignment horizontal="left" readingOrder="0" shrinkToFit="0" vertical="center" wrapText="0"/>
    </xf>
    <xf borderId="0" fillId="5" fontId="0" numFmtId="3" xfId="0" applyAlignment="1" applyFont="1" applyNumberFormat="1">
      <alignment horizontal="right" shrinkToFit="0" vertical="center" wrapText="0"/>
    </xf>
    <xf borderId="0" fillId="5" fontId="0" numFmtId="173" xfId="0" applyAlignment="1" applyFont="1" applyNumberFormat="1">
      <alignment horizontal="right" shrinkToFit="0" wrapText="0"/>
    </xf>
    <xf borderId="0" fillId="0" fontId="0" numFmtId="0" xfId="0" applyAlignment="1" applyFont="1">
      <alignment horizontal="left" readingOrder="0" shrinkToFit="0" vertical="center" wrapText="0"/>
    </xf>
    <xf borderId="0" fillId="0" fontId="0" numFmtId="9" xfId="0" applyAlignment="1" applyFont="1" applyNumberFormat="1">
      <alignment horizontal="right" shrinkToFit="0" vertical="center" wrapText="0"/>
    </xf>
    <xf borderId="0" fillId="8" fontId="0" numFmtId="0" xfId="0" applyAlignment="1" applyFont="1">
      <alignment horizontal="left" readingOrder="0" shrinkToFit="0" vertical="center" wrapText="0"/>
    </xf>
    <xf borderId="0" fillId="8" fontId="0" numFmtId="9" xfId="0" applyAlignment="1" applyFont="1" applyNumberFormat="1">
      <alignment horizontal="right" readingOrder="0" shrinkToFit="0" vertical="center" wrapText="0"/>
    </xf>
    <xf borderId="0" fillId="8" fontId="0" numFmtId="9" xfId="0" applyAlignment="1" applyFont="1" applyNumberFormat="1">
      <alignment horizontal="right" shrinkToFit="0" vertical="center" wrapText="0"/>
    </xf>
    <xf borderId="0" fillId="5" fontId="0" numFmtId="172" xfId="0" applyAlignment="1" applyFont="1" applyNumberFormat="1">
      <alignment horizontal="left" readingOrder="0" shrinkToFit="0" vertical="center" wrapText="0"/>
    </xf>
    <xf borderId="0" fillId="5" fontId="0" numFmtId="172" xfId="0" applyAlignment="1" applyFont="1" applyNumberFormat="1">
      <alignment horizontal="right" shrinkToFit="0" vertical="center" wrapText="0"/>
    </xf>
    <xf borderId="0" fillId="5" fontId="0" numFmtId="175" xfId="0" applyAlignment="1" applyFont="1" applyNumberFormat="1">
      <alignment horizontal="left" readingOrder="0" shrinkToFit="0" vertical="center" wrapText="0"/>
    </xf>
    <xf borderId="0" fillId="5" fontId="0" numFmtId="175" xfId="0" applyAlignment="1" applyFont="1" applyNumberFormat="1">
      <alignment horizontal="right" shrinkToFit="0" vertical="center" wrapText="0"/>
    </xf>
    <xf borderId="0" fillId="5" fontId="0" numFmtId="4" xfId="0" applyAlignment="1" applyFont="1" applyNumberFormat="1">
      <alignment horizontal="right" shrinkToFit="0" vertical="center" wrapText="0"/>
    </xf>
    <xf borderId="0" fillId="5" fontId="0" numFmtId="167" xfId="0" applyAlignment="1" applyFont="1" applyNumberFormat="1">
      <alignment horizontal="left" readingOrder="0" shrinkToFit="0" vertical="center" wrapText="0"/>
    </xf>
    <xf borderId="0" fillId="5" fontId="0" numFmtId="167" xfId="0" applyAlignment="1" applyFont="1" applyNumberFormat="1">
      <alignment horizontal="right" shrinkToFit="0" vertical="center" wrapText="0"/>
    </xf>
    <xf borderId="0" fillId="8" fontId="0" numFmtId="9" xfId="0" applyAlignment="1" applyFont="1" applyNumberFormat="1">
      <alignment horizontal="left" readingOrder="0" shrinkToFit="0" vertical="center" wrapText="0"/>
    </xf>
    <xf borderId="0" fillId="0" fontId="0" numFmtId="9" xfId="0" applyAlignment="1" applyFont="1" applyNumberFormat="1">
      <alignment horizontal="left" readingOrder="0" shrinkToFit="0" vertical="center" wrapText="0"/>
    </xf>
    <xf borderId="0" fillId="0" fontId="0" numFmtId="9" xfId="0" applyAlignment="1" applyFont="1" applyNumberFormat="1">
      <alignment horizontal="right" readingOrder="0" shrinkToFit="0" vertical="center" wrapText="0"/>
    </xf>
    <xf borderId="0" fillId="7" fontId="0" numFmtId="9" xfId="0" applyAlignment="1" applyFont="1" applyNumberFormat="1">
      <alignment horizontal="right" readingOrder="0"/>
    </xf>
    <xf borderId="0" fillId="0" fontId="0" numFmtId="175" xfId="0" applyAlignment="1" applyFont="1" applyNumberFormat="1">
      <alignment horizontal="left" readingOrder="0" shrinkToFit="0" vertical="center" wrapText="0"/>
    </xf>
    <xf borderId="0" fillId="0" fontId="0" numFmtId="175" xfId="0" applyAlignment="1" applyFont="1" applyNumberFormat="1">
      <alignment horizontal="right" shrinkToFit="0" vertical="center" wrapText="0"/>
    </xf>
    <xf borderId="0" fillId="5" fontId="0" numFmtId="175" xfId="0" applyAlignment="1" applyFont="1" applyNumberFormat="1">
      <alignment horizontal="right" shrinkToFit="0" vertical="center" wrapText="0"/>
    </xf>
    <xf borderId="0" fillId="5" fontId="0" numFmtId="3" xfId="0" applyAlignment="1" applyFont="1" applyNumberFormat="1">
      <alignment readingOrder="0"/>
    </xf>
    <xf borderId="0" fillId="5" fontId="0" numFmtId="3" xfId="0" applyAlignment="1" applyFont="1" applyNumberFormat="1">
      <alignment horizontal="right" shrinkToFit="0" wrapText="0"/>
    </xf>
    <xf borderId="0" fillId="5" fontId="0" numFmtId="173" xfId="0" applyFont="1" applyNumberFormat="1"/>
    <xf borderId="0" fillId="3" fontId="1" numFmtId="0" xfId="0" applyAlignment="1" applyFont="1">
      <alignment readingOrder="0" shrinkToFit="0" vertical="bottom" wrapText="1"/>
    </xf>
    <xf borderId="0" fillId="3" fontId="30" numFmtId="3" xfId="0" applyAlignment="1" applyFont="1" applyNumberFormat="1">
      <alignment readingOrder="0" vertical="bottom"/>
    </xf>
    <xf borderId="0" fillId="3" fontId="30" numFmtId="3" xfId="0" applyAlignment="1" applyFont="1" applyNumberFormat="1">
      <alignment vertical="bottom"/>
    </xf>
    <xf borderId="0" fillId="0" fontId="0" numFmtId="0" xfId="0" applyAlignment="1" applyFont="1">
      <alignment readingOrder="0"/>
    </xf>
    <xf borderId="0" fillId="0" fontId="0" numFmtId="9" xfId="0" applyAlignment="1" applyFont="1" applyNumberFormat="1">
      <alignment horizontal="right"/>
    </xf>
    <xf borderId="0" fillId="0" fontId="5" numFmtId="9" xfId="0" applyFont="1" applyNumberFormat="1"/>
    <xf borderId="0" fillId="8" fontId="0" numFmtId="0" xfId="0" applyAlignment="1" applyFont="1">
      <alignment vertical="bottom"/>
    </xf>
    <xf borderId="0" fillId="8" fontId="0" numFmtId="9" xfId="0" applyAlignment="1" applyFont="1" applyNumberFormat="1">
      <alignment horizontal="right" readingOrder="0" vertical="bottom"/>
    </xf>
    <xf borderId="0" fillId="8" fontId="5" numFmtId="9" xfId="0" applyAlignment="1" applyFont="1" applyNumberFormat="1">
      <alignment vertical="bottom"/>
    </xf>
    <xf borderId="0" fillId="5" fontId="0" numFmtId="172" xfId="0" applyFont="1" applyNumberFormat="1"/>
    <xf borderId="0" fillId="5" fontId="0" numFmtId="172" xfId="0" applyAlignment="1" applyFont="1" applyNumberFormat="1">
      <alignment horizontal="right"/>
    </xf>
    <xf borderId="0" fillId="6" fontId="0" numFmtId="167" xfId="0" applyFont="1" applyNumberFormat="1"/>
    <xf borderId="0" fillId="6" fontId="0" numFmtId="167" xfId="0" applyAlignment="1" applyFont="1" applyNumberFormat="1">
      <alignment horizontal="right"/>
    </xf>
    <xf borderId="0" fillId="5" fontId="0" numFmtId="175" xfId="0" applyFont="1" applyNumberFormat="1"/>
    <xf borderId="0" fillId="5" fontId="0" numFmtId="175" xfId="0" applyAlignment="1" applyFont="1" applyNumberFormat="1">
      <alignment horizontal="right"/>
    </xf>
    <xf borderId="0" fillId="8" fontId="0" numFmtId="174" xfId="0" applyAlignment="1" applyFont="1" applyNumberFormat="1">
      <alignment readingOrder="0"/>
    </xf>
    <xf borderId="0" fillId="8" fontId="0" numFmtId="174" xfId="0" applyAlignment="1" applyFont="1" applyNumberFormat="1">
      <alignment horizontal="right" readingOrder="0"/>
    </xf>
    <xf borderId="0" fillId="8" fontId="5" numFmtId="174" xfId="0" applyFont="1" applyNumberFormat="1"/>
    <xf borderId="0" fillId="0" fontId="0" numFmtId="175" xfId="0" applyFont="1" applyNumberFormat="1"/>
    <xf borderId="0" fillId="0" fontId="5" numFmtId="175" xfId="0" applyFont="1" applyNumberFormat="1"/>
    <xf borderId="0" fillId="0" fontId="9" numFmtId="174" xfId="0" applyAlignment="1" applyFont="1" applyNumberFormat="1">
      <alignment readingOrder="0"/>
    </xf>
    <xf borderId="0" fillId="5" fontId="0" numFmtId="175" xfId="0" applyAlignment="1" applyFont="1" applyNumberFormat="1">
      <alignment readingOrder="0"/>
    </xf>
    <xf borderId="0" fillId="5" fontId="0" numFmtId="175" xfId="0" applyAlignment="1" applyFont="1" applyNumberFormat="1">
      <alignment horizontal="right" shrinkToFit="0" wrapText="0"/>
    </xf>
    <xf borderId="0" fillId="8" fontId="0" numFmtId="0" xfId="0" applyAlignment="1" applyFont="1">
      <alignment readingOrder="0"/>
    </xf>
    <xf borderId="0" fillId="8" fontId="0" numFmtId="9" xfId="0" applyAlignment="1" applyFont="1" applyNumberFormat="1">
      <alignment horizontal="right"/>
    </xf>
    <xf borderId="0" fillId="8" fontId="0" numFmtId="9" xfId="0" applyFont="1" applyNumberFormat="1"/>
    <xf borderId="0" fillId="5" fontId="0" numFmtId="3" xfId="0" applyAlignment="1" applyFont="1" applyNumberFormat="1">
      <alignment readingOrder="0" vertical="bottom"/>
    </xf>
    <xf borderId="0" fillId="5" fontId="5" numFmtId="3" xfId="0" applyAlignment="1" applyFont="1" applyNumberFormat="1">
      <alignment readingOrder="0" vertical="bottom"/>
    </xf>
    <xf borderId="0" fillId="5" fontId="0" numFmtId="173" xfId="0" applyAlignment="1" applyFont="1" applyNumberFormat="1">
      <alignment vertical="bottom"/>
    </xf>
    <xf borderId="0" fillId="5" fontId="12" numFmtId="10" xfId="0" applyAlignment="1" applyFont="1" applyNumberFormat="1">
      <alignment readingOrder="0"/>
    </xf>
    <xf borderId="0" fillId="5" fontId="12" numFmtId="10" xfId="0" applyFont="1" applyNumberFormat="1"/>
    <xf borderId="0" fillId="0" fontId="25" numFmtId="0" xfId="0" applyAlignment="1" applyFont="1">
      <alignment readingOrder="0" shrinkToFit="0" vertical="bottom" wrapText="1"/>
    </xf>
    <xf borderId="0" fillId="0" fontId="1" numFmtId="176" xfId="0" applyAlignment="1" applyFont="1" applyNumberFormat="1">
      <alignment horizontal="center" readingOrder="0" shrinkToFit="0" vertical="bottom" wrapText="0"/>
    </xf>
    <xf borderId="0" fillId="0" fontId="1" numFmtId="176" xfId="0" applyAlignment="1" applyFont="1" applyNumberFormat="1">
      <alignment horizontal="center" shrinkToFit="0" vertical="bottom" wrapText="0"/>
    </xf>
    <xf borderId="0" fillId="0" fontId="26" numFmtId="0" xfId="0" applyAlignment="1" applyFont="1">
      <alignment readingOrder="0" vertical="bottom"/>
    </xf>
    <xf borderId="0" fillId="0" fontId="26" numFmtId="0" xfId="0" applyAlignment="1" applyFont="1">
      <alignment vertical="bottom"/>
    </xf>
    <xf borderId="0" fillId="0" fontId="26" numFmtId="176" xfId="0" applyAlignment="1" applyFont="1" applyNumberFormat="1">
      <alignment vertical="bottom"/>
    </xf>
    <xf borderId="0" fillId="3" fontId="25" numFmtId="0" xfId="0" applyAlignment="1" applyFont="1">
      <alignment readingOrder="0" vertical="bottom"/>
    </xf>
    <xf borderId="0" fillId="3" fontId="5" numFmtId="176" xfId="0" applyAlignment="1" applyFont="1" applyNumberFormat="1">
      <alignment vertical="bottom"/>
    </xf>
    <xf borderId="0" fillId="7" fontId="12" numFmtId="174" xfId="0" applyAlignment="1" applyFont="1" applyNumberFormat="1">
      <alignment readingOrder="0"/>
    </xf>
    <xf borderId="0" fillId="7" fontId="12" numFmtId="174" xfId="0" applyAlignment="1" applyFont="1" applyNumberFormat="1">
      <alignment readingOrder="0"/>
    </xf>
    <xf borderId="0" fillId="7" fontId="12" numFmtId="174" xfId="0" applyFont="1" applyNumberFormat="1"/>
    <xf borderId="0" fillId="0" fontId="12" numFmtId="0" xfId="0" applyAlignment="1" applyFont="1">
      <alignment readingOrder="0"/>
    </xf>
    <xf borderId="0" fillId="0" fontId="12" numFmtId="9" xfId="0" applyAlignment="1" applyFont="1" applyNumberFormat="1">
      <alignment horizontal="right" readingOrder="0"/>
    </xf>
    <xf borderId="0" fillId="5" fontId="12" numFmtId="0" xfId="0" applyAlignment="1" applyFont="1">
      <alignment readingOrder="0"/>
    </xf>
    <xf borderId="0" fillId="5" fontId="12" numFmtId="0" xfId="0" applyFont="1"/>
    <xf borderId="0" fillId="0" fontId="12" numFmtId="0" xfId="0" applyAlignment="1" applyFont="1">
      <alignment horizontal="right" readingOrder="0"/>
    </xf>
    <xf borderId="0" fillId="0" fontId="12" numFmtId="4" xfId="0" applyAlignment="1" applyFont="1" applyNumberFormat="1">
      <alignment readingOrder="0"/>
    </xf>
    <xf borderId="0" fillId="0" fontId="0" numFmtId="4" xfId="0" applyAlignment="1" applyFont="1" applyNumberFormat="1">
      <alignment horizontal="right" shrinkToFit="0" vertical="center" wrapText="0"/>
    </xf>
    <xf borderId="0" fillId="5" fontId="0" numFmtId="9" xfId="0" applyAlignment="1" applyFont="1" applyNumberFormat="1">
      <alignment horizontal="right" shrinkToFit="0" vertical="center" wrapText="0"/>
    </xf>
    <xf borderId="0" fillId="7" fontId="5" numFmtId="168" xfId="0" applyAlignment="1" applyFont="1" applyNumberFormat="1">
      <alignment readingOrder="0" vertical="bottom"/>
    </xf>
    <xf borderId="0" fillId="7" fontId="5" numFmtId="168" xfId="0" applyAlignment="1" applyFont="1" applyNumberFormat="1">
      <alignment readingOrder="0"/>
    </xf>
    <xf borderId="0" fillId="7" fontId="12" numFmtId="168" xfId="0" applyAlignment="1" applyFont="1" applyNumberFormat="1">
      <alignment readingOrder="0"/>
    </xf>
    <xf borderId="0" fillId="5" fontId="5" numFmtId="3" xfId="0" applyAlignment="1" applyFont="1" applyNumberFormat="1">
      <alignment readingOrder="0"/>
    </xf>
    <xf borderId="0" fillId="5" fontId="0" numFmtId="3" xfId="0" applyAlignment="1" applyFont="1" applyNumberFormat="1">
      <alignment horizontal="right" shrinkToFit="0" vertical="center" wrapText="0"/>
    </xf>
    <xf borderId="0" fillId="5" fontId="5" numFmtId="1" xfId="0" applyAlignment="1" applyFont="1" applyNumberFormat="1">
      <alignment readingOrder="0"/>
    </xf>
    <xf borderId="0" fillId="5" fontId="5" numFmtId="1" xfId="0" applyAlignment="1" applyFont="1" applyNumberFormat="1">
      <alignment horizontal="right" readingOrder="0"/>
    </xf>
    <xf borderId="0" fillId="5" fontId="12" numFmtId="1" xfId="0" applyFont="1" applyNumberFormat="1"/>
    <xf borderId="0" fillId="0" fontId="5" numFmtId="0" xfId="0" applyFont="1"/>
    <xf borderId="0" fillId="0" fontId="5" numFmtId="4" xfId="0" applyFont="1" applyNumberFormat="1"/>
    <xf borderId="0" fillId="8" fontId="5" numFmtId="0" xfId="0" applyAlignment="1" applyFont="1">
      <alignment readingOrder="0"/>
    </xf>
    <xf borderId="0" fillId="8" fontId="5" numFmtId="9" xfId="0" applyAlignment="1" applyFont="1" applyNumberFormat="1">
      <alignment readingOrder="0"/>
    </xf>
    <xf borderId="0" fillId="8" fontId="12" numFmtId="0" xfId="0" applyFont="1"/>
    <xf borderId="0" fillId="7" fontId="5" numFmtId="0" xfId="0" applyAlignment="1" applyFont="1">
      <alignment readingOrder="0"/>
    </xf>
    <xf borderId="0" fillId="7" fontId="12" numFmtId="0" xfId="0" applyFont="1"/>
    <xf borderId="0" fillId="5" fontId="5" numFmtId="0" xfId="0" applyAlignment="1" applyFont="1">
      <alignment readingOrder="0"/>
    </xf>
    <xf borderId="0" fillId="5" fontId="5" numFmtId="168" xfId="0" applyAlignment="1" applyFont="1" applyNumberFormat="1">
      <alignment horizontal="right"/>
    </xf>
    <xf borderId="0" fillId="6" fontId="18" numFmtId="0" xfId="0" applyAlignment="1" applyFont="1">
      <alignment readingOrder="0" vertical="bottom"/>
    </xf>
    <xf borderId="0" fillId="6" fontId="18" numFmtId="9" xfId="0" applyAlignment="1" applyFont="1" applyNumberFormat="1">
      <alignment horizontal="right" readingOrder="0" vertical="bottom"/>
    </xf>
    <xf borderId="0" fillId="6" fontId="5" numFmtId="9" xfId="0" applyAlignment="1" applyFont="1" applyNumberFormat="1">
      <alignment vertical="bottom"/>
    </xf>
    <xf borderId="0" fillId="0" fontId="31" numFmtId="173" xfId="0" applyAlignment="1" applyFont="1" applyNumberFormat="1">
      <alignment readingOrder="0"/>
    </xf>
    <xf borderId="0" fillId="0" fontId="5" numFmtId="173" xfId="0" applyAlignment="1" applyFont="1" applyNumberFormat="1">
      <alignment horizontal="right"/>
    </xf>
    <xf borderId="0" fillId="0" fontId="12" numFmtId="173" xfId="0" applyFont="1" applyNumberFormat="1"/>
    <xf borderId="0" fillId="5" fontId="12" numFmtId="173" xfId="0" applyAlignment="1" applyFont="1" applyNumberFormat="1">
      <alignment readingOrder="0"/>
    </xf>
    <xf borderId="0" fillId="5" fontId="5" numFmtId="173" xfId="0" applyAlignment="1" applyFont="1" applyNumberFormat="1">
      <alignment horizontal="right"/>
    </xf>
    <xf borderId="0" fillId="5" fontId="12" numFmtId="173" xfId="0" applyFont="1" applyNumberFormat="1"/>
    <xf borderId="0" fillId="6" fontId="12" numFmtId="3" xfId="0" applyAlignment="1" applyFont="1" applyNumberFormat="1">
      <alignment readingOrder="0"/>
    </xf>
    <xf borderId="0" fillId="6" fontId="5" numFmtId="3" xfId="0" applyFont="1" applyNumberFormat="1"/>
    <xf borderId="0" fillId="6" fontId="5" numFmtId="167" xfId="0" applyFont="1" applyNumberFormat="1"/>
    <xf borderId="0" fillId="6" fontId="12" numFmtId="3" xfId="0" applyFont="1" applyNumberFormat="1"/>
    <xf borderId="0" fillId="5" fontId="5" numFmtId="167" xfId="0" applyFont="1" applyNumberFormat="1"/>
    <xf borderId="0" fillId="0" fontId="5" numFmtId="0" xfId="0" applyAlignment="1" applyFont="1">
      <alignment readingOrder="0"/>
    </xf>
    <xf borderId="0" fillId="8" fontId="12" numFmtId="9" xfId="0" applyAlignment="1" applyFont="1" applyNumberFormat="1">
      <alignment readingOrder="0"/>
    </xf>
    <xf borderId="0" fillId="8" fontId="12" numFmtId="9" xfId="0" applyFont="1" applyNumberFormat="1"/>
    <xf borderId="0" fillId="5" fontId="12" numFmtId="3" xfId="0" applyAlignment="1" applyFont="1" applyNumberFormat="1">
      <alignment readingOrder="0"/>
    </xf>
    <xf borderId="0" fillId="5" fontId="12" numFmtId="3" xfId="0" applyFont="1" applyNumberFormat="1"/>
    <xf borderId="0" fillId="5" fontId="12" numFmtId="3" xfId="0" applyAlignment="1" applyFont="1" applyNumberFormat="1">
      <alignment horizontal="right"/>
    </xf>
    <xf borderId="0" fillId="0" fontId="1" numFmtId="0" xfId="0" applyAlignment="1" applyFont="1">
      <alignment horizontal="left" readingOrder="0" shrinkToFit="0" vertical="center" wrapText="0"/>
    </xf>
    <xf borderId="0" fillId="0" fontId="0" numFmtId="173" xfId="0" applyAlignment="1" applyFont="1" applyNumberFormat="1">
      <alignment horizontal="left" readingOrder="0" shrinkToFit="0" vertical="center" wrapText="0"/>
    </xf>
    <xf borderId="0" fillId="0" fontId="0" numFmtId="173" xfId="0" applyAlignment="1" applyFont="1" applyNumberFormat="1">
      <alignment horizontal="right" shrinkToFit="0" vertical="center" wrapText="0"/>
    </xf>
    <xf borderId="0" fillId="2" fontId="0" numFmtId="167" xfId="0" applyAlignment="1" applyFont="1" applyNumberFormat="1">
      <alignment horizontal="left" readingOrder="0" shrinkToFit="0" vertical="center" wrapText="0"/>
    </xf>
    <xf borderId="0" fillId="2" fontId="0" numFmtId="167" xfId="0" applyAlignment="1" applyFont="1" applyNumberFormat="1">
      <alignment horizontal="right" shrinkToFit="0" vertical="center" wrapText="0"/>
    </xf>
    <xf borderId="0" fillId="5" fontId="0" numFmtId="0" xfId="0" applyAlignment="1" applyFont="1">
      <alignment horizontal="left" readingOrder="0" shrinkToFit="0" vertical="center" wrapText="0"/>
    </xf>
    <xf borderId="0" fillId="5" fontId="0" numFmtId="174" xfId="0" applyAlignment="1" applyFont="1" applyNumberFormat="1">
      <alignment horizontal="right" shrinkToFit="0" vertical="center" wrapText="0"/>
    </xf>
    <xf borderId="0" fillId="6" fontId="0" numFmtId="0" xfId="0" applyAlignment="1" applyFont="1">
      <alignment horizontal="left" readingOrder="0" shrinkToFit="0" vertical="center" wrapText="0"/>
    </xf>
    <xf borderId="0" fillId="5" fontId="5" numFmtId="173" xfId="0" applyAlignment="1" applyFont="1" applyNumberFormat="1">
      <alignment horizontal="left" readingOrder="0" shrinkToFit="0" vertical="center" wrapText="0"/>
    </xf>
    <xf borderId="0" fillId="5" fontId="5" numFmtId="173" xfId="0" applyAlignment="1" applyFont="1" applyNumberFormat="1">
      <alignment horizontal="right" shrinkToFit="0" wrapText="0"/>
    </xf>
    <xf borderId="0" fillId="5" fontId="5" numFmtId="0" xfId="0" applyAlignment="1" applyFont="1">
      <alignment horizontal="left" readingOrder="0" shrinkToFit="0" vertical="center" wrapText="0"/>
    </xf>
    <xf borderId="0" fillId="5" fontId="5" numFmtId="174" xfId="0" applyAlignment="1" applyFont="1" applyNumberFormat="1">
      <alignment horizontal="right" shrinkToFit="0" wrapText="0"/>
    </xf>
    <xf borderId="0" fillId="8" fontId="0" numFmtId="174" xfId="0" applyAlignment="1" applyFont="1" applyNumberFormat="1">
      <alignment horizontal="right" shrinkToFit="0" vertical="center" wrapText="0"/>
    </xf>
    <xf borderId="0" fillId="5" fontId="5" numFmtId="0" xfId="0" applyAlignment="1" applyFont="1">
      <alignment horizontal="left" shrinkToFit="0" vertical="center" wrapText="0"/>
    </xf>
    <xf borderId="0" fillId="5" fontId="5" numFmtId="4" xfId="0" applyAlignment="1" applyFont="1" applyNumberFormat="1">
      <alignment horizontal="right" shrinkToFit="0" wrapText="0"/>
    </xf>
    <xf borderId="0" fillId="5" fontId="5" numFmtId="2" xfId="0" applyAlignment="1" applyFont="1" applyNumberFormat="1">
      <alignment horizontal="right" shrinkToFit="0" wrapText="0"/>
    </xf>
    <xf borderId="0" fillId="6" fontId="0" numFmtId="10" xfId="0" applyAlignment="1" applyFont="1" applyNumberFormat="1">
      <alignment horizontal="left" shrinkToFit="0" wrapText="0"/>
    </xf>
    <xf borderId="0" fillId="6" fontId="0" numFmtId="10" xfId="0" applyAlignment="1" applyFont="1" applyNumberFormat="1">
      <alignment horizontal="right" shrinkToFit="0" vertical="center" wrapText="0"/>
    </xf>
    <xf borderId="0" fillId="6" fontId="0" numFmtId="3" xfId="0" applyAlignment="1" applyFont="1" applyNumberFormat="1">
      <alignment horizontal="left" readingOrder="0" shrinkToFit="0" vertical="center" wrapText="0"/>
    </xf>
    <xf borderId="0" fillId="6" fontId="0" numFmtId="3" xfId="0" applyAlignment="1" applyFont="1" applyNumberFormat="1">
      <alignment horizontal="right" shrinkToFit="0" vertical="center" wrapText="0"/>
    </xf>
    <xf borderId="0" fillId="5" fontId="5" numFmtId="2" xfId="0" applyAlignment="1" applyFont="1" applyNumberFormat="1">
      <alignment horizontal="left" readingOrder="0" shrinkToFit="0" vertical="center" wrapText="0"/>
    </xf>
    <xf borderId="0" fillId="5" fontId="5" numFmtId="177" xfId="0" applyAlignment="1" applyFont="1" applyNumberFormat="1">
      <alignment horizontal="left" readingOrder="0" shrinkToFit="0" vertical="center" wrapText="0"/>
    </xf>
    <xf borderId="0" fillId="5" fontId="5" numFmtId="177" xfId="0" applyAlignment="1" applyFont="1" applyNumberFormat="1">
      <alignment horizontal="right" shrinkToFit="0" wrapText="0"/>
    </xf>
    <xf borderId="0" fillId="8" fontId="0" numFmtId="0" xfId="0" applyFont="1"/>
    <xf borderId="0" fillId="8" fontId="0" numFmtId="9" xfId="0" applyAlignment="1" applyFont="1" applyNumberFormat="1">
      <alignment horizontal="right" readingOrder="0"/>
    </xf>
    <xf borderId="0" fillId="8" fontId="5" numFmtId="4" xfId="0" applyFont="1" applyNumberFormat="1"/>
    <xf borderId="0" fillId="5" fontId="0" numFmtId="0" xfId="0" applyFont="1"/>
    <xf borderId="0" fillId="5" fontId="0" numFmtId="4" xfId="0" applyAlignment="1" applyFont="1" applyNumberFormat="1">
      <alignment horizontal="right"/>
    </xf>
    <xf borderId="0" fillId="0" fontId="0" numFmtId="164" xfId="0" applyAlignment="1" applyFont="1" applyNumberFormat="1">
      <alignment horizontal="right" readingOrder="0" shrinkToFit="0" vertical="center" wrapText="0"/>
    </xf>
    <xf borderId="0" fillId="5" fontId="0" numFmtId="1" xfId="0" applyAlignment="1" applyFont="1" applyNumberFormat="1">
      <alignment horizontal="left" readingOrder="0" shrinkToFit="0" wrapText="0"/>
    </xf>
    <xf borderId="0" fillId="5" fontId="0" numFmtId="178" xfId="0" applyAlignment="1" applyFont="1" applyNumberFormat="1">
      <alignment horizontal="right" shrinkToFit="0" wrapText="0"/>
    </xf>
    <xf borderId="0" fillId="5" fontId="0" numFmtId="168" xfId="0" applyAlignment="1" applyFont="1" applyNumberFormat="1">
      <alignment horizontal="right" shrinkToFit="0" vertical="center" wrapText="0"/>
    </xf>
    <xf borderId="0" fillId="0" fontId="12" numFmtId="4" xfId="0" applyFont="1" applyNumberFormat="1"/>
    <xf borderId="0" fillId="5" fontId="0" numFmtId="9" xfId="0" applyAlignment="1" applyFont="1" applyNumberFormat="1">
      <alignment readingOrder="0" shrinkToFit="0" wrapText="0"/>
    </xf>
    <xf borderId="0" fillId="5" fontId="12" numFmtId="9" xfId="0" applyFont="1" applyNumberFormat="1"/>
    <xf borderId="0" fillId="0" fontId="12" numFmtId="172" xfId="0" applyFont="1" applyNumberFormat="1"/>
    <xf borderId="0" fillId="0" fontId="32" numFmtId="0" xfId="0" applyAlignment="1" applyFont="1">
      <alignment horizontal="left" readingOrder="0" shrinkToFit="0" wrapText="1"/>
    </xf>
    <xf borderId="0" fillId="0" fontId="5" numFmtId="168" xfId="0" applyAlignment="1" applyFont="1" applyNumberFormat="1">
      <alignment horizontal="center" shrinkToFit="0" wrapText="0"/>
    </xf>
    <xf borderId="0" fillId="0" fontId="0" numFmtId="168" xfId="0" applyAlignment="1" applyFont="1" applyNumberFormat="1">
      <alignment horizontal="right" readingOrder="0" shrinkToFit="0" wrapText="0"/>
    </xf>
    <xf borderId="0" fillId="0" fontId="0" numFmtId="168" xfId="0" applyAlignment="1" applyFont="1" applyNumberFormat="1">
      <alignment horizontal="center" shrinkToFit="0" wrapText="0"/>
    </xf>
    <xf borderId="0" fillId="0" fontId="29" numFmtId="168" xfId="0" applyFont="1" applyNumberFormat="1"/>
    <xf borderId="0" fillId="0" fontId="29" numFmtId="168" xfId="0" applyAlignment="1" applyFont="1" applyNumberFormat="1">
      <alignment readingOrder="0"/>
    </xf>
    <xf borderId="0" fillId="0" fontId="0" numFmtId="168" xfId="0" applyAlignment="1" applyFont="1" applyNumberFormat="1">
      <alignment horizontal="center" vertical="bottom"/>
    </xf>
    <xf borderId="0" fillId="4" fontId="1" numFmtId="0" xfId="0" applyAlignment="1" applyFont="1">
      <alignment horizontal="center" readingOrder="0" shrinkToFit="0" wrapText="0"/>
    </xf>
    <xf borderId="0" fillId="4" fontId="9" numFmtId="0" xfId="0" applyAlignment="1" applyFont="1">
      <alignment horizontal="left" readingOrder="0" shrinkToFit="0" vertical="center" wrapText="0"/>
    </xf>
    <xf borderId="0" fillId="0" fontId="0" numFmtId="173" xfId="0" applyAlignment="1" applyFont="1" applyNumberFormat="1">
      <alignment horizontal="right" readingOrder="0" shrinkToFit="0" vertical="center" wrapText="0"/>
    </xf>
    <xf borderId="0" fillId="0" fontId="0" numFmtId="173" xfId="0" applyAlignment="1" applyFont="1" applyNumberFormat="1">
      <alignment horizontal="center" shrinkToFit="0" wrapText="0"/>
    </xf>
    <xf borderId="0" fillId="0" fontId="0" numFmtId="173" xfId="0" applyAlignment="1" applyFont="1" applyNumberFormat="1">
      <alignment horizontal="right" readingOrder="0" shrinkToFit="0" vertical="center" wrapText="0"/>
    </xf>
    <xf borderId="0" fillId="0" fontId="0" numFmtId="173" xfId="0" applyAlignment="1" applyFont="1" applyNumberFormat="1">
      <alignment horizontal="right" readingOrder="0" shrinkToFit="0" vertical="top" wrapText="0"/>
    </xf>
    <xf borderId="0" fillId="0" fontId="12" numFmtId="9" xfId="0" applyFont="1" applyNumberFormat="1"/>
    <xf borderId="0" fillId="0" fontId="29" numFmtId="173" xfId="0" applyFont="1" applyNumberFormat="1"/>
    <xf borderId="0" fillId="4" fontId="21" numFmtId="168" xfId="0" applyAlignment="1" applyFont="1" applyNumberFormat="1">
      <alignment horizontal="left" readingOrder="0" shrinkToFit="0" wrapText="0"/>
    </xf>
    <xf borderId="0" fillId="0" fontId="0" numFmtId="1" xfId="0" applyAlignment="1" applyFont="1" applyNumberFormat="1">
      <alignment horizontal="right" readingOrder="0" shrinkToFit="0" vertical="center" wrapText="0"/>
    </xf>
    <xf borderId="0" fillId="0" fontId="0" numFmtId="1" xfId="0" applyAlignment="1" applyFont="1" applyNumberFormat="1">
      <alignment horizontal="center" shrinkToFit="0" wrapText="0"/>
    </xf>
    <xf borderId="0" fillId="0" fontId="12" numFmtId="1" xfId="0" applyFont="1" applyNumberFormat="1"/>
    <xf borderId="0" fillId="0" fontId="0" numFmtId="1" xfId="0" applyAlignment="1" applyFont="1" applyNumberFormat="1">
      <alignment horizontal="right" readingOrder="0" shrinkToFit="0" vertical="center" wrapText="0"/>
    </xf>
    <xf borderId="0" fillId="0" fontId="0" numFmtId="1" xfId="0" applyAlignment="1" applyFont="1" applyNumberFormat="1">
      <alignment horizontal="center"/>
    </xf>
    <xf borderId="0" fillId="0" fontId="0" numFmtId="1" xfId="0" applyAlignment="1" applyFont="1" applyNumberFormat="1">
      <alignment horizontal="right" readingOrder="0" shrinkToFit="0" vertical="top" wrapText="0"/>
    </xf>
    <xf borderId="0" fillId="0" fontId="0" numFmtId="0" xfId="0" applyAlignment="1" applyFont="1">
      <alignment horizontal="right" readingOrder="0" shrinkToFit="0" wrapText="0"/>
    </xf>
    <xf borderId="0" fillId="4" fontId="21" numFmtId="168" xfId="0" applyAlignment="1" applyFont="1" applyNumberFormat="1">
      <alignment horizontal="center" readingOrder="0" shrinkToFit="0" wrapText="0"/>
    </xf>
    <xf borderId="0" fillId="12" fontId="9" numFmtId="0" xfId="0" applyAlignment="1" applyFill="1" applyFont="1">
      <alignment horizontal="center" readingOrder="0" shrinkToFit="0" vertical="bottom" wrapText="0"/>
    </xf>
    <xf borderId="0" fillId="12" fontId="0" numFmtId="168" xfId="0" applyAlignment="1" applyFont="1" applyNumberFormat="1">
      <alignment horizontal="center" shrinkToFit="0" wrapText="0"/>
    </xf>
    <xf borderId="0" fillId="12" fontId="12" numFmtId="0" xfId="0" applyFont="1"/>
    <xf borderId="0" fillId="0" fontId="0" numFmtId="0" xfId="0" applyAlignment="1" applyFont="1">
      <alignment horizontal="left" readingOrder="0" shrinkToFit="0" vertical="bottom" wrapText="0"/>
    </xf>
    <xf borderId="0" fillId="0" fontId="0" numFmtId="9" xfId="0" applyAlignment="1" applyFont="1" applyNumberFormat="1">
      <alignment horizontal="center" shrinkToFit="0" wrapText="0"/>
    </xf>
    <xf borderId="0" fillId="0" fontId="33" numFmtId="0" xfId="0" applyAlignment="1" applyFont="1">
      <alignment horizontal="center" readingOrder="0" vertical="bottom"/>
    </xf>
    <xf borderId="0" fillId="0" fontId="0" numFmtId="10" xfId="0" applyAlignment="1" applyFont="1" applyNumberFormat="1">
      <alignment horizontal="center" shrinkToFit="0" wrapText="0"/>
    </xf>
    <xf borderId="0" fillId="12" fontId="0" numFmtId="9" xfId="0" applyAlignment="1" applyFont="1" applyNumberFormat="1">
      <alignment horizontal="center" shrinkToFit="0" wrapText="0"/>
    </xf>
    <xf borderId="0" fillId="12" fontId="0" numFmtId="10" xfId="0" applyAlignment="1" applyFont="1" applyNumberFormat="1">
      <alignment horizontal="center" shrinkToFit="0" wrapText="0"/>
    </xf>
    <xf borderId="0" fillId="0" fontId="0" numFmtId="0" xfId="0" applyAlignment="1" applyFont="1">
      <alignment horizontal="left" readingOrder="0" shrinkToFit="0" wrapText="0"/>
    </xf>
    <xf borderId="0" fillId="0" fontId="12" numFmtId="9" xfId="0" applyAlignment="1" applyFont="1" applyNumberFormat="1">
      <alignment horizontal="center"/>
    </xf>
    <xf borderId="0" fillId="0" fontId="12" numFmtId="10" xfId="0" applyFont="1" applyNumberFormat="1"/>
    <xf borderId="0" fillId="12" fontId="0" numFmtId="0" xfId="0" applyAlignment="1" applyFont="1">
      <alignment horizontal="center" shrinkToFit="0" wrapText="0"/>
    </xf>
    <xf borderId="0" fillId="12" fontId="12" numFmtId="0" xfId="0" applyAlignment="1" applyFont="1">
      <alignment horizontal="center"/>
    </xf>
    <xf borderId="0" fillId="0" fontId="0" numFmtId="0" xfId="0" applyAlignment="1" applyFont="1">
      <alignment horizontal="left" readingOrder="0" shrinkToFit="0" wrapText="0"/>
    </xf>
    <xf borderId="0" fillId="0" fontId="0" numFmtId="0" xfId="0" applyAlignment="1" applyFont="1">
      <alignment horizontal="left" shrinkToFit="0" wrapText="0"/>
    </xf>
    <xf borderId="0" fillId="0" fontId="0" numFmtId="0" xfId="0" applyAlignment="1" applyFont="1">
      <alignment horizontal="center" shrinkToFit="0" wrapText="0"/>
    </xf>
    <xf borderId="0" fillId="0" fontId="12" numFmtId="0" xfId="0" applyAlignment="1" applyFont="1">
      <alignment horizontal="center"/>
    </xf>
    <xf borderId="0" fillId="0" fontId="12" numFmtId="10" xfId="0" applyAlignment="1" applyFont="1" applyNumberFormat="1">
      <alignment horizontal="center"/>
    </xf>
    <xf borderId="0" fillId="0" fontId="0" numFmtId="164" xfId="0" applyAlignment="1" applyFont="1" applyNumberFormat="1">
      <alignment horizontal="center" shrinkToFit="0" wrapText="0"/>
    </xf>
    <xf borderId="0" fillId="3" fontId="10" numFmtId="0" xfId="0" applyAlignment="1" applyFont="1">
      <alignment readingOrder="0" vertical="bottom"/>
    </xf>
    <xf borderId="0" fillId="3" fontId="10" numFmtId="177" xfId="0" applyAlignment="1" applyFont="1" applyNumberFormat="1">
      <alignment horizontal="center" readingOrder="0" shrinkToFit="0" vertical="bottom" wrapText="0"/>
    </xf>
    <xf borderId="0" fillId="3" fontId="10" numFmtId="177" xfId="0" applyAlignment="1" applyFont="1" applyNumberFormat="1">
      <alignment horizontal="center" readingOrder="0" vertical="bottom"/>
    </xf>
    <xf borderId="0" fillId="3" fontId="10" numFmtId="0" xfId="0" applyAlignment="1" applyFont="1">
      <alignment horizontal="center" readingOrder="0" vertical="bottom"/>
    </xf>
    <xf borderId="0" fillId="0" fontId="10" numFmtId="0" xfId="0" applyAlignment="1" applyFont="1">
      <alignment readingOrder="0" vertical="bottom"/>
    </xf>
    <xf borderId="0" fillId="0" fontId="12" numFmtId="0" xfId="0" applyAlignment="1" applyFont="1">
      <alignment shrinkToFit="0" wrapText="0"/>
    </xf>
    <xf borderId="0" fillId="0" fontId="10" numFmtId="0" xfId="0" applyAlignment="1" applyFont="1">
      <alignment horizontal="center" readingOrder="0" vertical="bottom"/>
    </xf>
    <xf borderId="0" fillId="0" fontId="34" numFmtId="0" xfId="0" applyAlignment="1" applyFont="1">
      <alignment readingOrder="0" vertical="bottom"/>
    </xf>
    <xf borderId="0" fillId="0" fontId="34" numFmtId="177" xfId="0" applyAlignment="1" applyFont="1" applyNumberFormat="1">
      <alignment horizontal="center" readingOrder="0" shrinkToFit="0" vertical="bottom" wrapText="0"/>
    </xf>
    <xf borderId="0" fillId="0" fontId="34" numFmtId="177" xfId="0" applyAlignment="1" applyFont="1" applyNumberFormat="1">
      <alignment horizontal="center" readingOrder="0" vertical="bottom"/>
    </xf>
    <xf borderId="0" fillId="0" fontId="34" numFmtId="0" xfId="0" applyAlignment="1" applyFont="1">
      <alignment horizontal="center" readingOrder="0" vertical="bottom"/>
    </xf>
    <xf borderId="0" fillId="3" fontId="35" numFmtId="0" xfId="0" applyAlignment="1" applyFont="1">
      <alignment readingOrder="0" vertical="bottom"/>
    </xf>
    <xf borderId="0" fillId="3" fontId="36" numFmtId="177" xfId="0" applyAlignment="1" applyFont="1" applyNumberFormat="1">
      <alignment horizontal="left" shrinkToFit="0" wrapText="0"/>
    </xf>
    <xf borderId="0" fillId="3" fontId="36" numFmtId="177" xfId="0" applyAlignment="1" applyFont="1" applyNumberFormat="1">
      <alignment readingOrder="0"/>
    </xf>
    <xf borderId="0" fillId="3" fontId="36" numFmtId="177" xfId="0" applyFont="1" applyNumberFormat="1"/>
    <xf borderId="0" fillId="3" fontId="36" numFmtId="0" xfId="0" applyAlignment="1" applyFont="1">
      <alignment vertical="bottom"/>
    </xf>
    <xf borderId="0" fillId="0" fontId="37" numFmtId="0" xfId="0" applyAlignment="1" applyFont="1">
      <alignment readingOrder="0" vertical="bottom"/>
    </xf>
    <xf borderId="0" fillId="0" fontId="38" numFmtId="177" xfId="0" applyAlignment="1" applyFont="1" applyNumberFormat="1">
      <alignment horizontal="left" shrinkToFit="0" wrapText="0"/>
    </xf>
    <xf borderId="0" fillId="0" fontId="38" numFmtId="177" xfId="0" applyAlignment="1" applyFont="1" applyNumberFormat="1">
      <alignment readingOrder="0"/>
    </xf>
    <xf borderId="0" fillId="0" fontId="38" numFmtId="177" xfId="0" applyFont="1" applyNumberFormat="1"/>
    <xf borderId="0" fillId="0" fontId="38" numFmtId="0" xfId="0" applyAlignment="1" applyFont="1">
      <alignment vertical="bottom"/>
    </xf>
    <xf borderId="0" fillId="5" fontId="38" numFmtId="0" xfId="0" applyAlignment="1" applyFont="1">
      <alignment readingOrder="0" vertical="bottom"/>
    </xf>
    <xf borderId="0" fillId="5" fontId="37" numFmtId="177" xfId="0" applyAlignment="1" applyFont="1" applyNumberFormat="1">
      <alignment readingOrder="0" shrinkToFit="0" vertical="bottom" wrapText="0"/>
    </xf>
    <xf borderId="0" fillId="13" fontId="38" numFmtId="9" xfId="0" applyAlignment="1" applyFill="1" applyFont="1" applyNumberFormat="1">
      <alignment horizontal="right" readingOrder="0" vertical="bottom"/>
    </xf>
    <xf borderId="0" fillId="5" fontId="38" numFmtId="9" xfId="0" applyFont="1" applyNumberFormat="1"/>
    <xf borderId="0" fillId="5" fontId="39" numFmtId="9" xfId="0" applyAlignment="1" applyFont="1" applyNumberFormat="1">
      <alignment horizontal="right" vertical="bottom"/>
    </xf>
    <xf borderId="0" fillId="5" fontId="38" numFmtId="0" xfId="0" applyAlignment="1" applyFont="1">
      <alignment vertical="bottom"/>
    </xf>
    <xf borderId="0" fillId="13" fontId="38" numFmtId="173" xfId="0" applyAlignment="1" applyFont="1" applyNumberFormat="1">
      <alignment horizontal="right" readingOrder="0" vertical="bottom"/>
    </xf>
    <xf borderId="0" fillId="5" fontId="38" numFmtId="3" xfId="0" applyFont="1" applyNumberFormat="1"/>
    <xf borderId="0" fillId="5" fontId="39" numFmtId="3" xfId="0" applyAlignment="1" applyFont="1" applyNumberFormat="1">
      <alignment horizontal="right" vertical="bottom"/>
    </xf>
    <xf borderId="0" fillId="5" fontId="38" numFmtId="0" xfId="0" applyAlignment="1" applyFont="1">
      <alignment horizontal="right" readingOrder="0" vertical="bottom"/>
    </xf>
    <xf borderId="0" fillId="5" fontId="38" numFmtId="2" xfId="0" applyFont="1" applyNumberFormat="1"/>
    <xf borderId="0" fillId="5" fontId="39" numFmtId="2" xfId="0" applyAlignment="1" applyFont="1" applyNumberFormat="1">
      <alignment horizontal="right" vertical="bottom"/>
    </xf>
    <xf borderId="0" fillId="13" fontId="38" numFmtId="173" xfId="0" applyAlignment="1" applyFont="1" applyNumberFormat="1">
      <alignment horizontal="right" vertical="bottom"/>
    </xf>
    <xf borderId="0" fillId="0" fontId="40" numFmtId="0" xfId="0" applyAlignment="1" applyFont="1">
      <alignment readingOrder="0" vertical="bottom"/>
    </xf>
    <xf borderId="0" fillId="13" fontId="38" numFmtId="173" xfId="0" applyAlignment="1" applyFont="1" applyNumberFormat="1">
      <alignment readingOrder="0"/>
    </xf>
    <xf borderId="0" fillId="5" fontId="38" numFmtId="173" xfId="0" applyFont="1" applyNumberFormat="1"/>
    <xf borderId="0" fillId="5" fontId="39" numFmtId="173" xfId="0" applyAlignment="1" applyFont="1" applyNumberFormat="1">
      <alignment horizontal="right" vertical="bottom"/>
    </xf>
    <xf borderId="0" fillId="5" fontId="37" numFmtId="0" xfId="0" applyAlignment="1" applyFont="1">
      <alignment horizontal="left" readingOrder="0" vertical="bottom"/>
    </xf>
    <xf borderId="0" fillId="5" fontId="38" numFmtId="1" xfId="0" applyFont="1" applyNumberFormat="1"/>
    <xf borderId="0" fillId="5" fontId="39" numFmtId="1" xfId="0" applyAlignment="1" applyFont="1" applyNumberFormat="1">
      <alignment horizontal="right" vertical="bottom"/>
    </xf>
    <xf borderId="0" fillId="0" fontId="41" numFmtId="0" xfId="0" applyAlignment="1" applyFont="1">
      <alignment readingOrder="0"/>
    </xf>
    <xf borderId="0" fillId="0" fontId="38" numFmtId="0" xfId="0" applyAlignment="1" applyFont="1">
      <alignment shrinkToFit="0" wrapText="0"/>
    </xf>
    <xf borderId="0" fillId="0" fontId="38" numFmtId="0" xfId="0" applyFont="1"/>
    <xf borderId="0" fillId="6" fontId="12" numFmtId="0" xfId="0" applyAlignment="1" applyFont="1">
      <alignment readingOrder="0"/>
    </xf>
    <xf borderId="0" fillId="6" fontId="38" numFmtId="0" xfId="0" applyAlignment="1" applyFont="1">
      <alignment shrinkToFit="0" wrapText="0"/>
    </xf>
    <xf borderId="0" fillId="6" fontId="37" numFmtId="0" xfId="0" applyAlignment="1" applyFont="1">
      <alignment readingOrder="0"/>
    </xf>
    <xf borderId="0" fillId="6" fontId="38" numFmtId="1" xfId="0" applyAlignment="1" applyFont="1" applyNumberFormat="1">
      <alignment horizontal="right"/>
    </xf>
    <xf borderId="0" fillId="6" fontId="38" numFmtId="168" xfId="0" applyAlignment="1" applyFont="1" applyNumberFormat="1">
      <alignment horizontal="right"/>
    </xf>
    <xf borderId="0" fillId="6" fontId="38" numFmtId="169" xfId="0" applyAlignment="1" applyFont="1" applyNumberFormat="1">
      <alignment horizontal="right"/>
    </xf>
    <xf borderId="0" fillId="6" fontId="38" numFmtId="2" xfId="0" applyAlignment="1" applyFont="1" applyNumberFormat="1">
      <alignment horizontal="right"/>
    </xf>
    <xf borderId="0" fillId="5" fontId="38" numFmtId="177" xfId="0" applyAlignment="1" applyFont="1" applyNumberFormat="1">
      <alignment horizontal="left" shrinkToFit="0" wrapText="0"/>
    </xf>
    <xf borderId="0" fillId="5" fontId="0" numFmtId="1" xfId="0" applyAlignment="1" applyFont="1" applyNumberFormat="1">
      <alignment readingOrder="0" vertical="bottom"/>
    </xf>
    <xf borderId="0" fillId="0" fontId="37" numFmtId="177" xfId="0" applyAlignment="1" applyFont="1" applyNumberFormat="1">
      <alignment readingOrder="0"/>
    </xf>
    <xf borderId="0" fillId="5" fontId="37" numFmtId="177" xfId="0" applyAlignment="1" applyFont="1" applyNumberFormat="1">
      <alignment readingOrder="0"/>
    </xf>
    <xf borderId="0" fillId="5" fontId="38" numFmtId="3" xfId="0" applyAlignment="1" applyFont="1" applyNumberFormat="1">
      <alignment readingOrder="0"/>
    </xf>
    <xf borderId="0" fillId="13" fontId="37" numFmtId="177" xfId="0" applyAlignment="1" applyFont="1" applyNumberFormat="1">
      <alignment readingOrder="0"/>
    </xf>
    <xf borderId="0" fillId="5" fontId="37" numFmtId="177" xfId="0" applyAlignment="1" applyFont="1" applyNumberFormat="1">
      <alignment shrinkToFit="0" vertical="bottom" wrapText="0"/>
    </xf>
    <xf borderId="0" fillId="13" fontId="37" numFmtId="173" xfId="0" applyAlignment="1" applyFont="1" applyNumberFormat="1">
      <alignment horizontal="left" readingOrder="0" vertical="bottom"/>
    </xf>
    <xf borderId="0" fillId="3" fontId="38" numFmtId="177" xfId="0" applyAlignment="1" applyFont="1" applyNumberFormat="1">
      <alignment horizontal="left" shrinkToFit="0" wrapText="0"/>
    </xf>
    <xf borderId="0" fillId="3" fontId="38" numFmtId="177" xfId="0" applyAlignment="1" applyFont="1" applyNumberFormat="1">
      <alignment readingOrder="0"/>
    </xf>
    <xf borderId="0" fillId="3" fontId="38" numFmtId="177" xfId="0" applyFont="1" applyNumberFormat="1"/>
    <xf borderId="0" fillId="3" fontId="38" numFmtId="0" xfId="0" applyAlignment="1" applyFont="1">
      <alignment vertical="bottom"/>
    </xf>
    <xf borderId="0" fillId="8" fontId="38" numFmtId="0" xfId="0" applyAlignment="1" applyFont="1">
      <alignment vertical="bottom"/>
    </xf>
    <xf borderId="0" fillId="8" fontId="37" numFmtId="0" xfId="0" applyAlignment="1" applyFont="1">
      <alignment readingOrder="0" shrinkToFit="0" vertical="bottom" wrapText="0"/>
    </xf>
    <xf borderId="0" fillId="8" fontId="37" numFmtId="173" xfId="0" applyAlignment="1" applyFont="1" applyNumberFormat="1">
      <alignment horizontal="left" readingOrder="0" vertical="bottom"/>
    </xf>
    <xf borderId="0" fillId="8" fontId="38" numFmtId="173" xfId="0" applyAlignment="1" applyFont="1" applyNumberFormat="1">
      <alignment horizontal="right" readingOrder="0" vertical="bottom"/>
    </xf>
    <xf borderId="0" fillId="8" fontId="39" numFmtId="173" xfId="0" applyAlignment="1" applyFont="1" applyNumberFormat="1">
      <alignment horizontal="right" vertical="bottom"/>
    </xf>
    <xf borderId="0" fillId="8" fontId="38" numFmtId="173" xfId="0" applyAlignment="1" applyFont="1" applyNumberFormat="1">
      <alignment horizontal="right" vertical="bottom"/>
    </xf>
    <xf borderId="0" fillId="0" fontId="38" numFmtId="0" xfId="0" applyAlignment="1" applyFont="1">
      <alignment shrinkToFit="0" vertical="bottom" wrapText="0"/>
    </xf>
    <xf borderId="0" fillId="8" fontId="38" numFmtId="0" xfId="0" applyAlignment="1" applyFont="1">
      <alignment readingOrder="0" vertical="bottom"/>
    </xf>
    <xf borderId="0" fillId="7" fontId="38" numFmtId="9" xfId="0" applyAlignment="1" applyFont="1" applyNumberFormat="1">
      <alignment horizontal="right" vertical="bottom"/>
    </xf>
    <xf borderId="0" fillId="7" fontId="39" numFmtId="9" xfId="0" applyAlignment="1" applyFont="1" applyNumberFormat="1">
      <alignment horizontal="right" vertical="bottom"/>
    </xf>
    <xf borderId="0" fillId="13" fontId="42" numFmtId="9" xfId="0" applyAlignment="1" applyFont="1" applyNumberFormat="1">
      <alignment horizontal="right" readingOrder="0" vertical="bottom"/>
    </xf>
    <xf borderId="0" fillId="0" fontId="37" numFmtId="0" xfId="0" applyAlignment="1" applyFont="1">
      <alignment vertical="bottom"/>
    </xf>
    <xf borderId="0" fillId="0" fontId="37" numFmtId="0" xfId="0" applyAlignment="1" applyFont="1">
      <alignment vertical="bottom"/>
    </xf>
    <xf borderId="0" fillId="0" fontId="38" numFmtId="179" xfId="0" applyAlignment="1" applyFont="1" applyNumberFormat="1">
      <alignment vertical="bottom"/>
    </xf>
    <xf borderId="0" fillId="5" fontId="38" numFmtId="0" xfId="0" applyAlignment="1" applyFont="1">
      <alignment readingOrder="0"/>
    </xf>
    <xf borderId="0" fillId="5" fontId="37" numFmtId="0" xfId="0" applyAlignment="1" applyFont="1">
      <alignment shrinkToFit="0" vertical="bottom" wrapText="0"/>
    </xf>
    <xf borderId="0" fillId="5" fontId="38" numFmtId="0" xfId="0" applyAlignment="1" applyFont="1">
      <alignment vertical="bottom"/>
    </xf>
    <xf borderId="0" fillId="5" fontId="38" numFmtId="9" xfId="0" applyAlignment="1" applyFont="1" applyNumberFormat="1">
      <alignment horizontal="right" vertical="bottom"/>
    </xf>
    <xf borderId="0" fillId="5" fontId="38" numFmtId="0" xfId="0" applyAlignment="1" applyFont="1">
      <alignment readingOrder="0" shrinkToFit="0" wrapText="0"/>
    </xf>
    <xf borderId="0" fillId="5" fontId="43" numFmtId="0" xfId="0" applyAlignment="1" applyFont="1">
      <alignment readingOrder="0"/>
    </xf>
    <xf borderId="0" fillId="7" fontId="38" numFmtId="10" xfId="0" applyAlignment="1" applyFont="1" applyNumberFormat="1">
      <alignment readingOrder="0"/>
    </xf>
    <xf borderId="0" fillId="7" fontId="39" numFmtId="10" xfId="0" applyAlignment="1" applyFont="1" applyNumberFormat="1">
      <alignment horizontal="right" vertical="bottom"/>
    </xf>
    <xf borderId="0" fillId="0" fontId="39" numFmtId="0" xfId="0" applyFont="1"/>
    <xf borderId="0" fillId="0" fontId="39" numFmtId="0" xfId="0" applyAlignment="1" applyFont="1">
      <alignment shrinkToFit="0" wrapText="0"/>
    </xf>
    <xf borderId="0" fillId="3" fontId="36" numFmtId="177" xfId="0" applyAlignment="1" applyFont="1" applyNumberFormat="1">
      <alignment horizontal="right"/>
    </xf>
    <xf borderId="0" fillId="0" fontId="38" numFmtId="0" xfId="0" applyAlignment="1" applyFont="1">
      <alignment horizontal="right"/>
    </xf>
    <xf borderId="0" fillId="8" fontId="37" numFmtId="0" xfId="0" applyAlignment="1" applyFont="1">
      <alignment readingOrder="0" shrinkToFit="0" wrapText="0"/>
    </xf>
    <xf borderId="0" fillId="8" fontId="38" numFmtId="0" xfId="0" applyAlignment="1" applyFont="1">
      <alignment readingOrder="0"/>
    </xf>
    <xf borderId="0" fillId="13" fontId="38" numFmtId="9" xfId="0" applyAlignment="1" applyFont="1" applyNumberFormat="1">
      <alignment horizontal="right" readingOrder="0"/>
    </xf>
    <xf borderId="0" fillId="7" fontId="38" numFmtId="9" xfId="0" applyAlignment="1" applyFont="1" applyNumberFormat="1">
      <alignment readingOrder="0"/>
    </xf>
    <xf borderId="0" fillId="0" fontId="37" numFmtId="0" xfId="0" applyAlignment="1" applyFont="1">
      <alignment readingOrder="0"/>
    </xf>
    <xf borderId="0" fillId="5" fontId="37" numFmtId="0" xfId="0" applyAlignment="1" applyFont="1">
      <alignment readingOrder="0" shrinkToFit="0" wrapText="0"/>
    </xf>
    <xf borderId="0" fillId="5" fontId="38" numFmtId="0" xfId="0" applyAlignment="1" applyFont="1">
      <alignment horizontal="right"/>
    </xf>
    <xf borderId="0" fillId="5" fontId="38" numFmtId="0" xfId="0" applyFont="1"/>
    <xf borderId="0" fillId="0" fontId="35" numFmtId="0" xfId="0" applyAlignment="1" applyFont="1">
      <alignment readingOrder="0" vertical="bottom"/>
    </xf>
    <xf borderId="0" fillId="0" fontId="36" numFmtId="177" xfId="0" applyAlignment="1" applyFont="1" applyNumberFormat="1">
      <alignment horizontal="left" shrinkToFit="0" wrapText="0"/>
    </xf>
    <xf borderId="0" fillId="0" fontId="36" numFmtId="177" xfId="0" applyFont="1" applyNumberFormat="1"/>
    <xf borderId="0" fillId="0" fontId="36" numFmtId="0" xfId="0" applyAlignment="1" applyFont="1">
      <alignment vertical="bottom"/>
    </xf>
    <xf borderId="0" fillId="0" fontId="38" numFmtId="0" xfId="0" applyAlignment="1" applyFont="1">
      <alignment readingOrder="0"/>
    </xf>
    <xf borderId="0" fillId="0" fontId="36" numFmtId="177" xfId="0" applyAlignment="1" applyFont="1" applyNumberFormat="1">
      <alignment readingOrder="0"/>
    </xf>
    <xf borderId="0" fillId="4" fontId="1" numFmtId="0" xfId="0" applyAlignment="1" applyFont="1">
      <alignment vertical="bottom"/>
    </xf>
    <xf borderId="0" fillId="4" fontId="5" numFmtId="0" xfId="0" applyAlignment="1" applyFont="1">
      <alignment vertical="bottom"/>
    </xf>
    <xf borderId="0" fillId="5" fontId="44" numFmtId="177" xfId="0" applyAlignment="1" applyFont="1" applyNumberFormat="1">
      <alignment horizontal="left" readingOrder="0" shrinkToFit="0" wrapText="0"/>
    </xf>
    <xf borderId="0" fillId="5" fontId="5" numFmtId="177" xfId="0" applyAlignment="1" applyFont="1" applyNumberFormat="1">
      <alignment horizontal="left" readingOrder="0"/>
    </xf>
    <xf borderId="0" fillId="5" fontId="5" numFmtId="173" xfId="0" applyAlignment="1" applyFont="1" applyNumberFormat="1">
      <alignment readingOrder="0"/>
    </xf>
    <xf borderId="0" fillId="0" fontId="5" numFmtId="177" xfId="0" applyAlignment="1" applyFont="1" applyNumberFormat="1">
      <alignment horizontal="left" shrinkToFit="0" wrapText="0"/>
    </xf>
    <xf borderId="0" fillId="0" fontId="5" numFmtId="177" xfId="0" applyAlignment="1" applyFont="1" applyNumberFormat="1">
      <alignment horizontal="left"/>
    </xf>
    <xf borderId="0" fillId="0" fontId="5" numFmtId="177" xfId="0" applyAlignment="1" applyFont="1" applyNumberFormat="1">
      <alignment readingOrder="0"/>
    </xf>
    <xf borderId="0" fillId="0" fontId="5" numFmtId="174" xfId="0" applyAlignment="1" applyFont="1" applyNumberFormat="1">
      <alignment readingOrder="0" vertical="bottom"/>
    </xf>
    <xf borderId="0" fillId="0" fontId="5" numFmtId="173" xfId="0" applyAlignment="1" applyFont="1" applyNumberFormat="1">
      <alignment readingOrder="0" vertical="bottom"/>
    </xf>
    <xf borderId="0" fillId="3" fontId="10" numFmtId="0" xfId="0" applyAlignment="1" applyFont="1">
      <alignment vertical="bottom"/>
    </xf>
    <xf borderId="0" fillId="3" fontId="5" numFmtId="177" xfId="0" applyAlignment="1" applyFont="1" applyNumberFormat="1">
      <alignment horizontal="left" shrinkToFit="0" wrapText="0"/>
    </xf>
    <xf borderId="0" fillId="3" fontId="5" numFmtId="177" xfId="0" applyAlignment="1" applyFont="1" applyNumberFormat="1">
      <alignment horizontal="left"/>
    </xf>
    <xf borderId="0" fillId="3" fontId="5" numFmtId="177" xfId="0" applyFont="1" applyNumberFormat="1"/>
    <xf borderId="0" fillId="6" fontId="5" numFmtId="174" xfId="0" applyAlignment="1" applyFont="1" applyNumberFormat="1">
      <alignment vertical="bottom"/>
    </xf>
    <xf borderId="0" fillId="6" fontId="5" numFmtId="174" xfId="0" applyAlignment="1" applyFont="1" applyNumberFormat="1">
      <alignment horizontal="left" readingOrder="0" shrinkToFit="0" wrapText="0"/>
    </xf>
    <xf borderId="0" fillId="6" fontId="45" numFmtId="174" xfId="0" applyAlignment="1" applyFont="1" applyNumberFormat="1">
      <alignment horizontal="left" readingOrder="0"/>
    </xf>
    <xf borderId="0" fillId="6" fontId="0" numFmtId="174" xfId="0" applyAlignment="1" applyFont="1" applyNumberFormat="1">
      <alignment horizontal="right" vertical="bottom"/>
    </xf>
    <xf borderId="0" fillId="6" fontId="0" numFmtId="174" xfId="0" applyAlignment="1" applyFont="1" applyNumberFormat="1">
      <alignment horizontal="left" readingOrder="0"/>
    </xf>
    <xf borderId="0" fillId="0" fontId="12" numFmtId="0" xfId="0" applyAlignment="1" applyFont="1">
      <alignment horizontal="left" shrinkToFit="0" wrapText="0"/>
    </xf>
    <xf borderId="0" fillId="0" fontId="12" numFmtId="0" xfId="0" applyAlignment="1" applyFont="1">
      <alignment horizontal="left"/>
    </xf>
    <xf borderId="0" fillId="0" fontId="0" numFmtId="0" xfId="0" applyAlignment="1" applyFont="1">
      <alignment horizontal="right"/>
    </xf>
    <xf borderId="0" fillId="0" fontId="46" numFmtId="0" xfId="0" applyAlignment="1" applyFont="1">
      <alignment readingOrder="0"/>
    </xf>
    <xf borderId="0" fillId="8" fontId="12" numFmtId="0" xfId="0" applyAlignment="1" applyFont="1">
      <alignment readingOrder="0"/>
    </xf>
    <xf borderId="0" fillId="8" fontId="12" numFmtId="0" xfId="0" applyAlignment="1" applyFont="1">
      <alignment horizontal="left" readingOrder="0" shrinkToFit="0" wrapText="0"/>
    </xf>
    <xf borderId="0" fillId="8" fontId="12" numFmtId="0" xfId="0" applyAlignment="1" applyFont="1">
      <alignment horizontal="left" readingOrder="0"/>
    </xf>
    <xf borderId="0" fillId="8" fontId="5" numFmtId="180" xfId="0" applyAlignment="1" applyFont="1" applyNumberFormat="1">
      <alignment horizontal="right" vertical="bottom"/>
    </xf>
    <xf borderId="0" fillId="0" fontId="5" numFmtId="177" xfId="0" applyFont="1" applyNumberFormat="1"/>
    <xf borderId="0" fillId="7" fontId="31" numFmtId="0" xfId="0" applyAlignment="1" applyFont="1">
      <alignment readingOrder="0"/>
    </xf>
    <xf borderId="0" fillId="7" fontId="12" numFmtId="0" xfId="0" applyAlignment="1" applyFont="1">
      <alignment horizontal="left" shrinkToFit="0" wrapText="0"/>
    </xf>
    <xf borderId="0" fillId="7" fontId="12" numFmtId="0" xfId="0" applyAlignment="1" applyFont="1">
      <alignment horizontal="left"/>
    </xf>
    <xf borderId="0" fillId="5" fontId="12" numFmtId="0" xfId="0" applyAlignment="1" applyFont="1">
      <alignment readingOrder="0" shrinkToFit="0" wrapText="0"/>
    </xf>
    <xf borderId="0" fillId="5" fontId="5" numFmtId="10" xfId="0" applyAlignment="1" applyFont="1" applyNumberFormat="1">
      <alignment horizontal="right" vertical="bottom"/>
    </xf>
    <xf borderId="0" fillId="5" fontId="12" numFmtId="0" xfId="0" applyAlignment="1" applyFont="1">
      <alignment horizontal="left" readingOrder="0" shrinkToFit="0" wrapText="0"/>
    </xf>
    <xf borderId="0" fillId="5" fontId="12" numFmtId="0" xfId="0" applyAlignment="1" applyFont="1">
      <alignment horizontal="left" readingOrder="0"/>
    </xf>
    <xf borderId="0" fillId="5" fontId="12" numFmtId="174" xfId="0" applyAlignment="1" applyFont="1" applyNumberFormat="1">
      <alignment readingOrder="0"/>
    </xf>
    <xf borderId="0" fillId="8" fontId="12" numFmtId="10" xfId="0" applyAlignment="1" applyFont="1" applyNumberFormat="1">
      <alignment readingOrder="0"/>
    </xf>
    <xf borderId="0" fillId="5" fontId="46" numFmtId="0" xfId="0" applyAlignment="1" applyFont="1">
      <alignment horizontal="left" readingOrder="0" shrinkToFit="0" wrapText="0"/>
    </xf>
    <xf borderId="0" fillId="5" fontId="46" numFmtId="0" xfId="0" applyAlignment="1" applyFont="1">
      <alignment horizontal="left" readingOrder="0"/>
    </xf>
    <xf borderId="0" fillId="5" fontId="12" numFmtId="174" xfId="0" applyFont="1" applyNumberFormat="1"/>
    <xf borderId="0" fillId="0" fontId="46" numFmtId="0" xfId="0" applyAlignment="1" applyFont="1">
      <alignment horizontal="left" shrinkToFit="0" wrapText="0"/>
    </xf>
    <xf borderId="0" fillId="0" fontId="46" numFmtId="0" xfId="0" applyAlignment="1" applyFont="1">
      <alignment horizontal="left"/>
    </xf>
    <xf borderId="0" fillId="5" fontId="12" numFmtId="9" xfId="0" applyAlignment="1" applyFont="1" applyNumberFormat="1">
      <alignment readingOrder="0"/>
    </xf>
    <xf borderId="0" fillId="5" fontId="46" numFmtId="9" xfId="0" applyAlignment="1" applyFont="1" applyNumberFormat="1">
      <alignment horizontal="left" readingOrder="0" shrinkToFit="0" wrapText="0"/>
    </xf>
    <xf borderId="0" fillId="5" fontId="46" numFmtId="9" xfId="0" applyAlignment="1" applyFont="1" applyNumberFormat="1">
      <alignment horizontal="left" readingOrder="0"/>
    </xf>
    <xf borderId="0" fillId="3" fontId="44" numFmtId="177" xfId="0" applyAlignment="1" applyFont="1" applyNumberFormat="1">
      <alignment horizontal="left" shrinkToFit="0" wrapText="0"/>
    </xf>
    <xf borderId="0" fillId="3" fontId="44" numFmtId="177" xfId="0" applyAlignment="1" applyFont="1" applyNumberFormat="1">
      <alignment horizontal="left"/>
    </xf>
    <xf borderId="0" fillId="5" fontId="44" numFmtId="177" xfId="0" applyAlignment="1" applyFont="1" applyNumberFormat="1">
      <alignment horizontal="left" readingOrder="0"/>
    </xf>
    <xf borderId="0" fillId="0" fontId="44" numFmtId="177" xfId="0" applyAlignment="1" applyFont="1" applyNumberFormat="1">
      <alignment horizontal="left" shrinkToFit="0" wrapText="0"/>
    </xf>
    <xf borderId="0" fillId="0" fontId="44" numFmtId="177" xfId="0" applyAlignment="1" applyFont="1" applyNumberFormat="1">
      <alignment horizontal="left"/>
    </xf>
    <xf borderId="0" fillId="6" fontId="44" numFmtId="174" xfId="0" applyAlignment="1" applyFont="1" applyNumberFormat="1">
      <alignment horizontal="left" readingOrder="0" shrinkToFit="0" wrapText="0"/>
    </xf>
    <xf borderId="0" fillId="6" fontId="47" numFmtId="174" xfId="0" applyAlignment="1" applyFont="1" applyNumberFormat="1">
      <alignment horizontal="left" readingOrder="0"/>
    </xf>
    <xf borderId="0" fillId="6" fontId="0" numFmtId="174" xfId="0" applyAlignment="1" applyFont="1" applyNumberFormat="1">
      <alignment horizontal="right" readingOrder="0"/>
    </xf>
    <xf borderId="0" fillId="6" fontId="5" numFmtId="174" xfId="0" applyAlignment="1" applyFont="1" applyNumberFormat="1">
      <alignment readingOrder="0" vertical="bottom"/>
    </xf>
    <xf borderId="0" fillId="5" fontId="5" numFmtId="174" xfId="0" applyFont="1" applyNumberFormat="1"/>
    <xf borderId="0" fillId="8" fontId="46" numFmtId="0" xfId="0" applyAlignment="1" applyFont="1">
      <alignment horizontal="left" readingOrder="0" shrinkToFit="0" wrapText="0"/>
    </xf>
    <xf borderId="0" fillId="8" fontId="46" numFmtId="0" xfId="0" applyAlignment="1" applyFont="1">
      <alignment horizontal="left" readingOrder="0"/>
    </xf>
    <xf borderId="0" fillId="7" fontId="46" numFmtId="0" xfId="0" applyAlignment="1" applyFont="1">
      <alignment horizontal="left" shrinkToFit="0" wrapText="0"/>
    </xf>
    <xf borderId="0" fillId="7" fontId="46" numFmtId="0" xfId="0" applyAlignment="1" applyFont="1">
      <alignment horizontal="left"/>
    </xf>
    <xf borderId="0" fillId="5" fontId="12" numFmtId="174" xfId="0" applyAlignment="1" applyFont="1" applyNumberFormat="1">
      <alignment readingOrder="0"/>
    </xf>
    <xf borderId="0" fillId="6" fontId="21" numFmtId="174" xfId="0" applyAlignment="1" applyFont="1" applyNumberFormat="1">
      <alignment horizontal="left" readingOrder="0" shrinkToFit="0" vertical="center" wrapText="0"/>
    </xf>
    <xf borderId="0" fillId="6" fontId="48" numFmtId="174" xfId="0" applyAlignment="1" applyFont="1" applyNumberFormat="1">
      <alignment horizontal="left" readingOrder="0" shrinkToFit="0" vertical="center" wrapText="0"/>
    </xf>
    <xf borderId="0" fillId="6" fontId="0" numFmtId="174" xfId="0" applyAlignment="1" applyFont="1" applyNumberFormat="1">
      <alignment horizontal="right" readingOrder="0" vertical="bottom"/>
    </xf>
    <xf borderId="0" fillId="0" fontId="49" numFmtId="0" xfId="0" applyAlignment="1" applyFont="1">
      <alignment readingOrder="0" vertical="bottom"/>
    </xf>
    <xf borderId="0" fillId="0" fontId="49" numFmtId="10" xfId="0" applyAlignment="1" applyFont="1" applyNumberFormat="1">
      <alignment horizontal="left" shrinkToFit="0" wrapText="0"/>
    </xf>
    <xf borderId="0" fillId="0" fontId="49" numFmtId="10" xfId="0" applyAlignment="1" applyFont="1" applyNumberFormat="1">
      <alignment horizontal="left"/>
    </xf>
    <xf borderId="0" fillId="0" fontId="49" numFmtId="175" xfId="0" applyFont="1" applyNumberFormat="1"/>
    <xf borderId="0" fillId="0" fontId="49" numFmtId="175" xfId="0" applyAlignment="1" applyFont="1" applyNumberFormat="1">
      <alignment horizontal="right" vertical="bottom"/>
    </xf>
    <xf borderId="0" fillId="0" fontId="44" numFmtId="10" xfId="0" applyAlignment="1" applyFont="1" applyNumberFormat="1">
      <alignment horizontal="left" shrinkToFit="0" wrapText="0"/>
    </xf>
    <xf borderId="0" fillId="0" fontId="44" numFmtId="10" xfId="0" applyAlignment="1" applyFont="1" applyNumberFormat="1">
      <alignment horizontal="left"/>
    </xf>
    <xf borderId="0" fillId="0" fontId="5" numFmtId="10" xfId="0" applyFont="1" applyNumberFormat="1"/>
    <xf borderId="0" fillId="0" fontId="0" numFmtId="4" xfId="0" applyAlignment="1" applyFont="1" applyNumberFormat="1">
      <alignment horizontal="right"/>
    </xf>
    <xf borderId="0" fillId="0" fontId="10" numFmtId="177" xfId="0" applyAlignment="1" applyFont="1" applyNumberFormat="1">
      <alignment horizontal="left" readingOrder="0" shrinkToFit="0" vertical="bottom" wrapText="0"/>
    </xf>
    <xf borderId="0" fillId="0" fontId="10" numFmtId="177" xfId="0" applyAlignment="1" applyFont="1" applyNumberFormat="1">
      <alignment horizontal="left" readingOrder="0" vertical="bottom"/>
    </xf>
    <xf borderId="0" fillId="0" fontId="10" numFmtId="177" xfId="0" applyAlignment="1" applyFont="1" applyNumberFormat="1">
      <alignment horizontal="center" readingOrder="0" vertical="bottom"/>
    </xf>
    <xf borderId="0" fillId="8" fontId="0" numFmtId="173" xfId="0" applyAlignment="1" applyFont="1" applyNumberFormat="1">
      <alignment horizontal="left" readingOrder="0" shrinkToFit="0" vertical="center" wrapText="0"/>
    </xf>
    <xf borderId="0" fillId="8" fontId="44" numFmtId="177" xfId="0" applyAlignment="1" applyFont="1" applyNumberFormat="1">
      <alignment horizontal="left" readingOrder="0" shrinkToFit="0" wrapText="0"/>
    </xf>
    <xf borderId="0" fillId="8" fontId="44" numFmtId="177" xfId="0" applyAlignment="1" applyFont="1" applyNumberFormat="1">
      <alignment horizontal="left" readingOrder="0"/>
    </xf>
    <xf borderId="0" fillId="8" fontId="5" numFmtId="173" xfId="0" applyAlignment="1" applyFont="1" applyNumberFormat="1">
      <alignment readingOrder="0"/>
    </xf>
    <xf borderId="0" fillId="6" fontId="0" numFmtId="174" xfId="0" applyAlignment="1" applyFont="1" applyNumberFormat="1">
      <alignment readingOrder="0"/>
    </xf>
    <xf borderId="0" fillId="5" fontId="0" numFmtId="4" xfId="0" applyAlignment="1" applyFont="1" applyNumberFormat="1">
      <alignment horizontal="right" readingOrder="0"/>
    </xf>
    <xf borderId="0" fillId="0" fontId="31" numFmtId="0" xfId="0" applyAlignment="1" applyFont="1">
      <alignment readingOrder="0"/>
    </xf>
    <xf borderId="0" fillId="5" fontId="46" numFmtId="0" xfId="0" applyAlignment="1" applyFont="1">
      <alignment horizontal="left" shrinkToFit="0" wrapText="0"/>
    </xf>
    <xf borderId="0" fillId="5" fontId="46" numFmtId="0" xfId="0" applyAlignment="1" applyFont="1">
      <alignment horizontal="left"/>
    </xf>
    <xf borderId="0" fillId="6" fontId="50" numFmtId="177" xfId="0" applyAlignment="1" applyFont="1" applyNumberFormat="1">
      <alignment horizontal="left" readingOrder="0"/>
    </xf>
    <xf borderId="0" fillId="6" fontId="5" numFmtId="0" xfId="0" applyAlignment="1" applyFont="1">
      <alignment readingOrder="0" vertical="bottom"/>
    </xf>
    <xf borderId="0" fillId="6" fontId="0" numFmtId="10" xfId="0" applyAlignment="1" applyFont="1" applyNumberFormat="1">
      <alignment horizontal="right" readingOrder="0" vertical="bottom"/>
    </xf>
    <xf borderId="0" fillId="5" fontId="0" numFmtId="174" xfId="0" applyAlignment="1" applyFont="1" applyNumberFormat="1">
      <alignment horizontal="right" readingOrder="0" vertical="bottom"/>
    </xf>
    <xf borderId="0" fillId="5" fontId="0" numFmtId="174" xfId="0" applyAlignment="1" applyFont="1" applyNumberFormat="1">
      <alignment horizontal="right" vertical="bottom"/>
    </xf>
    <xf borderId="0" fillId="6" fontId="51" numFmtId="174" xfId="0" applyAlignment="1" applyFont="1" applyNumberFormat="1">
      <alignment horizontal="left" readingOrder="0" shrinkToFit="0" vertical="center" wrapText="0"/>
    </xf>
    <xf borderId="0" fillId="4" fontId="5" numFmtId="168" xfId="0" applyAlignment="1" applyFont="1" applyNumberFormat="1">
      <alignment readingOrder="0" vertical="bottom"/>
    </xf>
    <xf borderId="0" fillId="4" fontId="5" numFmtId="0" xfId="0" applyAlignment="1" applyFont="1">
      <alignment readingOrder="0" vertical="bottom"/>
    </xf>
    <xf borderId="0" fillId="0" fontId="12" numFmtId="177" xfId="0" applyAlignment="1" applyFont="1" applyNumberFormat="1">
      <alignment shrinkToFit="0" wrapText="0"/>
    </xf>
    <xf borderId="0" fillId="0" fontId="12" numFmtId="177" xfId="0" applyFont="1" applyNumberFormat="1"/>
    <xf borderId="0" fillId="0" fontId="12" numFmtId="10" xfId="0" applyAlignment="1" applyFont="1" applyNumberFormat="1">
      <alignment readingOrder="0" shrinkToFit="0" wrapText="0"/>
    </xf>
    <xf borderId="0" fillId="0" fontId="12" numFmtId="10" xfId="0" applyAlignment="1" applyFont="1" applyNumberFormat="1">
      <alignment readingOrder="0"/>
    </xf>
    <xf borderId="0" fillId="0" fontId="12" numFmtId="10" xfId="0" applyAlignment="1" applyFont="1" applyNumberFormat="1">
      <alignment shrinkToFit="0" wrapText="0"/>
    </xf>
    <xf borderId="0" fillId="0" fontId="9" numFmtId="0" xfId="0" applyAlignment="1" applyFont="1">
      <alignment shrinkToFit="0" wrapText="0"/>
    </xf>
    <xf borderId="0" fillId="3" fontId="52" numFmtId="0" xfId="0" applyAlignment="1" applyFont="1">
      <alignment readingOrder="0" shrinkToFit="0" wrapText="0"/>
    </xf>
    <xf borderId="0" fillId="3" fontId="12" numFmtId="0" xfId="0" applyFont="1"/>
    <xf borderId="0" fillId="3" fontId="9" numFmtId="0" xfId="0" applyAlignment="1" applyFont="1">
      <alignment shrinkToFit="0" wrapText="0"/>
    </xf>
    <xf borderId="0" fillId="0" fontId="53" numFmtId="0" xfId="0" applyAlignment="1" applyFont="1">
      <alignment readingOrder="0" shrinkToFit="0" wrapText="1"/>
    </xf>
    <xf borderId="0" fillId="0" fontId="54" numFmtId="0" xfId="0" applyFont="1"/>
    <xf borderId="0" fillId="0" fontId="55" numFmtId="0" xfId="0" applyAlignment="1" applyFont="1">
      <alignment shrinkToFit="0" wrapText="0"/>
    </xf>
    <xf borderId="0" fillId="3" fontId="52" numFmtId="0" xfId="0" applyAlignment="1" applyFont="1">
      <alignment readingOrder="0" vertical="bottom"/>
    </xf>
    <xf borderId="0" fillId="6" fontId="9" numFmtId="0" xfId="0" applyAlignment="1" applyFont="1">
      <alignment horizontal="center" readingOrder="0" shrinkToFit="0" wrapText="0"/>
    </xf>
    <xf borderId="0" fillId="0" fontId="0" numFmtId="0" xfId="0" applyAlignment="1" applyFont="1">
      <alignment readingOrder="0" shrinkToFit="0" wrapText="0"/>
    </xf>
    <xf borderId="0" fillId="0" fontId="9" numFmtId="0" xfId="0" applyAlignment="1" applyFont="1">
      <alignment horizontal="center" readingOrder="0" shrinkToFit="0" wrapText="0"/>
    </xf>
    <xf borderId="0" fillId="6" fontId="0" numFmtId="0" xfId="0" applyAlignment="1" applyFont="1">
      <alignment horizontal="center" shrinkToFit="0" wrapText="0"/>
    </xf>
    <xf borderId="0" fillId="0" fontId="0" numFmtId="174" xfId="0" applyAlignment="1" applyFont="1" applyNumberFormat="1">
      <alignment horizontal="right" vertical="bottom"/>
    </xf>
    <xf borderId="0" fillId="0" fontId="5" numFmtId="174" xfId="0" applyAlignment="1" applyFont="1" applyNumberFormat="1">
      <alignment horizontal="right" vertical="bottom"/>
    </xf>
    <xf borderId="0" fillId="6" fontId="29" numFmtId="174" xfId="0" applyFont="1" applyNumberFormat="1"/>
    <xf borderId="0" fillId="0" fontId="0" numFmtId="0" xfId="0" applyAlignment="1" applyFont="1">
      <alignment vertical="bottom"/>
    </xf>
    <xf borderId="0" fillId="0" fontId="52" numFmtId="0" xfId="0" applyAlignment="1" applyFont="1">
      <alignment readingOrder="0" shrinkToFit="0" wrapText="0"/>
    </xf>
    <xf borderId="0" fillId="6" fontId="29" numFmtId="0" xfId="0" applyFont="1"/>
    <xf borderId="0" fillId="0" fontId="0" numFmtId="168" xfId="0" applyAlignment="1" applyFont="1" applyNumberFormat="1">
      <alignment vertical="bottom"/>
    </xf>
    <xf borderId="0" fillId="0" fontId="5" numFmtId="168" xfId="0" applyAlignment="1" applyFont="1" applyNumberFormat="1">
      <alignment horizontal="right" vertical="bottom"/>
    </xf>
    <xf borderId="0" fillId="6" fontId="29" numFmtId="168" xfId="0" applyFont="1" applyNumberFormat="1"/>
    <xf borderId="0" fillId="0" fontId="12" numFmtId="9" xfId="0" applyAlignment="1" applyFont="1" applyNumberFormat="1">
      <alignment readingOrder="0"/>
    </xf>
    <xf borderId="0" fillId="0" fontId="0" numFmtId="9" xfId="0" applyAlignment="1" applyFont="1" applyNumberFormat="1">
      <alignment readingOrder="0" shrinkToFit="0" wrapText="0"/>
    </xf>
    <xf borderId="0" fillId="6" fontId="29" numFmtId="9" xfId="0" applyFont="1" applyNumberFormat="1"/>
    <xf borderId="0" fillId="0" fontId="0" numFmtId="0" xfId="0" applyFont="1"/>
    <xf borderId="0" fillId="0" fontId="10" numFmtId="164" xfId="0" applyAlignment="1" applyFont="1" applyNumberFormat="1">
      <alignment horizontal="right" readingOrder="0" vertical="bottom"/>
    </xf>
    <xf borderId="0" fillId="0" fontId="0" numFmtId="2" xfId="0" applyAlignment="1" applyFont="1" applyNumberFormat="1">
      <alignment readingOrder="0" shrinkToFit="0" wrapText="0"/>
    </xf>
    <xf borderId="0" fillId="9" fontId="10" numFmtId="0" xfId="0" applyAlignment="1" applyFont="1">
      <alignment horizontal="center" readingOrder="0" vertical="bottom"/>
    </xf>
    <xf borderId="0" fillId="6" fontId="12" numFmtId="0" xfId="0" applyAlignment="1" applyFont="1">
      <alignment horizontal="center"/>
    </xf>
    <xf borderId="0" fillId="0" fontId="0" numFmtId="164" xfId="0" applyAlignment="1" applyFont="1" applyNumberFormat="1">
      <alignment readingOrder="0" shrinkToFit="0" wrapText="0"/>
    </xf>
    <xf borderId="0" fillId="0" fontId="0" numFmtId="164" xfId="0" applyAlignment="1" applyFont="1" applyNumberFormat="1">
      <alignment horizontal="right" readingOrder="0" vertical="bottom"/>
    </xf>
    <xf borderId="0" fillId="0" fontId="5" numFmtId="164" xfId="0" applyAlignment="1" applyFont="1" applyNumberFormat="1">
      <alignment horizontal="right" readingOrder="0" vertical="bottom"/>
    </xf>
    <xf borderId="0" fillId="0" fontId="29" numFmtId="164" xfId="0" applyAlignment="1" applyFont="1" applyNumberFormat="1">
      <alignment readingOrder="0"/>
    </xf>
    <xf borderId="0" fillId="6" fontId="29" numFmtId="164" xfId="0" applyFont="1" applyNumberFormat="1"/>
    <xf borderId="0" fillId="0" fontId="0" numFmtId="174" xfId="0" applyAlignment="1" applyFont="1" applyNumberFormat="1">
      <alignment vertical="bottom"/>
    </xf>
    <xf borderId="0" fillId="0" fontId="0" numFmtId="174" xfId="0" applyAlignment="1" applyFont="1" applyNumberFormat="1">
      <alignment horizontal="right" vertical="bottom"/>
    </xf>
    <xf borderId="0" fillId="0" fontId="5" numFmtId="174" xfId="0" applyAlignment="1" applyFont="1" applyNumberFormat="1">
      <alignment horizontal="right" vertical="bottom"/>
    </xf>
    <xf borderId="0" fillId="6" fontId="29" numFmtId="174" xfId="0" applyFont="1" applyNumberFormat="1"/>
    <xf borderId="0" fillId="0" fontId="12" numFmtId="164" xfId="0" applyAlignment="1" applyFont="1" applyNumberFormat="1">
      <alignment readingOrder="0"/>
    </xf>
    <xf borderId="0" fillId="0" fontId="12" numFmtId="164" xfId="0" applyFont="1" applyNumberFormat="1"/>
    <xf borderId="0" fillId="0" fontId="9" numFmtId="0" xfId="0" applyAlignment="1" applyFont="1">
      <alignment horizontal="center" shrinkToFit="0" vertical="bottom" wrapText="1"/>
    </xf>
    <xf borderId="0" fillId="0" fontId="9" numFmtId="0" xfId="0" applyAlignment="1" applyFont="1">
      <alignment horizontal="center" vertical="bottom"/>
    </xf>
    <xf borderId="0" fillId="0" fontId="5" numFmtId="164" xfId="0" applyAlignment="1" applyFont="1" applyNumberFormat="1">
      <alignment horizontal="right" vertical="bottom"/>
    </xf>
    <xf borderId="0" fillId="6" fontId="0" numFmtId="164" xfId="0" applyAlignment="1" applyFont="1" applyNumberFormat="1">
      <alignment shrinkToFit="0" wrapText="0"/>
    </xf>
    <xf borderId="0" fillId="3" fontId="52" numFmtId="0" xfId="0" applyAlignment="1" applyFont="1">
      <alignment vertical="bottom"/>
    </xf>
    <xf borderId="0" fillId="6" fontId="9" numFmtId="0" xfId="0" applyAlignment="1" applyFont="1">
      <alignment horizontal="center" vertical="bottom"/>
    </xf>
    <xf borderId="0" fillId="0" fontId="31" numFmtId="0" xfId="0" applyAlignment="1" applyFont="1">
      <alignment horizontal="center"/>
    </xf>
    <xf borderId="0" fillId="0" fontId="9" numFmtId="0" xfId="0" applyAlignment="1" applyFont="1">
      <alignment horizontal="center" shrinkToFit="0" wrapText="0"/>
    </xf>
    <xf borderId="0" fillId="0" fontId="0" numFmtId="164" xfId="0" applyFont="1" applyNumberFormat="1"/>
    <xf borderId="0" fillId="0" fontId="0" numFmtId="164" xfId="0" applyAlignment="1" applyFont="1" applyNumberFormat="1">
      <alignment shrinkToFit="0" wrapText="0"/>
    </xf>
    <xf borderId="0" fillId="0" fontId="0" numFmtId="173" xfId="0" applyAlignment="1" applyFont="1" applyNumberFormat="1">
      <alignment readingOrder="0" shrinkToFit="0" wrapText="0"/>
    </xf>
    <xf borderId="0" fillId="0" fontId="9" numFmtId="173" xfId="0" applyAlignment="1" applyFont="1" applyNumberFormat="1">
      <alignment readingOrder="0" shrinkToFit="0" wrapText="0"/>
    </xf>
    <xf borderId="0" fillId="6" fontId="0" numFmtId="0" xfId="0" applyAlignment="1" applyFont="1">
      <alignment horizontal="center" readingOrder="0" shrinkToFit="0" wrapText="0"/>
    </xf>
    <xf borderId="0" fillId="6" fontId="0" numFmtId="173" xfId="0" applyAlignment="1" applyFont="1" applyNumberFormat="1">
      <alignment readingOrder="0" shrinkToFit="0" wrapText="0"/>
    </xf>
    <xf borderId="0" fillId="6" fontId="0" numFmtId="9" xfId="0" applyAlignment="1" applyFont="1" applyNumberFormat="1">
      <alignment readingOrder="0" shrinkToFit="0" wrapText="0"/>
    </xf>
    <xf borderId="0" fillId="0" fontId="0" numFmtId="168" xfId="0" applyAlignment="1" applyFont="1" applyNumberFormat="1">
      <alignment readingOrder="0" shrinkToFit="0" wrapText="0"/>
    </xf>
    <xf borderId="0" fillId="0" fontId="9" numFmtId="168" xfId="0" applyAlignment="1" applyFont="1" applyNumberFormat="1">
      <alignment shrinkToFit="0" wrapText="0"/>
    </xf>
    <xf borderId="0" fillId="6" fontId="0" numFmtId="168" xfId="0" applyAlignment="1" applyFont="1" applyNumberFormat="1">
      <alignment readingOrder="0" shrinkToFit="0" wrapText="0"/>
    </xf>
    <xf borderId="0" fillId="0" fontId="5" numFmtId="0" xfId="0" applyAlignment="1" applyFont="1">
      <alignment shrinkToFit="0" vertical="bottom" wrapText="1"/>
    </xf>
    <xf borderId="0" fillId="6" fontId="0" numFmtId="9" xfId="0" applyAlignment="1" applyFont="1" applyNumberFormat="1">
      <alignment horizontal="right" vertical="bottom"/>
    </xf>
    <xf borderId="0" fillId="0" fontId="5" numFmtId="164" xfId="0" applyAlignment="1" applyFont="1" applyNumberFormat="1">
      <alignment vertical="bottom"/>
    </xf>
    <xf borderId="0" fillId="6" fontId="0" numFmtId="168" xfId="0" applyAlignment="1" applyFont="1" applyNumberFormat="1">
      <alignment horizontal="right" vertical="bottom"/>
    </xf>
    <xf borderId="0" fillId="0" fontId="0" numFmtId="168" xfId="0" applyAlignment="1" applyFont="1" applyNumberFormat="1">
      <alignment horizontal="right" vertical="bottom"/>
    </xf>
    <xf borderId="0" fillId="5" fontId="0" numFmtId="168" xfId="0" applyAlignment="1" applyFont="1" applyNumberFormat="1">
      <alignment shrinkToFit="0" wrapText="0"/>
    </xf>
    <xf borderId="0" fillId="0" fontId="5" numFmtId="3" xfId="0" applyAlignment="1" applyFont="1" applyNumberFormat="1">
      <alignment readingOrder="0" vertical="bottom"/>
    </xf>
    <xf borderId="0" fillId="0" fontId="0" numFmtId="3" xfId="0" applyAlignment="1" applyFont="1" applyNumberFormat="1">
      <alignment horizontal="right" readingOrder="0" vertical="bottom"/>
    </xf>
    <xf borderId="0" fillId="0" fontId="0" numFmtId="3" xfId="0" applyAlignment="1" applyFont="1" applyNumberFormat="1">
      <alignment horizontal="right" vertical="bottom"/>
    </xf>
    <xf borderId="0" fillId="6" fontId="0" numFmtId="3" xfId="0" applyAlignment="1" applyFont="1" applyNumberFormat="1">
      <alignment horizontal="right" vertical="bottom"/>
    </xf>
    <xf borderId="0" fillId="0" fontId="0" numFmtId="0" xfId="0" applyAlignment="1" applyFont="1">
      <alignment shrinkToFit="0" vertical="bottom" wrapText="0"/>
    </xf>
    <xf borderId="0" fillId="0" fontId="0" numFmtId="9" xfId="0" applyAlignment="1" applyFont="1" applyNumberFormat="1">
      <alignment horizontal="right" readingOrder="0" vertical="bottom"/>
    </xf>
    <xf borderId="0" fillId="5" fontId="0" numFmtId="164" xfId="0" applyAlignment="1" applyFont="1" applyNumberFormat="1">
      <alignment shrinkToFit="0" wrapText="0"/>
    </xf>
    <xf borderId="0" fillId="0" fontId="0" numFmtId="9" xfId="0" applyAlignment="1" applyFont="1" applyNumberFormat="1">
      <alignment shrinkToFit="0" vertical="bottom" wrapText="0"/>
    </xf>
    <xf borderId="0" fillId="0" fontId="56" numFmtId="9" xfId="0" applyAlignment="1" applyFont="1" applyNumberFormat="1">
      <alignment vertical="bottom"/>
    </xf>
    <xf borderId="0" fillId="3" fontId="44" numFmtId="0" xfId="0" applyAlignment="1" applyFont="1">
      <alignment readingOrder="0" shrinkToFit="0" vertical="bottom" wrapText="1"/>
    </xf>
    <xf borderId="0" fillId="3" fontId="21" numFmtId="176" xfId="0" applyAlignment="1" applyFont="1" applyNumberFormat="1">
      <alignment horizontal="center" shrinkToFit="0" vertical="bottom" wrapText="0"/>
    </xf>
    <xf borderId="0" fillId="3" fontId="21" numFmtId="0" xfId="0" applyAlignment="1" applyFont="1">
      <alignment horizontal="center" readingOrder="0" shrinkToFit="0" vertical="bottom" wrapText="0"/>
    </xf>
    <xf borderId="0" fillId="3" fontId="57" numFmtId="0" xfId="0" applyAlignment="1" applyFont="1">
      <alignment horizontal="center" shrinkToFit="0" vertical="bottom" wrapText="0"/>
    </xf>
    <xf borderId="0" fillId="3" fontId="21" numFmtId="0" xfId="0" applyAlignment="1" applyFont="1">
      <alignment horizontal="center" shrinkToFit="0" vertical="bottom" wrapText="0"/>
    </xf>
    <xf borderId="0" fillId="6" fontId="21" numFmtId="176" xfId="0" applyAlignment="1" applyFont="1" applyNumberFormat="1">
      <alignment horizontal="center" shrinkToFit="0" vertical="bottom" wrapText="0"/>
    </xf>
    <xf borderId="0" fillId="5" fontId="0" numFmtId="0" xfId="0" applyAlignment="1" applyFont="1">
      <alignment readingOrder="0" shrinkToFit="0" vertical="bottom" wrapText="0"/>
    </xf>
    <xf borderId="0" fillId="5" fontId="0" numFmtId="2" xfId="0" applyAlignment="1" applyFont="1" applyNumberFormat="1">
      <alignment shrinkToFit="0" wrapText="0"/>
    </xf>
    <xf borderId="0" fillId="5" fontId="0" numFmtId="4" xfId="0" applyAlignment="1" applyFont="1" applyNumberFormat="1">
      <alignment shrinkToFit="0" wrapText="0"/>
    </xf>
    <xf borderId="0" fillId="6" fontId="0" numFmtId="2" xfId="0" applyAlignment="1" applyFont="1" applyNumberFormat="1">
      <alignment shrinkToFit="0" wrapText="0"/>
    </xf>
    <xf borderId="0" fillId="6" fontId="0" numFmtId="9" xfId="0" applyAlignment="1" applyFont="1" applyNumberFormat="1">
      <alignment shrinkToFit="0" wrapText="0"/>
    </xf>
    <xf borderId="0" fillId="0" fontId="21" numFmtId="0" xfId="0" applyAlignment="1" applyFont="1">
      <alignment shrinkToFit="0" wrapText="0"/>
    </xf>
    <xf borderId="0" fillId="0" fontId="44" numFmtId="0" xfId="0" applyAlignment="1" applyFont="1">
      <alignment vertical="bottom"/>
    </xf>
    <xf borderId="0" fillId="0" fontId="10" numFmtId="0" xfId="0" applyAlignment="1" applyFont="1">
      <alignment horizontal="center" vertical="bottom"/>
    </xf>
    <xf borderId="0" fillId="6" fontId="12" numFmtId="0" xfId="0" applyAlignment="1" applyFont="1">
      <alignment horizontal="center" readingOrder="0"/>
    </xf>
    <xf borderId="0" fillId="0" fontId="0" numFmtId="0" xfId="0" applyAlignment="1" applyFont="1">
      <alignment readingOrder="0" vertical="bottom"/>
    </xf>
    <xf borderId="0" fillId="0" fontId="0" numFmtId="174" xfId="0" applyAlignment="1" applyFont="1" applyNumberFormat="1">
      <alignment horizontal="right" readingOrder="0" vertical="bottom"/>
    </xf>
    <xf borderId="0" fillId="6" fontId="29" numFmtId="174" xfId="0" applyAlignment="1" applyFont="1" applyNumberFormat="1">
      <alignment horizontal="right"/>
    </xf>
    <xf borderId="0" fillId="0" fontId="0" numFmtId="174" xfId="0" applyAlignment="1" applyFont="1" applyNumberFormat="1">
      <alignment horizontal="right" readingOrder="0" vertical="bottom"/>
    </xf>
    <xf borderId="0" fillId="0" fontId="0" numFmtId="174" xfId="0" applyAlignment="1" applyFont="1" applyNumberFormat="1">
      <alignment horizontal="right" readingOrder="0"/>
    </xf>
    <xf borderId="0" fillId="5" fontId="0" numFmtId="164" xfId="0" applyAlignment="1" applyFont="1" applyNumberFormat="1">
      <alignment readingOrder="0" vertical="bottom"/>
    </xf>
    <xf borderId="0" fillId="5" fontId="0" numFmtId="164" xfId="0" applyAlignment="1" applyFont="1" applyNumberFormat="1">
      <alignment horizontal="right" readingOrder="0" vertical="bottom"/>
    </xf>
    <xf borderId="0" fillId="6" fontId="29" numFmtId="164" xfId="0" applyAlignment="1" applyFont="1" applyNumberFormat="1">
      <alignment horizontal="right"/>
    </xf>
    <xf borderId="0" fillId="0" fontId="54" numFmtId="164" xfId="0" applyFont="1" applyNumberFormat="1"/>
    <xf borderId="0" fillId="0" fontId="5" numFmtId="0" xfId="0" applyAlignment="1" applyFont="1">
      <alignment readingOrder="0" vertical="bottom"/>
    </xf>
    <xf borderId="0" fillId="0" fontId="5" numFmtId="9" xfId="0" applyAlignment="1" applyFont="1" applyNumberFormat="1">
      <alignment horizontal="right" readingOrder="0" vertical="bottom"/>
    </xf>
    <xf borderId="0" fillId="6" fontId="12" numFmtId="9" xfId="0" applyAlignment="1" applyFont="1" applyNumberFormat="1">
      <alignment horizontal="right"/>
    </xf>
    <xf borderId="0" fillId="6" fontId="29" numFmtId="9" xfId="0" applyAlignment="1" applyFont="1" applyNumberFormat="1">
      <alignment horizontal="right"/>
    </xf>
    <xf borderId="0" fillId="0" fontId="9" numFmtId="0" xfId="0" applyAlignment="1" applyFont="1">
      <alignment horizontal="center" readingOrder="0" vertical="bottom"/>
    </xf>
    <xf borderId="0" fillId="0" fontId="21" numFmtId="0" xfId="0" applyAlignment="1" applyFont="1">
      <alignment readingOrder="0" shrinkToFit="0" wrapText="1"/>
    </xf>
    <xf borderId="0" fillId="6" fontId="12" numFmtId="0" xfId="0" applyFont="1"/>
    <xf borderId="0" fillId="0" fontId="5" numFmtId="3" xfId="0" applyAlignment="1" applyFont="1" applyNumberFormat="1">
      <alignment horizontal="right" vertical="bottom"/>
    </xf>
    <xf borderId="0" fillId="6" fontId="5" numFmtId="3" xfId="0" applyAlignment="1" applyFont="1" applyNumberFormat="1">
      <alignment horizontal="right" vertical="bottom"/>
    </xf>
    <xf borderId="0" fillId="5" fontId="5" numFmtId="10" xfId="0" applyAlignment="1" applyFont="1" applyNumberFormat="1">
      <alignment vertical="bottom"/>
    </xf>
    <xf borderId="0" fillId="0" fontId="5" numFmtId="10" xfId="0" applyAlignment="1" applyFont="1" applyNumberFormat="1">
      <alignment horizontal="right" vertical="bottom"/>
    </xf>
    <xf borderId="0" fillId="6" fontId="12" numFmtId="10" xfId="0" applyFont="1" applyNumberFormat="1"/>
    <xf borderId="0" fillId="0" fontId="36" numFmtId="0" xfId="0" applyAlignment="1" applyFont="1">
      <alignment vertical="bottom"/>
    </xf>
    <xf borderId="0" fillId="0" fontId="5" numFmtId="10" xfId="0" applyAlignment="1" applyFont="1" applyNumberFormat="1">
      <alignment readingOrder="0" vertical="bottom"/>
    </xf>
    <xf borderId="0" fillId="0" fontId="0" numFmtId="10" xfId="0" applyAlignment="1" applyFont="1" applyNumberFormat="1">
      <alignment readingOrder="0" shrinkToFit="0" vertical="bottom" wrapText="0"/>
    </xf>
    <xf borderId="0" fillId="0" fontId="22" numFmtId="0" xfId="0" applyAlignment="1" applyFont="1">
      <alignment readingOrder="0" vertical="bottom"/>
    </xf>
    <xf borderId="0" fillId="0" fontId="22" numFmtId="0" xfId="0" applyAlignment="1" applyFont="1">
      <alignment horizontal="right" readingOrder="0" vertical="bottom"/>
    </xf>
    <xf borderId="0" fillId="0" fontId="5" numFmtId="10" xfId="0" applyAlignment="1" applyFont="1" applyNumberFormat="1">
      <alignment horizontal="right" readingOrder="0" vertical="bottom"/>
    </xf>
    <xf borderId="0" fillId="5" fontId="22" numFmtId="0" xfId="0" applyAlignment="1" applyFont="1">
      <alignment vertical="bottom"/>
    </xf>
    <xf borderId="0" fillId="5" fontId="22" numFmtId="9" xfId="0" applyAlignment="1" applyFont="1" applyNumberFormat="1">
      <alignment horizontal="right" vertical="bottom"/>
    </xf>
    <xf borderId="0" fillId="0" fontId="22" numFmtId="9" xfId="0" applyAlignment="1" applyFont="1" applyNumberFormat="1">
      <alignment horizontal="right" vertical="bottom"/>
    </xf>
    <xf borderId="0" fillId="6" fontId="12" numFmtId="9" xfId="0" applyFont="1" applyNumberFormat="1"/>
    <xf borderId="0" fillId="5" fontId="22" numFmtId="168" xfId="0" applyAlignment="1" applyFont="1" applyNumberFormat="1">
      <alignment readingOrder="0" vertical="bottom"/>
    </xf>
    <xf borderId="0" fillId="5" fontId="22" numFmtId="168" xfId="0" applyAlignment="1" applyFont="1" applyNumberFormat="1">
      <alignment horizontal="right" vertical="bottom"/>
    </xf>
    <xf borderId="0" fillId="0" fontId="22" numFmtId="168" xfId="0" applyAlignment="1" applyFont="1" applyNumberFormat="1">
      <alignment horizontal="right" vertical="bottom"/>
    </xf>
    <xf borderId="0" fillId="6" fontId="12" numFmtId="167" xfId="0" applyFont="1" applyNumberFormat="1"/>
    <xf borderId="0" fillId="6" fontId="12" numFmtId="168" xfId="0" applyFont="1" applyNumberFormat="1"/>
    <xf borderId="0" fillId="5" fontId="22" numFmtId="9" xfId="0" applyAlignment="1" applyFont="1" applyNumberFormat="1">
      <alignment readingOrder="0" vertical="bottom"/>
    </xf>
    <xf borderId="0" fillId="0" fontId="0" numFmtId="0" xfId="0" applyAlignment="1" applyFont="1">
      <alignment horizontal="left" readingOrder="0" vertical="bottom"/>
    </xf>
    <xf borderId="0" fillId="0" fontId="29" numFmtId="0" xfId="0" applyAlignment="1" applyFont="1">
      <alignment horizontal="right" readingOrder="0" shrinkToFit="0" wrapText="0"/>
    </xf>
    <xf borderId="0" fillId="5" fontId="0" numFmtId="168" xfId="0" applyAlignment="1" applyFont="1" applyNumberFormat="1">
      <alignment horizontal="left" readingOrder="0" vertical="bottom"/>
    </xf>
    <xf borderId="0" fillId="5" fontId="29" numFmtId="168" xfId="0" applyAlignment="1" applyFont="1" applyNumberFormat="1">
      <alignment horizontal="right" readingOrder="0" shrinkToFit="0" wrapText="0"/>
    </xf>
    <xf borderId="0" fillId="0" fontId="29" numFmtId="168" xfId="0" applyAlignment="1" applyFont="1" applyNumberFormat="1">
      <alignment horizontal="right" readingOrder="0" shrinkToFit="0" wrapText="0"/>
    </xf>
    <xf borderId="0" fillId="0" fontId="0" numFmtId="168" xfId="0" applyAlignment="1" applyFont="1" applyNumberFormat="1">
      <alignment shrinkToFit="0" wrapText="0"/>
    </xf>
    <xf borderId="0" fillId="0" fontId="9" numFmtId="0" xfId="0" applyAlignment="1" applyFont="1">
      <alignment readingOrder="0" vertical="bottom"/>
    </xf>
    <xf borderId="0" fillId="0" fontId="9" numFmtId="0" xfId="0" applyAlignment="1" applyFont="1">
      <alignment horizontal="center" vertical="bottom"/>
    </xf>
    <xf borderId="0" fillId="0" fontId="9" numFmtId="0" xfId="0" applyAlignment="1" applyFont="1">
      <alignment vertical="bottom"/>
    </xf>
    <xf borderId="0" fillId="0" fontId="0" numFmtId="168" xfId="0" applyAlignment="1" applyFont="1" applyNumberFormat="1">
      <alignment shrinkToFit="0" vertical="bottom" wrapText="1"/>
    </xf>
    <xf borderId="0" fillId="5" fontId="0" numFmtId="168" xfId="0" applyAlignment="1" applyFont="1" applyNumberFormat="1">
      <alignment shrinkToFit="0" vertical="bottom" wrapText="1"/>
    </xf>
    <xf borderId="0" fillId="5" fontId="0" numFmtId="168" xfId="0" applyAlignment="1" applyFont="1" applyNumberFormat="1">
      <alignment horizontal="right" vertical="bottom"/>
    </xf>
    <xf borderId="0" fillId="0" fontId="0" numFmtId="0" xfId="0" applyAlignment="1" applyFont="1">
      <alignment shrinkToFit="0" vertical="bottom" wrapText="1"/>
    </xf>
    <xf borderId="0" fillId="5" fontId="0" numFmtId="168" xfId="0" applyAlignment="1" applyFont="1" applyNumberFormat="1">
      <alignment vertical="bottom"/>
    </xf>
    <xf borderId="0" fillId="5" fontId="0" numFmtId="167" xfId="0" applyAlignment="1" applyFont="1" applyNumberFormat="1">
      <alignment vertical="bottom"/>
    </xf>
    <xf borderId="0" fillId="5" fontId="0" numFmtId="167" xfId="0" applyAlignment="1" applyFont="1" applyNumberFormat="1">
      <alignment horizontal="right" vertical="bottom"/>
    </xf>
    <xf borderId="0" fillId="0" fontId="21" numFmtId="0" xfId="0" applyAlignment="1" applyFont="1">
      <alignment readingOrder="0" shrinkToFit="0" vertical="bottom" wrapText="1"/>
    </xf>
    <xf borderId="0" fillId="5" fontId="0" numFmtId="0" xfId="0" applyAlignment="1" applyFont="1">
      <alignment vertical="bottom"/>
    </xf>
    <xf borderId="0" fillId="5" fontId="0" numFmtId="3" xfId="0" applyAlignment="1" applyFont="1" applyNumberFormat="1">
      <alignment vertical="bottom"/>
    </xf>
    <xf borderId="0" fillId="6" fontId="0" numFmtId="0" xfId="0" applyAlignment="1" applyFont="1">
      <alignment shrinkToFit="0" wrapText="0"/>
    </xf>
    <xf borderId="0" fillId="0" fontId="0" numFmtId="3" xfId="0" applyAlignment="1" applyFont="1" applyNumberFormat="1">
      <alignment vertical="bottom"/>
    </xf>
    <xf borderId="0" fillId="0" fontId="0" numFmtId="3" xfId="0" applyAlignment="1" applyFont="1" applyNumberFormat="1">
      <alignment shrinkToFit="0" wrapText="0"/>
    </xf>
    <xf borderId="0" fillId="0" fontId="0" numFmtId="3" xfId="0" applyAlignment="1" applyFont="1" applyNumberFormat="1">
      <alignment readingOrder="0" vertical="bottom"/>
    </xf>
    <xf borderId="0" fillId="0" fontId="0" numFmtId="3" xfId="0" applyAlignment="1" applyFont="1" applyNumberFormat="1">
      <alignment readingOrder="0" shrinkToFit="0" wrapText="0"/>
    </xf>
    <xf borderId="0" fillId="5" fontId="0" numFmtId="0" xfId="0" applyAlignment="1" applyFont="1">
      <alignment readingOrder="0" vertical="bottom"/>
    </xf>
    <xf borderId="0" fillId="0" fontId="10" numFmtId="0" xfId="0" applyAlignment="1" applyFont="1">
      <alignment vertical="bottom"/>
    </xf>
    <xf borderId="0" fillId="0" fontId="9" numFmtId="164" xfId="0" applyAlignment="1" applyFont="1" applyNumberFormat="1">
      <alignment horizontal="center" vertical="bottom"/>
    </xf>
    <xf borderId="0" fillId="6" fontId="0" numFmtId="9" xfId="0" applyAlignment="1" applyFont="1" applyNumberFormat="1">
      <alignment horizontal="center" shrinkToFit="0" wrapText="0"/>
    </xf>
    <xf borderId="0" fillId="0" fontId="0" numFmtId="164" xfId="0" applyAlignment="1" applyFont="1" applyNumberFormat="1">
      <alignment horizontal="right" vertical="bottom"/>
    </xf>
    <xf borderId="0" fillId="5" fontId="0" numFmtId="164" xfId="0" applyAlignment="1" applyFont="1" applyNumberFormat="1">
      <alignment horizontal="right" vertical="bottom"/>
    </xf>
    <xf borderId="0" fillId="12" fontId="25" numFmtId="0" xfId="0" applyAlignment="1" applyFont="1">
      <alignment readingOrder="0" vertical="bottom"/>
    </xf>
    <xf borderId="0" fillId="12" fontId="18" numFmtId="0" xfId="0" applyAlignment="1" applyFont="1">
      <alignment vertical="bottom"/>
    </xf>
    <xf borderId="0" fillId="12" fontId="18" numFmtId="176" xfId="0" applyAlignment="1" applyFont="1" applyNumberFormat="1">
      <alignment vertical="bottom"/>
    </xf>
    <xf borderId="0" fillId="0" fontId="58" numFmtId="0" xfId="0" applyAlignment="1" applyFont="1">
      <alignment readingOrder="0"/>
    </xf>
    <xf borderId="0" fillId="12" fontId="59" numFmtId="0" xfId="0" applyAlignment="1" applyFont="1">
      <alignment horizontal="center" readingOrder="0" vertical="bottom"/>
    </xf>
    <xf borderId="0" fillId="2" fontId="0" numFmtId="0" xfId="0" applyAlignment="1" applyFont="1">
      <alignment shrinkToFit="0" wrapText="1"/>
    </xf>
    <xf borderId="0" fillId="0" fontId="12" numFmtId="168" xfId="0" applyAlignment="1" applyFont="1" applyNumberFormat="1">
      <alignment horizontal="right" readingOrder="0" shrinkToFit="0" wrapText="1"/>
    </xf>
    <xf borderId="0" fillId="0" fontId="12" numFmtId="0" xfId="0" applyAlignment="1" applyFont="1">
      <alignment shrinkToFit="0" wrapText="1"/>
    </xf>
    <xf borderId="0" fillId="4" fontId="25" numFmtId="0" xfId="0" applyAlignment="1" applyFont="1">
      <alignment shrinkToFit="0" vertical="bottom" wrapText="1"/>
    </xf>
    <xf borderId="0" fillId="4" fontId="5" numFmtId="3" xfId="0" applyAlignment="1" applyFont="1" applyNumberFormat="1">
      <alignment readingOrder="0" vertical="bottom"/>
    </xf>
    <xf borderId="0" fillId="4" fontId="5" numFmtId="177" xfId="0" applyAlignment="1" applyFont="1" applyNumberFormat="1">
      <alignment readingOrder="0" vertical="bottom"/>
    </xf>
    <xf borderId="0" fillId="0" fontId="60" numFmtId="0" xfId="0" applyAlignment="1" applyFont="1">
      <alignment horizontal="center" readingOrder="0" vertical="center"/>
    </xf>
    <xf borderId="0" fillId="14" fontId="12" numFmtId="0" xfId="0" applyAlignment="1" applyFill="1" applyFont="1">
      <alignment readingOrder="0" shrinkToFit="0" wrapText="0"/>
    </xf>
    <xf borderId="0" fillId="0" fontId="31" numFmtId="0" xfId="0" applyAlignment="1" applyFont="1">
      <alignment readingOrder="0" shrinkToFit="0" wrapText="0"/>
    </xf>
    <xf borderId="0" fillId="0" fontId="60" numFmtId="0" xfId="0" applyAlignment="1" applyFont="1">
      <alignment horizontal="right" readingOrder="0" vertical="center"/>
    </xf>
    <xf borderId="0" fillId="15" fontId="12" numFmtId="0" xfId="0" applyAlignment="1" applyFill="1" applyFont="1">
      <alignment readingOrder="0" shrinkToFit="0" wrapText="0"/>
    </xf>
    <xf borderId="0" fillId="16" fontId="12" numFmtId="0" xfId="0" applyAlignment="1" applyFill="1" applyFont="1">
      <alignment readingOrder="0" shrinkToFit="0" wrapText="0"/>
    </xf>
    <xf borderId="0" fillId="17" fontId="12" numFmtId="0" xfId="0" applyAlignment="1" applyFill="1" applyFont="1">
      <alignment readingOrder="0" shrinkToFit="0" wrapText="0"/>
    </xf>
    <xf borderId="0" fillId="0" fontId="12" numFmtId="0" xfId="0" applyAlignment="1" applyFont="1">
      <alignment readingOrder="0" shrinkToFit="0" wrapText="0"/>
    </xf>
    <xf borderId="0" fillId="0" fontId="18" numFmtId="9" xfId="0" applyAlignment="1" applyFont="1" applyNumberFormat="1">
      <alignment readingOrder="0"/>
    </xf>
    <xf borderId="0" fillId="0" fontId="12" numFmtId="0" xfId="0" applyAlignment="1" applyFont="1">
      <alignment readingOrder="0" shrinkToFit="0" wrapText="1"/>
    </xf>
    <xf borderId="0" fillId="2" fontId="61" numFmtId="0" xfId="0" applyAlignment="1" applyFont="1">
      <alignment readingOrder="0" vertical="bottom"/>
    </xf>
    <xf borderId="0" fillId="14" fontId="5" numFmtId="9" xfId="0" applyAlignment="1" applyFont="1" applyNumberFormat="1">
      <alignment horizontal="right" vertical="bottom"/>
    </xf>
    <xf borderId="0" fillId="18" fontId="5" numFmtId="0" xfId="0" applyAlignment="1" applyFill="1" applyFont="1">
      <alignment horizontal="right" vertical="bottom"/>
    </xf>
    <xf borderId="0" fillId="16" fontId="5" numFmtId="0" xfId="0" applyAlignment="1" applyFont="1">
      <alignment horizontal="right" vertical="bottom"/>
    </xf>
    <xf borderId="0" fillId="0" fontId="5" numFmtId="0" xfId="0" applyAlignment="1" applyFont="1">
      <alignment readingOrder="0" shrinkToFit="0" vertical="bottom" wrapText="0"/>
    </xf>
    <xf borderId="0" fillId="16" fontId="5" numFmtId="9" xfId="0" applyAlignment="1" applyFont="1" applyNumberFormat="1">
      <alignment horizontal="right" vertical="bottom"/>
    </xf>
    <xf borderId="0" fillId="15" fontId="5" numFmtId="0" xfId="0" applyAlignment="1" applyFont="1">
      <alignment horizontal="right" vertical="bottom"/>
    </xf>
    <xf borderId="0" fillId="0" fontId="5" numFmtId="0" xfId="0" applyAlignment="1" applyFont="1">
      <alignment horizontal="right" vertical="bottom"/>
    </xf>
    <xf borderId="0" fillId="0" fontId="18" numFmtId="0" xfId="0" applyAlignment="1" applyFont="1">
      <alignment readingOrder="0"/>
    </xf>
    <xf borderId="0" fillId="16" fontId="5" numFmtId="0" xfId="0" applyAlignment="1" applyFont="1">
      <alignment horizontal="right" vertical="bottom"/>
    </xf>
    <xf borderId="0" fillId="15" fontId="5" numFmtId="0" xfId="0" applyAlignment="1" applyFont="1">
      <alignment horizontal="right" vertical="bottom"/>
    </xf>
    <xf borderId="0" fillId="18" fontId="5" numFmtId="0" xfId="0" applyAlignment="1" applyFont="1">
      <alignment horizontal="right" vertical="bottom"/>
    </xf>
    <xf borderId="0" fillId="0" fontId="5" numFmtId="0" xfId="0" applyAlignment="1" applyFont="1">
      <alignment shrinkToFit="0" vertical="bottom" wrapText="0"/>
    </xf>
    <xf borderId="0" fillId="14" fontId="5" numFmtId="9" xfId="0" applyAlignment="1" applyFont="1" applyNumberFormat="1">
      <alignment horizontal="right" readingOrder="0" vertical="bottom"/>
    </xf>
    <xf borderId="0" fillId="18" fontId="5" numFmtId="0" xfId="0" applyAlignment="1" applyFont="1">
      <alignment horizontal="right" readingOrder="0" vertical="bottom"/>
    </xf>
    <xf borderId="0" fillId="0" fontId="10" numFmtId="0" xfId="0" applyAlignment="1" applyFont="1">
      <alignment vertical="bottom"/>
    </xf>
    <xf borderId="0" fillId="17" fontId="5" numFmtId="9" xfId="0" applyAlignment="1" applyFont="1" applyNumberFormat="1">
      <alignment horizontal="right" readingOrder="0" vertical="bottom"/>
    </xf>
    <xf borderId="0" fillId="17" fontId="5" numFmtId="0" xfId="0" applyAlignment="1" applyFont="1">
      <alignment horizontal="right" vertical="bottom"/>
    </xf>
    <xf borderId="0" fillId="16" fontId="5" numFmtId="9" xfId="0" applyAlignment="1" applyFont="1" applyNumberFormat="1">
      <alignment horizontal="right" readingOrder="0" vertical="bottom"/>
    </xf>
    <xf borderId="0" fillId="19" fontId="5" numFmtId="0" xfId="0" applyAlignment="1" applyFill="1" applyFont="1">
      <alignment readingOrder="0" vertical="bottom"/>
    </xf>
    <xf borderId="0" fillId="15" fontId="5" numFmtId="9" xfId="0" applyAlignment="1" applyFont="1" applyNumberFormat="1">
      <alignment horizontal="right" vertical="bottom"/>
    </xf>
    <xf borderId="0" fillId="15" fontId="61" numFmtId="0" xfId="0" applyAlignment="1" applyFont="1">
      <alignment horizontal="right" vertical="bottom"/>
    </xf>
    <xf borderId="0" fillId="0" fontId="5" numFmtId="0" xfId="0" applyAlignment="1" applyFont="1">
      <alignment shrinkToFit="0" vertical="bottom" wrapText="1"/>
    </xf>
    <xf borderId="0" fillId="17" fontId="5" numFmtId="0" xfId="0" applyAlignment="1" applyFont="1">
      <alignment horizontal="right" vertical="bottom"/>
    </xf>
    <xf borderId="0" fillId="0" fontId="5" numFmtId="0" xfId="0" applyAlignment="1" applyFont="1">
      <alignment shrinkToFit="0" vertical="bottom" wrapText="0"/>
    </xf>
    <xf borderId="2" fillId="0" fontId="5" numFmtId="0" xfId="0" applyAlignment="1" applyBorder="1" applyFont="1">
      <alignment shrinkToFit="0" vertical="bottom" wrapText="0"/>
    </xf>
    <xf borderId="0" fillId="0" fontId="1" numFmtId="0" xfId="0" applyAlignment="1" applyFont="1">
      <alignment shrinkToFit="0" vertical="bottom" wrapText="0"/>
    </xf>
    <xf borderId="0" fillId="0" fontId="21" numFmtId="0" xfId="0" applyAlignment="1" applyFont="1">
      <alignment shrinkToFit="0" vertical="bottom" wrapText="0"/>
    </xf>
    <xf borderId="0" fillId="0" fontId="21" numFmtId="0" xfId="0" applyAlignment="1" applyFont="1">
      <alignment shrinkToFit="0" vertical="bottom" wrapText="0"/>
    </xf>
    <xf borderId="0" fillId="0" fontId="0" numFmtId="0" xfId="0" applyAlignment="1" applyFont="1">
      <alignment readingOrder="0" shrinkToFit="0" vertical="bottom" wrapText="0"/>
    </xf>
    <xf borderId="0" fillId="0" fontId="62" numFmtId="0" xfId="0" applyAlignment="1" applyFont="1">
      <alignment shrinkToFit="0" vertical="top" wrapText="1"/>
    </xf>
    <xf borderId="0" fillId="0" fontId="0" numFmtId="0" xfId="0" applyAlignment="1" applyFont="1">
      <alignment shrinkToFit="0" vertical="top" wrapText="0"/>
    </xf>
    <xf borderId="0" fillId="0" fontId="63" numFmtId="0" xfId="0" applyAlignment="1" applyFont="1">
      <alignment shrinkToFit="0" vertical="bottom" wrapText="0"/>
    </xf>
    <xf borderId="0" fillId="0" fontId="64" numFmtId="0" xfId="0" applyAlignment="1" applyFont="1">
      <alignment readingOrder="0" shrinkToFit="0" vertical="bottom" wrapText="0"/>
    </xf>
    <xf borderId="0" fillId="0" fontId="0" numFmtId="0" xfId="0" applyAlignment="1" applyFont="1">
      <alignment shrinkToFit="0" vertical="top" wrapText="1"/>
    </xf>
    <xf borderId="0" fillId="0" fontId="65" numFmtId="0" xfId="0" applyAlignment="1" applyFont="1">
      <alignment readingOrder="0" shrinkToFit="0" vertical="top" wrapText="1"/>
    </xf>
    <xf borderId="0" fillId="0" fontId="0" numFmtId="0" xfId="0" applyAlignment="1" applyFont="1">
      <alignment readingOrder="0" shrinkToFit="0" vertical="bottom" wrapText="0"/>
    </xf>
    <xf borderId="0" fillId="0" fontId="66" numFmtId="0" xfId="0" applyAlignment="1" applyFont="1">
      <alignment shrinkToFit="0" vertical="top" wrapText="0"/>
    </xf>
    <xf borderId="0" fillId="0" fontId="1" numFmtId="0" xfId="0" applyAlignment="1" applyFont="1">
      <alignment readingOrder="0" shrinkToFit="0" vertical="bottom" wrapText="0"/>
    </xf>
    <xf borderId="0" fillId="0" fontId="67" numFmtId="0" xfId="0" applyAlignment="1" applyFont="1">
      <alignment readingOrder="0" vertical="bottom"/>
    </xf>
    <xf borderId="0" fillId="0" fontId="68" numFmtId="0" xfId="0" applyAlignment="1" applyFont="1">
      <alignment readingOrder="0" vertical="bottom"/>
    </xf>
    <xf borderId="0" fillId="0" fontId="69" numFmtId="0" xfId="0" applyAlignment="1" applyFont="1">
      <alignment readingOrder="0" vertical="bottom"/>
    </xf>
    <xf borderId="0" fillId="0" fontId="70" numFmtId="0" xfId="0" applyAlignment="1" applyFont="1">
      <alignment readingOrder="0"/>
    </xf>
    <xf borderId="0" fillId="0" fontId="71" numFmtId="0" xfId="0" applyAlignment="1" applyFont="1">
      <alignment vertical="bottom"/>
    </xf>
    <xf borderId="0" fillId="2" fontId="9" numFmtId="0" xfId="0" applyAlignment="1" applyFont="1">
      <alignment horizontal="center" readingOrder="0"/>
    </xf>
    <xf borderId="0" fillId="0" fontId="72" numFmtId="0" xfId="0" applyAlignment="1" applyFont="1">
      <alignment horizontal="center" readingOrder="0"/>
    </xf>
    <xf borderId="0" fillId="0" fontId="73" numFmtId="0" xfId="0" applyAlignment="1" applyFont="1">
      <alignment horizontal="center" readingOrder="0"/>
    </xf>
    <xf borderId="0" fillId="0" fontId="31" numFmtId="0" xfId="0" applyAlignment="1" applyFont="1">
      <alignment horizontal="center" readingOrder="0"/>
    </xf>
    <xf borderId="0" fillId="2" fontId="74" numFmtId="0" xfId="0" applyAlignment="1" applyFont="1">
      <alignment readingOrder="0" shrinkToFit="0" wrapText="0"/>
    </xf>
    <xf borderId="0" fillId="0" fontId="74" numFmtId="0" xfId="0" applyAlignment="1" applyFont="1">
      <alignment horizontal="center" readingOrder="0" shrinkToFit="0" wrapText="0"/>
    </xf>
    <xf borderId="0" fillId="0" fontId="75" numFmtId="0" xfId="0" applyFont="1"/>
    <xf borderId="0" fillId="0" fontId="74" numFmtId="0" xfId="0" applyAlignment="1" applyFont="1">
      <alignment horizontal="center" shrinkToFit="0" wrapText="0"/>
    </xf>
    <xf borderId="0" fillId="2" fontId="74" numFmtId="0" xfId="0" applyAlignment="1" applyFont="1">
      <alignment horizontal="left" readingOrder="0" vertical="bottom"/>
    </xf>
    <xf borderId="0" fillId="0" fontId="74" numFmtId="0" xfId="0" applyAlignment="1" applyFont="1">
      <alignment horizontal="center" shrinkToFit="0" vertical="center" wrapText="0"/>
    </xf>
    <xf borderId="0" fillId="0" fontId="76" numFmtId="0" xfId="0" applyAlignment="1" applyFont="1">
      <alignment readingOrder="0"/>
    </xf>
    <xf borderId="0" fillId="0" fontId="74" numFmtId="0" xfId="0" applyAlignment="1" applyFont="1">
      <alignment horizontal="center" readingOrder="0" shrinkToFit="0" vertical="center" wrapText="0"/>
    </xf>
    <xf borderId="0" fillId="2" fontId="74" numFmtId="0" xfId="0" applyAlignment="1" applyFont="1">
      <alignment horizontal="left" vertical="bottom"/>
    </xf>
    <xf borderId="0" fillId="0" fontId="74" numFmtId="0" xfId="0" applyAlignment="1" applyFont="1">
      <alignment vertical="bottom"/>
    </xf>
    <xf borderId="0" fillId="0" fontId="74" numFmtId="0" xfId="0" applyAlignment="1" applyFont="1">
      <alignment horizontal="center" readingOrder="0" shrinkToFit="0" vertical="bottom" wrapText="0"/>
    </xf>
    <xf borderId="0" fillId="0" fontId="76" numFmtId="0" xfId="0" applyFont="1"/>
    <xf borderId="0" fillId="0" fontId="77" numFmtId="0" xfId="0" applyAlignment="1" applyFont="1">
      <alignment readingOrder="0"/>
    </xf>
    <xf borderId="0" fillId="0" fontId="74" numFmtId="0" xfId="0" applyAlignment="1" applyFont="1">
      <alignment horizontal="center" shrinkToFit="0" vertical="bottom" wrapText="0"/>
    </xf>
    <xf borderId="0" fillId="0" fontId="4" numFmtId="0" xfId="0" applyFont="1"/>
    <xf borderId="0" fillId="0" fontId="78" numFmtId="0" xfId="0" applyFont="1"/>
    <xf borderId="0" fillId="0" fontId="46" numFmtId="0" xfId="0" applyFont="1"/>
  </cellXfs>
  <cellStyles count="1">
    <cellStyle xfId="0" name="Normal" builtinId="0"/>
  </cellStyles>
  <dxfs count="7">
    <dxf>
      <font>
        <color rgb="FF999999"/>
      </font>
      <fill>
        <patternFill patternType="solid">
          <fgColor rgb="FFD9D9D9"/>
          <bgColor rgb="FFD9D9D9"/>
        </patternFill>
      </fill>
      <border/>
    </dxf>
    <dxf>
      <font/>
      <fill>
        <patternFill patternType="solid">
          <fgColor rgb="FFB7E1CD"/>
          <bgColor rgb="FFB7E1CD"/>
        </patternFill>
      </fill>
      <border/>
    </dxf>
    <dxf>
      <font/>
      <fill>
        <patternFill patternType="solid">
          <fgColor rgb="FFDD7E6B"/>
          <bgColor rgb="FFDD7E6B"/>
        </patternFill>
      </fill>
      <border/>
    </dxf>
    <dxf>
      <font/>
      <fill>
        <patternFill patternType="solid">
          <fgColor rgb="FFF9CB9C"/>
          <bgColor rgb="FFF9CB9C"/>
        </patternFill>
      </fill>
      <border/>
    </dxf>
    <dxf>
      <font/>
      <fill>
        <patternFill patternType="solid">
          <fgColor rgb="FFB6D7A8"/>
          <bgColor rgb="FFB6D7A8"/>
        </patternFill>
      </fill>
      <border/>
    </dxf>
    <dxf>
      <font/>
      <fill>
        <patternFill patternType="solid">
          <fgColor rgb="FF6AA84F"/>
          <bgColor rgb="FF6AA84F"/>
        </patternFill>
      </fill>
      <border/>
    </dxf>
    <dxf>
      <font/>
      <fill>
        <patternFill patternType="solid">
          <fgColor rgb="FFCCCCCC"/>
          <bgColor rgb="FFCCCCCC"/>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6.xml"/><Relationship Id="rId3"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7.xml"/><Relationship Id="rId3"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8.xml"/><Relationship Id="rId3"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9.xml"/><Relationship Id="rId3"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20" Type="http://schemas.openxmlformats.org/officeDocument/2006/relationships/hyperlink" Target="https://docs.google.com/spreadsheets/d/1AqmTkXS8CporZ0TIWPpCcesAgc9nxqYLg9GGlTp66Ng/" TargetMode="External"/><Relationship Id="rId22" Type="http://schemas.openxmlformats.org/officeDocument/2006/relationships/hyperlink" Target="https://docs.google.com/spreadsheets/d/1heb0B3TZhbkW2wq73ia5XQ336IYrC2h5J4h4kXDXNQQ" TargetMode="External"/><Relationship Id="rId21" Type="http://schemas.openxmlformats.org/officeDocument/2006/relationships/hyperlink" Target="https://docs.google.com/spreadsheets/d/1heb0B3TZhbkW2wq73ia5XQ336IYrC2h5J4h4kXDXNQQ" TargetMode="External"/><Relationship Id="rId24" Type="http://schemas.openxmlformats.org/officeDocument/2006/relationships/hyperlink" Target="https://docs.google.com/spreadsheets/d/1OeQo16gwS1tJn-R4LD6HGvpx3prsiHMnWUmD-hG3-3g/edit" TargetMode="External"/><Relationship Id="rId23" Type="http://schemas.openxmlformats.org/officeDocument/2006/relationships/hyperlink" Target="https://docs.google.com/spreadsheets/d/1OeQo16gwS1tJn-R4LD6HGvpx3prsiHMnWUmD-hG3-3g/edit" TargetMode="External"/><Relationship Id="rId1" Type="http://schemas.openxmlformats.org/officeDocument/2006/relationships/comments" Target="../comments9.xml"/><Relationship Id="rId2" Type="http://schemas.openxmlformats.org/officeDocument/2006/relationships/hyperlink" Target="https://docs.google.com/spreadsheets/d/1-YQPfcggL8EQOMl-WrIW58AhaQyLcL8HNtOoMCs_D5Y/edit" TargetMode="External"/><Relationship Id="rId3" Type="http://schemas.openxmlformats.org/officeDocument/2006/relationships/hyperlink" Target="https://docs.google.com/spreadsheets/d/1-YQPfcggL8EQOMl-WrIW58AhaQyLcL8HNtOoMCs_D5Y/edit" TargetMode="External"/><Relationship Id="rId4" Type="http://schemas.openxmlformats.org/officeDocument/2006/relationships/hyperlink" Target="https://docs.google.com/spreadsheets/d/1-YQPfcggL8EQOMl-WrIW58AhaQyLcL8HNtOoMCs_D5Y/edit" TargetMode="External"/><Relationship Id="rId9" Type="http://schemas.openxmlformats.org/officeDocument/2006/relationships/hyperlink" Target="https://docs.google.com/spreadsheets/d/1jzS693Y-ZAIloQejlzSc3e3t7iPHyor1qt7HBjSVXhQ" TargetMode="External"/><Relationship Id="rId26" Type="http://schemas.openxmlformats.org/officeDocument/2006/relationships/vmlDrawing" Target="../drawings/vmlDrawing9.vml"/><Relationship Id="rId25" Type="http://schemas.openxmlformats.org/officeDocument/2006/relationships/drawing" Target="../drawings/drawing10.xml"/><Relationship Id="rId5" Type="http://schemas.openxmlformats.org/officeDocument/2006/relationships/hyperlink" Target="https://docs.google.com/spreadsheets/d/1-YQPfcggL8EQOMl-WrIW58AhaQyLcL8HNtOoMCs_D5Y/edit" TargetMode="External"/><Relationship Id="rId6" Type="http://schemas.openxmlformats.org/officeDocument/2006/relationships/hyperlink" Target="https://docs.google.com/spreadsheets/d/1-YQPfcggL8EQOMl-WrIW58AhaQyLcL8HNtOoMCs_D5Y/edit" TargetMode="External"/><Relationship Id="rId7" Type="http://schemas.openxmlformats.org/officeDocument/2006/relationships/hyperlink" Target="https://docs.google.com/spreadsheets/d/1jzS693Y-ZAIloQejlzSc3e3t7iPHyor1qt7HBjSVXhQ" TargetMode="External"/><Relationship Id="rId8" Type="http://schemas.openxmlformats.org/officeDocument/2006/relationships/hyperlink" Target="https://docs.google.com/spreadsheets/d/1jzS693Y-ZAIloQejlzSc3e3t7iPHyor1qt7HBjSVXhQ" TargetMode="External"/><Relationship Id="rId11" Type="http://schemas.openxmlformats.org/officeDocument/2006/relationships/hyperlink" Target="https://docs.google.com/spreadsheets/d/1EepVP9xaTQcRVH8g7jiViffhZob6JlSIKbfb2bUxfEU" TargetMode="External"/><Relationship Id="rId10" Type="http://schemas.openxmlformats.org/officeDocument/2006/relationships/hyperlink" Target="https://docs.google.com/spreadsheets/d/1jzS693Y-ZAIloQejlzSc3e3t7iPHyor1qt7HBjSVXhQ" TargetMode="External"/><Relationship Id="rId13" Type="http://schemas.openxmlformats.org/officeDocument/2006/relationships/hyperlink" Target="https://docs.google.com/spreadsheets/d/1EepVP9xaTQcRVH8g7jiViffhZob6JlSIKbfb2bUxfEU" TargetMode="External"/><Relationship Id="rId12" Type="http://schemas.openxmlformats.org/officeDocument/2006/relationships/hyperlink" Target="https://docs.google.com/spreadsheets/d/1EepVP9xaTQcRVH8g7jiViffhZob6JlSIKbfb2bUxfEU" TargetMode="External"/><Relationship Id="rId15" Type="http://schemas.openxmlformats.org/officeDocument/2006/relationships/hyperlink" Target="https://docs.google.com/spreadsheets/d/1Zlw1ljkp151-81q_MY2moGHUPse_HlkUQtOwqnMntgk/edit" TargetMode="External"/><Relationship Id="rId14" Type="http://schemas.openxmlformats.org/officeDocument/2006/relationships/hyperlink" Target="https://docs.google.com/spreadsheets/d/1EepVP9xaTQcRVH8g7jiViffhZob6JlSIKbfb2bUxfEU" TargetMode="External"/><Relationship Id="rId17" Type="http://schemas.openxmlformats.org/officeDocument/2006/relationships/hyperlink" Target="https://docs.google.com/spreadsheets/d/1Ie1PEZwUBKNa7gvNSVl8NU6RPTzcXHJ_vtCEV9qXu4o/edit?ts=59d67ad9" TargetMode="External"/><Relationship Id="rId16" Type="http://schemas.openxmlformats.org/officeDocument/2006/relationships/hyperlink" Target="https://docs.google.com/spreadsheets/d/1Ie1PEZwUBKNa7gvNSVl8NU6RPTzcXHJ_vtCEV9qXu4o/edit?ts=59d67ad9" TargetMode="External"/><Relationship Id="rId19" Type="http://schemas.openxmlformats.org/officeDocument/2006/relationships/hyperlink" Target="https://docs.google.com/spreadsheets/d/1AqmTkXS8CporZ0TIWPpCcesAgc9nxqYLg9GGlTp66Ng/" TargetMode="External"/><Relationship Id="rId18" Type="http://schemas.openxmlformats.org/officeDocument/2006/relationships/hyperlink" Target="https://docs.google.com/spreadsheets/d/1Ie1PEZwUBKNa7gvNSVl8NU6RPTzcXHJ_vtCEV9qXu4o/edit?ts=59d67ad9" TargetMode="Externa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1.xml"/><Relationship Id="rId3" Type="http://schemas.openxmlformats.org/officeDocument/2006/relationships/vmlDrawing" Target="../drawings/vmlDrawing10.v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13.xml"/><Relationship Id="rId3" Type="http://schemas.openxmlformats.org/officeDocument/2006/relationships/vmlDrawing" Target="../drawings/vmlDrawing11.vml"/></Relationships>
</file>

<file path=xl/worksheets/_rels/sheet14.xml.rels><?xml version="1.0" encoding="UTF-8" standalone="yes"?><Relationships xmlns="http://schemas.openxmlformats.org/package/2006/relationships"><Relationship Id="rId20" Type="http://schemas.openxmlformats.org/officeDocument/2006/relationships/hyperlink" Target="http://zusharoadsafety.org/test/?wpdmdl=618" TargetMode="External"/><Relationship Id="rId22" Type="http://schemas.openxmlformats.org/officeDocument/2006/relationships/hyperlink" Target="https://www.princeton.edu/~joha/publications/Haushofer_Shapiro_UCT_2016.04.25.pdf" TargetMode="External"/><Relationship Id="rId21" Type="http://schemas.openxmlformats.org/officeDocument/2006/relationships/hyperlink" Target="http://zusharoadsafety.org/test/?wpdmdl=616" TargetMode="External"/><Relationship Id="rId24" Type="http://schemas.openxmlformats.org/officeDocument/2006/relationships/hyperlink" Target="http://data.worldbank.org/indicator/SH.DYN.MORT" TargetMode="External"/><Relationship Id="rId23" Type="http://schemas.openxmlformats.org/officeDocument/2006/relationships/hyperlink" Target="http://data.worldbank.org/indicator/SH.DYN.NMRT" TargetMode="External"/><Relationship Id="rId1" Type="http://schemas.openxmlformats.org/officeDocument/2006/relationships/comments" Target="../comments12.xml"/><Relationship Id="rId2" Type="http://schemas.openxmlformats.org/officeDocument/2006/relationships/hyperlink" Target="https://docs.google.com/spreadsheets/d/14k7XhbrDA_7Ponj_jdeI3HVXohwtYYworwYNCPWlgeI/edit?usp=sharing" TargetMode="External"/><Relationship Id="rId3" Type="http://schemas.openxmlformats.org/officeDocument/2006/relationships/hyperlink" Target="https://academic.oup.com/qje/article/131/4/1637/2468871/Worms-at-Work-Long-run-Impacts-of-a-Child-Health" TargetMode="External"/><Relationship Id="rId4" Type="http://schemas.openxmlformats.org/officeDocument/2006/relationships/hyperlink" Target="http://pubdocs.worldbank.org/en/356861434469785833/Road-Safety-Burden-of-Injuries-in-Africa.pdf" TargetMode="External"/><Relationship Id="rId9" Type="http://schemas.openxmlformats.org/officeDocument/2006/relationships/hyperlink" Target="http://blog.givewell.org/2017/01/04/how-thin-the-reed-generalizing-from-worms-at-work/" TargetMode="External"/><Relationship Id="rId26" Type="http://schemas.openxmlformats.org/officeDocument/2006/relationships/hyperlink" Target="https://docs.google.com/document/d/1ZKq-MNU-xtn_48uN33L6VvBEZRAduvjwWMeaEffL4K4/" TargetMode="External"/><Relationship Id="rId25" Type="http://schemas.openxmlformats.org/officeDocument/2006/relationships/hyperlink" Target="http://apps.who.int/iris/bitstream/10665/85726/1/9789241504737_eng.pdf?ua=1" TargetMode="External"/><Relationship Id="rId28" Type="http://schemas.openxmlformats.org/officeDocument/2006/relationships/hyperlink" Target="https://docs.google.com/spreadsheets/d/112uuyYt6QLRZuJojwz6fHv4JQ-GHNeIpiT-SauY3kmM/copy" TargetMode="External"/><Relationship Id="rId27" Type="http://schemas.openxmlformats.org/officeDocument/2006/relationships/hyperlink" Target="https://docs.google.com/document/d/1_NhuiqbcdITySX8_fuU_RTJ3fXfQWoiLFL6_yIw97SQ/edit?usp=sharing" TargetMode="External"/><Relationship Id="rId5" Type="http://schemas.openxmlformats.org/officeDocument/2006/relationships/hyperlink" Target="http://www.nature.com/articles/ncomms1879" TargetMode="External"/><Relationship Id="rId6" Type="http://schemas.openxmlformats.org/officeDocument/2006/relationships/hyperlink" Target="http://journals.plos.org/plosone/article?id=10.1371/journal.pone.0008988" TargetMode="External"/><Relationship Id="rId29" Type="http://schemas.openxmlformats.org/officeDocument/2006/relationships/hyperlink" Target="https://docs.google.com/a/givewell.org/spreadsheets/d/1i_f1yJE0x5zHIG89fkcA579Ij37keQPRYfMUxIXg2MU/edit?usp=sharing" TargetMode="External"/><Relationship Id="rId7" Type="http://schemas.openxmlformats.org/officeDocument/2006/relationships/hyperlink" Target="https://elifesciences.org/articles/16090" TargetMode="External"/><Relationship Id="rId8" Type="http://schemas.openxmlformats.org/officeDocument/2006/relationships/hyperlink" Target="https://web.archive.org/web/20161130160211/http://emiguel.econ.berkeley.edu/assets/miguel_research/77/worms_v93.pdf" TargetMode="External"/><Relationship Id="rId31" Type="http://schemas.openxmlformats.org/officeDocument/2006/relationships/hyperlink" Target="https://blog.givewell.org/2017/12/22/uncertain-cost-effectiveness-analysis/" TargetMode="External"/><Relationship Id="rId30" Type="http://schemas.openxmlformats.org/officeDocument/2006/relationships/hyperlink" Target="https://docs.google.com/spreadsheets/d/1yqZCbFIqjMlueoK9-A5JV0jiC6-vrT3RQpu3p0hq3Hs/copy" TargetMode="External"/><Relationship Id="rId11" Type="http://schemas.openxmlformats.org/officeDocument/2006/relationships/hyperlink" Target="https://www.ncbi.nlm.nih.gov/books/NBK2279/pdf/Bookshelf_NBK2279.pdf" TargetMode="External"/><Relationship Id="rId33" Type="http://schemas.openxmlformats.org/officeDocument/2006/relationships/vmlDrawing" Target="../drawings/vmlDrawing12.vml"/><Relationship Id="rId10" Type="http://schemas.openxmlformats.org/officeDocument/2006/relationships/hyperlink" Target="http://blog.givewell.org/2016/12/06/why-i-mostly-believe-in-worms/" TargetMode="External"/><Relationship Id="rId32" Type="http://schemas.openxmlformats.org/officeDocument/2006/relationships/drawing" Target="../drawings/drawing14.xml"/><Relationship Id="rId13" Type="http://schemas.openxmlformats.org/officeDocument/2006/relationships/hyperlink" Target="https://malariajournal.biomedcentral.com/articles/10.1186/1475-2875-11-93" TargetMode="External"/><Relationship Id="rId12" Type="http://schemas.openxmlformats.org/officeDocument/2006/relationships/hyperlink" Target="http://dhsprogram.com/publications/index.cfm" TargetMode="External"/><Relationship Id="rId15" Type="http://schemas.openxmlformats.org/officeDocument/2006/relationships/hyperlink" Target="http://ghdx.healthdata.org/gbd-results-tool" TargetMode="External"/><Relationship Id="rId14" Type="http://schemas.openxmlformats.org/officeDocument/2006/relationships/hyperlink" Target="http://thelancet.com/pdfs/journals/lancet/PIIS0140-6736(16)31575-6.pdf" TargetMode="External"/><Relationship Id="rId17" Type="http://schemas.openxmlformats.org/officeDocument/2006/relationships/hyperlink" Target="https://docs.google.com/spreadsheets/d/1WlgHVppb4yxyw_5jrntr_xci6kzNZRX50Yssfu9AvH0/edit" TargetMode="External"/><Relationship Id="rId16" Type="http://schemas.openxmlformats.org/officeDocument/2006/relationships/hyperlink" Target="https://docs.google.com/a/givewell.org/spreadsheets/d/1HmD1SvfgMlXHke_-OXd8OMvnQ_ZQLr0tNXb6DjCFl3Y/edit?usp=sharing" TargetMode="External"/><Relationship Id="rId19" Type="http://schemas.openxmlformats.org/officeDocument/2006/relationships/hyperlink" Target="https://docs.google.com/spreadsheets/d/14SBx-4aTAc35n_R3GOAre3HSJR8-VCS07ll6Mr37xjA/edit?usp=sharing" TargetMode="External"/><Relationship Id="rId18" Type="http://schemas.openxmlformats.org/officeDocument/2006/relationships/hyperlink" Target="https://docs.google.com/a/givewell.org/spreadsheets/d/1xyzkfB6mBBlltx5PFihu_w9YiyzJN-J3aUfXZZseXzE/edit?usp=sharing" TargetMode="Externa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9D9D9"/>
    <outlinePr summaryBelow="0" summaryRight="0"/>
  </sheetPr>
  <sheetViews>
    <sheetView workbookViewId="0"/>
  </sheetViews>
  <sheetFormatPr customHeight="1" defaultColWidth="17.29" defaultRowHeight="15.0"/>
  <cols>
    <col customWidth="1" min="1" max="1" width="265.0"/>
    <col customWidth="1" min="2" max="10" width="7.71"/>
    <col customWidth="1" min="11" max="24" width="15.14"/>
  </cols>
  <sheetData>
    <row r="1" ht="13.5" customHeight="1">
      <c r="A1" s="1" t="s">
        <v>0</v>
      </c>
      <c r="B1" s="2"/>
      <c r="C1" s="2"/>
      <c r="D1" s="2"/>
      <c r="E1" s="2"/>
      <c r="F1" s="2"/>
      <c r="G1" s="2"/>
      <c r="H1" s="2"/>
      <c r="I1" s="2"/>
      <c r="J1" s="2"/>
      <c r="K1" s="2"/>
      <c r="L1" s="2"/>
      <c r="M1" s="2"/>
      <c r="N1" s="2"/>
      <c r="O1" s="2"/>
      <c r="P1" s="2"/>
      <c r="Q1" s="2"/>
      <c r="R1" s="2"/>
      <c r="S1" s="2"/>
      <c r="T1" s="2"/>
      <c r="U1" s="2"/>
      <c r="V1" s="2"/>
      <c r="W1" s="2"/>
      <c r="X1" s="2"/>
    </row>
    <row r="2" ht="13.5" customHeight="1">
      <c r="A2" s="3" t="s">
        <v>1</v>
      </c>
      <c r="B2" s="4"/>
      <c r="C2" s="4"/>
      <c r="D2" s="4"/>
      <c r="E2" s="2"/>
      <c r="F2" s="2"/>
      <c r="G2" s="2"/>
      <c r="H2" s="2"/>
      <c r="I2" s="2"/>
      <c r="J2" s="2"/>
      <c r="K2" s="2"/>
      <c r="L2" s="2"/>
      <c r="M2" s="2"/>
      <c r="N2" s="2"/>
      <c r="O2" s="2"/>
      <c r="P2" s="2"/>
      <c r="Q2" s="2"/>
      <c r="R2" s="2"/>
      <c r="S2" s="2"/>
      <c r="T2" s="2"/>
      <c r="U2" s="2"/>
      <c r="V2" s="2"/>
      <c r="W2" s="2"/>
      <c r="X2" s="2"/>
    </row>
    <row r="3" ht="13.5" customHeight="1">
      <c r="A3" s="5" t="str">
        <f>HYPERLINK("https://docs.google.com/spreadsheets/d/15pzFH5e4k4qQwOX5ffqQcJNPK4RnVJ-b5EFd9ZUtlJs/copy","Click here to make an editable copy of this document")</f>
        <v>Click here to make an editable copy of this document</v>
      </c>
      <c r="B3" s="2"/>
      <c r="C3" s="2"/>
      <c r="D3" s="2"/>
      <c r="E3" s="2"/>
      <c r="F3" s="2"/>
      <c r="G3" s="2"/>
      <c r="H3" s="2"/>
      <c r="I3" s="2"/>
      <c r="J3" s="2"/>
      <c r="K3" s="2"/>
      <c r="L3" s="2"/>
      <c r="M3" s="2"/>
      <c r="N3" s="2"/>
      <c r="O3" s="2"/>
      <c r="P3" s="2"/>
      <c r="Q3" s="2"/>
      <c r="R3" s="2"/>
      <c r="S3" s="2"/>
      <c r="T3" s="2"/>
      <c r="U3" s="2"/>
      <c r="V3" s="2"/>
      <c r="W3" s="2"/>
      <c r="X3" s="2"/>
    </row>
    <row r="4" ht="13.5" customHeight="1">
      <c r="A4" s="6" t="s">
        <v>2</v>
      </c>
      <c r="B4" s="2"/>
      <c r="C4" s="2"/>
      <c r="D4" s="2"/>
      <c r="E4" s="2"/>
      <c r="F4" s="2"/>
      <c r="G4" s="2"/>
      <c r="H4" s="2"/>
      <c r="I4" s="2"/>
      <c r="J4" s="2"/>
      <c r="K4" s="2"/>
      <c r="L4" s="2"/>
      <c r="M4" s="2"/>
      <c r="N4" s="2"/>
      <c r="O4" s="2"/>
      <c r="P4" s="2"/>
      <c r="Q4" s="2"/>
      <c r="R4" s="2"/>
      <c r="S4" s="2"/>
      <c r="T4" s="2"/>
      <c r="U4" s="2"/>
      <c r="V4" s="2"/>
      <c r="W4" s="2"/>
      <c r="X4" s="2"/>
    </row>
    <row r="5" ht="13.5" customHeight="1">
      <c r="A5" s="7" t="s">
        <v>3</v>
      </c>
      <c r="B5" s="8"/>
      <c r="C5" s="8"/>
      <c r="D5" s="8"/>
      <c r="E5" s="2"/>
      <c r="F5" s="2"/>
      <c r="G5" s="2"/>
      <c r="H5" s="2"/>
      <c r="I5" s="2"/>
      <c r="J5" s="2"/>
      <c r="K5" s="2"/>
      <c r="L5" s="2"/>
      <c r="M5" s="2"/>
      <c r="N5" s="2"/>
      <c r="O5" s="2"/>
      <c r="P5" s="2"/>
      <c r="Q5" s="2"/>
      <c r="R5" s="2"/>
      <c r="S5" s="2"/>
      <c r="T5" s="2"/>
      <c r="U5" s="2"/>
      <c r="V5" s="2"/>
      <c r="W5" s="2"/>
      <c r="X5" s="2"/>
    </row>
    <row r="6" ht="13.5" customHeight="1">
      <c r="A6" s="7" t="s">
        <v>4</v>
      </c>
      <c r="B6" s="8"/>
      <c r="C6" s="8"/>
      <c r="D6" s="8"/>
      <c r="E6" s="2"/>
      <c r="F6" s="2"/>
      <c r="G6" s="2"/>
      <c r="H6" s="2"/>
      <c r="I6" s="2"/>
      <c r="J6" s="2"/>
      <c r="K6" s="2"/>
      <c r="L6" s="2"/>
      <c r="M6" s="2"/>
      <c r="N6" s="2"/>
      <c r="O6" s="2"/>
      <c r="P6" s="2"/>
      <c r="Q6" s="2"/>
      <c r="R6" s="2"/>
      <c r="S6" s="2"/>
      <c r="T6" s="2"/>
      <c r="U6" s="2"/>
      <c r="V6" s="2"/>
      <c r="W6" s="2"/>
      <c r="X6" s="2"/>
    </row>
    <row r="7" ht="13.5" customHeight="1">
      <c r="A7" s="9" t="s">
        <v>5</v>
      </c>
      <c r="B7" s="2"/>
      <c r="C7" s="2"/>
      <c r="D7" s="2"/>
      <c r="E7" s="2"/>
      <c r="F7" s="2"/>
      <c r="G7" s="2"/>
      <c r="H7" s="2"/>
      <c r="I7" s="2"/>
      <c r="J7" s="2"/>
      <c r="K7" s="2"/>
      <c r="L7" s="2"/>
      <c r="M7" s="2"/>
      <c r="N7" s="2"/>
      <c r="O7" s="2"/>
      <c r="P7" s="2"/>
      <c r="Q7" s="2"/>
      <c r="R7" s="2"/>
      <c r="S7" s="2"/>
      <c r="T7" s="2"/>
      <c r="U7" s="2"/>
      <c r="V7" s="2"/>
      <c r="W7" s="2"/>
      <c r="X7" s="2"/>
    </row>
    <row r="8" ht="13.5" customHeight="1">
      <c r="A8" s="1"/>
      <c r="B8" s="2"/>
      <c r="C8" s="2"/>
      <c r="D8" s="2"/>
      <c r="E8" s="2"/>
      <c r="F8" s="2"/>
      <c r="G8" s="2"/>
      <c r="H8" s="2"/>
      <c r="I8" s="2"/>
      <c r="J8" s="2"/>
      <c r="K8" s="2"/>
      <c r="L8" s="2"/>
      <c r="M8" s="2"/>
      <c r="N8" s="2"/>
      <c r="O8" s="2"/>
      <c r="P8" s="2"/>
      <c r="Q8" s="2"/>
      <c r="R8" s="2"/>
      <c r="S8" s="2"/>
      <c r="T8" s="2"/>
      <c r="U8" s="2"/>
      <c r="V8" s="2"/>
      <c r="W8" s="2"/>
      <c r="X8" s="2"/>
    </row>
    <row r="9" ht="13.5" customHeight="1">
      <c r="A9" s="10" t="s">
        <v>6</v>
      </c>
      <c r="B9" s="2"/>
      <c r="C9" s="2"/>
      <c r="D9" s="2"/>
      <c r="E9" s="2"/>
      <c r="F9" s="2"/>
      <c r="G9" s="2"/>
      <c r="H9" s="2"/>
      <c r="I9" s="2"/>
      <c r="J9" s="2"/>
      <c r="K9" s="2"/>
      <c r="L9" s="2"/>
      <c r="M9" s="2"/>
      <c r="N9" s="2"/>
      <c r="O9" s="2"/>
      <c r="P9" s="2"/>
      <c r="Q9" s="2"/>
      <c r="R9" s="2"/>
      <c r="S9" s="2"/>
      <c r="T9" s="2"/>
      <c r="U9" s="2"/>
      <c r="V9" s="2"/>
      <c r="W9" s="2"/>
      <c r="X9" s="2"/>
    </row>
    <row r="10" ht="13.5" customHeight="1">
      <c r="A10" s="11" t="s">
        <v>7</v>
      </c>
      <c r="B10" s="4"/>
      <c r="C10" s="4"/>
      <c r="D10" s="4"/>
      <c r="E10" s="2"/>
      <c r="F10" s="2"/>
      <c r="G10" s="2"/>
      <c r="H10" s="2"/>
      <c r="I10" s="2"/>
      <c r="J10" s="2"/>
      <c r="K10" s="2"/>
      <c r="L10" s="2"/>
      <c r="M10" s="2"/>
      <c r="N10" s="2"/>
      <c r="O10" s="2"/>
      <c r="P10" s="2"/>
      <c r="Q10" s="2"/>
      <c r="R10" s="2"/>
      <c r="S10" s="2"/>
      <c r="T10" s="2"/>
      <c r="U10" s="2"/>
      <c r="V10" s="2"/>
      <c r="W10" s="2"/>
      <c r="X10" s="2"/>
    </row>
    <row r="11">
      <c r="A11" s="12" t="s">
        <v>8</v>
      </c>
      <c r="B11" s="4"/>
      <c r="C11" s="4"/>
      <c r="D11" s="4"/>
      <c r="E11" s="2"/>
      <c r="F11" s="2"/>
      <c r="G11" s="2"/>
      <c r="H11" s="2"/>
      <c r="I11" s="2"/>
      <c r="J11" s="2"/>
      <c r="K11" s="2"/>
      <c r="L11" s="2"/>
      <c r="M11" s="2"/>
      <c r="N11" s="2"/>
      <c r="O11" s="2"/>
      <c r="P11" s="2"/>
      <c r="Q11" s="2"/>
      <c r="R11" s="2"/>
      <c r="S11" s="2"/>
      <c r="T11" s="2"/>
      <c r="U11" s="2"/>
      <c r="V11" s="2"/>
      <c r="W11" s="2"/>
      <c r="X11" s="2"/>
    </row>
    <row r="12">
      <c r="A12" s="13" t="s">
        <v>9</v>
      </c>
      <c r="B12" s="14"/>
      <c r="C12" s="14"/>
      <c r="D12" s="14"/>
      <c r="E12" s="14"/>
      <c r="F12" s="14"/>
      <c r="G12" s="14"/>
      <c r="H12" s="14"/>
      <c r="I12" s="14"/>
      <c r="J12" s="14"/>
      <c r="K12" s="14"/>
      <c r="L12" s="14"/>
      <c r="M12" s="14"/>
      <c r="N12" s="14"/>
      <c r="O12" s="14"/>
      <c r="P12" s="14"/>
      <c r="Q12" s="14"/>
      <c r="R12" s="14"/>
      <c r="S12" s="14"/>
      <c r="T12" s="14"/>
      <c r="U12" s="14"/>
      <c r="V12" s="14"/>
      <c r="W12" s="14"/>
      <c r="X12" s="14"/>
    </row>
    <row r="13">
      <c r="A13" s="15" t="s">
        <v>10</v>
      </c>
      <c r="B13" s="2"/>
      <c r="C13" s="2"/>
      <c r="D13" s="2"/>
      <c r="E13" s="2"/>
      <c r="F13" s="2"/>
      <c r="G13" s="2"/>
      <c r="H13" s="2"/>
      <c r="I13" s="2"/>
      <c r="J13" s="2"/>
      <c r="K13" s="2"/>
      <c r="L13" s="2"/>
      <c r="M13" s="2"/>
      <c r="N13" s="2"/>
      <c r="O13" s="2"/>
      <c r="P13" s="2"/>
      <c r="Q13" s="2"/>
      <c r="R13" s="2"/>
      <c r="S13" s="2"/>
      <c r="T13" s="2"/>
      <c r="U13" s="2"/>
      <c r="V13" s="2"/>
      <c r="W13" s="2"/>
      <c r="X13" s="2"/>
    </row>
    <row r="14" ht="13.5" customHeight="1">
      <c r="A14" s="16" t="s">
        <v>11</v>
      </c>
      <c r="B14" s="2"/>
      <c r="C14" s="2"/>
      <c r="D14" s="2"/>
      <c r="E14" s="2"/>
      <c r="F14" s="2"/>
      <c r="G14" s="2"/>
      <c r="H14" s="2"/>
      <c r="I14" s="2"/>
      <c r="J14" s="2"/>
      <c r="K14" s="2"/>
      <c r="L14" s="2"/>
      <c r="M14" s="2"/>
      <c r="N14" s="2"/>
      <c r="O14" s="2"/>
      <c r="P14" s="2"/>
      <c r="Q14" s="2"/>
      <c r="R14" s="2"/>
      <c r="S14" s="2"/>
      <c r="T14" s="2"/>
      <c r="U14" s="2"/>
      <c r="V14" s="2"/>
      <c r="W14" s="2"/>
      <c r="X14" s="2"/>
    </row>
    <row r="15" ht="13.5" customHeight="1">
      <c r="A15" s="2"/>
      <c r="B15" s="2"/>
      <c r="C15" s="2"/>
      <c r="D15" s="2"/>
      <c r="E15" s="2"/>
      <c r="F15" s="2"/>
      <c r="G15" s="2"/>
      <c r="H15" s="2"/>
      <c r="I15" s="2"/>
      <c r="J15" s="2"/>
      <c r="K15" s="2"/>
      <c r="L15" s="2"/>
      <c r="M15" s="2"/>
      <c r="N15" s="2"/>
      <c r="O15" s="2"/>
      <c r="P15" s="2"/>
      <c r="Q15" s="2"/>
      <c r="R15" s="2"/>
      <c r="S15" s="2"/>
      <c r="T15" s="2"/>
      <c r="U15" s="2"/>
      <c r="V15" s="2"/>
      <c r="W15" s="2"/>
      <c r="X15" s="2"/>
    </row>
    <row r="16" ht="13.5" customHeight="1">
      <c r="A16" s="10" t="s">
        <v>12</v>
      </c>
      <c r="B16" s="2"/>
      <c r="C16" s="2"/>
      <c r="D16" s="2"/>
      <c r="E16" s="2"/>
      <c r="F16" s="2"/>
      <c r="G16" s="2"/>
      <c r="H16" s="2"/>
      <c r="I16" s="2"/>
      <c r="J16" s="2"/>
      <c r="K16" s="2"/>
      <c r="L16" s="2"/>
      <c r="M16" s="2"/>
      <c r="N16" s="2"/>
      <c r="O16" s="2"/>
      <c r="P16" s="2"/>
      <c r="Q16" s="2"/>
      <c r="R16" s="2"/>
      <c r="S16" s="2"/>
      <c r="T16" s="2"/>
      <c r="U16" s="2"/>
      <c r="V16" s="2"/>
      <c r="W16" s="2"/>
      <c r="X16" s="2"/>
    </row>
    <row r="17" ht="13.5" customHeight="1">
      <c r="A17" s="17" t="str">
        <f>HYPERLINK("https://docs.google.com/document/d/1ZKq-MNU-xtn_48uN33L6VvBEZRAduvjwWMeaEffL4K4/","Guide to GiveWell CEAs")</f>
        <v>Guide to GiveWell CEAs</v>
      </c>
      <c r="B17" s="2"/>
      <c r="C17" s="2"/>
      <c r="D17" s="2"/>
      <c r="E17" s="2"/>
      <c r="F17" s="2"/>
      <c r="G17" s="2"/>
      <c r="H17" s="2"/>
      <c r="I17" s="2"/>
      <c r="J17" s="2"/>
      <c r="K17" s="2"/>
      <c r="L17" s="2"/>
      <c r="M17" s="2"/>
      <c r="N17" s="2"/>
      <c r="O17" s="2"/>
      <c r="P17" s="2"/>
      <c r="Q17" s="2"/>
      <c r="R17" s="2"/>
      <c r="S17" s="2"/>
      <c r="T17" s="2"/>
      <c r="U17" s="2"/>
      <c r="V17" s="2"/>
      <c r="W17" s="2"/>
      <c r="X17" s="2"/>
    </row>
    <row r="18" ht="13.5" customHeight="1">
      <c r="A18" s="17" t="str">
        <f>HYPERLINK("http://www.givewell.org/charities/top-charities","Top Charities")</f>
        <v>Top Charities</v>
      </c>
      <c r="B18" s="2"/>
      <c r="C18" s="2"/>
      <c r="D18" s="2"/>
      <c r="E18" s="2"/>
      <c r="F18" s="2"/>
      <c r="G18" s="2"/>
      <c r="H18" s="2"/>
      <c r="I18" s="2"/>
      <c r="J18" s="2"/>
      <c r="K18" s="2"/>
      <c r="L18" s="2"/>
      <c r="M18" s="2"/>
      <c r="N18" s="2"/>
      <c r="O18" s="2"/>
      <c r="P18" s="2"/>
      <c r="Q18" s="2"/>
      <c r="R18" s="2"/>
      <c r="S18" s="2"/>
      <c r="T18" s="2"/>
      <c r="U18" s="2"/>
      <c r="V18" s="2"/>
      <c r="W18" s="2"/>
      <c r="X18" s="2"/>
    </row>
    <row r="19" ht="13.5" customHeight="1">
      <c r="A19" s="17" t="str">
        <f>HYPERLINK("http://www.givewell.org/international/technical/criteria/cost-effectiveness/cost-effectiveness-models","Other cost-effectiveness analyses (including past years' versions)")</f>
        <v>Other cost-effectiveness analyses (including past years' versions)</v>
      </c>
      <c r="B19" s="2"/>
      <c r="C19" s="2"/>
      <c r="D19" s="2"/>
      <c r="E19" s="2"/>
      <c r="F19" s="2"/>
      <c r="G19" s="2"/>
      <c r="H19" s="2"/>
      <c r="I19" s="2"/>
      <c r="J19" s="2"/>
      <c r="K19" s="2"/>
      <c r="L19" s="2"/>
      <c r="M19" s="2"/>
      <c r="N19" s="2"/>
      <c r="O19" s="2"/>
      <c r="P19" s="2"/>
      <c r="Q19" s="2"/>
      <c r="R19" s="2"/>
      <c r="S19" s="2"/>
      <c r="T19" s="2"/>
      <c r="U19" s="2"/>
      <c r="V19" s="2"/>
      <c r="W19" s="2"/>
      <c r="X19" s="2"/>
    </row>
    <row r="20" ht="13.5" customHeight="1">
      <c r="A20" s="17" t="str">
        <f>HYPERLINK("http://www.givewell.org/international/technical/criteria/cost-effectiveness","Discussion of cost-effectiveness as a criterion")</f>
        <v>Discussion of cost-effectiveness as a criterion</v>
      </c>
      <c r="B20" s="2"/>
      <c r="C20" s="2"/>
      <c r="D20" s="2"/>
      <c r="E20" s="2"/>
      <c r="F20" s="2"/>
      <c r="G20" s="2"/>
      <c r="H20" s="2"/>
      <c r="I20" s="2"/>
      <c r="J20" s="2"/>
      <c r="K20" s="2"/>
      <c r="L20" s="2"/>
      <c r="M20" s="2"/>
      <c r="N20" s="2"/>
      <c r="O20" s="2"/>
      <c r="P20" s="2"/>
      <c r="Q20" s="2"/>
      <c r="R20" s="2"/>
      <c r="S20" s="2"/>
      <c r="T20" s="2"/>
      <c r="U20" s="2"/>
      <c r="V20" s="2"/>
      <c r="W20" s="2"/>
      <c r="X20" s="2"/>
    </row>
    <row r="21">
      <c r="A21" s="17" t="str">
        <f>HYPERLINK("http://www.givewell.org/international/technical/criteria/cost-effectiveness#MoreonGiveWellsviewsoncosteffectivenessestimates","Blog posts discussing cost-effectiveness")</f>
        <v>Blog posts discussing cost-effectiveness</v>
      </c>
      <c r="B21" s="2"/>
      <c r="C21" s="2"/>
      <c r="D21" s="2"/>
      <c r="E21" s="2"/>
      <c r="F21" s="2"/>
      <c r="G21" s="2"/>
      <c r="H21" s="2"/>
      <c r="I21" s="2"/>
      <c r="J21" s="2"/>
      <c r="K21" s="2"/>
      <c r="L21" s="2"/>
      <c r="M21" s="2"/>
      <c r="N21" s="2"/>
      <c r="O21" s="2"/>
      <c r="P21" s="2"/>
      <c r="Q21" s="2"/>
      <c r="R21" s="2"/>
      <c r="S21" s="2"/>
      <c r="T21" s="2"/>
      <c r="U21" s="2"/>
      <c r="V21" s="2"/>
      <c r="W21" s="2"/>
      <c r="X21" s="2"/>
    </row>
    <row r="22">
      <c r="A22" s="18"/>
      <c r="B22" s="2"/>
      <c r="C22" s="2"/>
      <c r="D22" s="2"/>
      <c r="E22" s="2"/>
      <c r="F22" s="2"/>
      <c r="G22" s="2"/>
      <c r="H22" s="2"/>
      <c r="I22" s="2"/>
      <c r="J22" s="2"/>
      <c r="K22" s="2"/>
      <c r="L22" s="2"/>
      <c r="M22" s="2"/>
      <c r="N22" s="2"/>
      <c r="O22" s="2"/>
      <c r="P22" s="2"/>
      <c r="Q22" s="2"/>
      <c r="R22" s="2"/>
      <c r="S22" s="2"/>
      <c r="T22" s="2"/>
      <c r="U22" s="2"/>
      <c r="V22" s="2"/>
      <c r="W22" s="2"/>
      <c r="X22" s="2"/>
    </row>
    <row r="23">
      <c r="A23" s="19"/>
      <c r="B23" s="2"/>
      <c r="C23" s="2"/>
      <c r="D23" s="2"/>
      <c r="E23" s="2"/>
      <c r="F23" s="2"/>
      <c r="G23" s="2"/>
      <c r="H23" s="2"/>
      <c r="I23" s="2"/>
      <c r="J23" s="2"/>
      <c r="K23" s="2"/>
      <c r="L23" s="2"/>
      <c r="M23" s="2"/>
      <c r="N23" s="2"/>
      <c r="O23" s="2"/>
      <c r="P23" s="2"/>
      <c r="Q23" s="2"/>
      <c r="R23" s="2"/>
      <c r="S23" s="2"/>
      <c r="T23" s="2"/>
      <c r="U23" s="2"/>
      <c r="V23" s="2"/>
      <c r="W23" s="2"/>
      <c r="X23" s="2"/>
    </row>
    <row r="24">
      <c r="A24" s="19"/>
      <c r="B24" s="2"/>
      <c r="C24" s="2"/>
      <c r="D24" s="2"/>
      <c r="E24" s="2"/>
      <c r="F24" s="2"/>
      <c r="G24" s="2"/>
      <c r="H24" s="2"/>
      <c r="I24" s="2"/>
      <c r="J24" s="2"/>
      <c r="K24" s="2"/>
      <c r="L24" s="2"/>
      <c r="M24" s="2"/>
      <c r="N24" s="2"/>
      <c r="O24" s="2"/>
      <c r="P24" s="2"/>
      <c r="Q24" s="2"/>
      <c r="R24" s="2"/>
      <c r="S24" s="2"/>
      <c r="T24" s="2"/>
      <c r="U24" s="2"/>
      <c r="V24" s="2"/>
      <c r="W24" s="2"/>
      <c r="X24" s="2"/>
    </row>
    <row r="25">
      <c r="A25" s="2"/>
      <c r="B25" s="2"/>
      <c r="C25" s="2"/>
      <c r="D25" s="2"/>
      <c r="E25" s="2"/>
      <c r="F25" s="2"/>
      <c r="G25" s="2"/>
      <c r="H25" s="2"/>
      <c r="I25" s="2"/>
      <c r="J25" s="2"/>
      <c r="K25" s="2"/>
      <c r="L25" s="2"/>
      <c r="M25" s="2"/>
      <c r="N25" s="2"/>
      <c r="O25" s="2"/>
      <c r="P25" s="2"/>
      <c r="Q25" s="2"/>
      <c r="R25" s="2"/>
      <c r="S25" s="2"/>
      <c r="T25" s="2"/>
      <c r="U25" s="2"/>
      <c r="V25" s="2"/>
      <c r="W25" s="2"/>
      <c r="X25" s="2"/>
    </row>
    <row r="26">
      <c r="A26" s="2"/>
      <c r="B26" s="2"/>
      <c r="C26" s="2"/>
      <c r="D26" s="2"/>
      <c r="E26" s="2"/>
      <c r="F26" s="2"/>
      <c r="G26" s="2"/>
      <c r="H26" s="2"/>
      <c r="I26" s="2"/>
      <c r="J26" s="2"/>
      <c r="K26" s="2"/>
      <c r="L26" s="2"/>
      <c r="M26" s="2"/>
      <c r="N26" s="2"/>
      <c r="O26" s="2"/>
      <c r="P26" s="2"/>
      <c r="Q26" s="2"/>
      <c r="R26" s="2"/>
      <c r="S26" s="2"/>
      <c r="T26" s="2"/>
      <c r="U26" s="2"/>
      <c r="V26" s="2"/>
      <c r="W26" s="2"/>
      <c r="X26" s="2"/>
    </row>
    <row r="27">
      <c r="B27" s="2"/>
      <c r="C27" s="2"/>
      <c r="D27" s="2"/>
      <c r="E27" s="2"/>
      <c r="F27" s="2"/>
      <c r="G27" s="2"/>
      <c r="H27" s="2"/>
      <c r="I27" s="2"/>
      <c r="J27" s="2"/>
      <c r="K27" s="2"/>
      <c r="L27" s="2"/>
      <c r="M27" s="2"/>
      <c r="N27" s="2"/>
      <c r="O27" s="2"/>
      <c r="P27" s="2"/>
      <c r="Q27" s="2"/>
      <c r="R27" s="2"/>
      <c r="S27" s="2"/>
      <c r="T27" s="2"/>
      <c r="U27" s="2"/>
      <c r="V27" s="2"/>
      <c r="W27" s="2"/>
      <c r="X27" s="2"/>
    </row>
    <row r="28">
      <c r="A28" s="2"/>
      <c r="B28" s="2"/>
      <c r="C28" s="2"/>
      <c r="D28" s="2"/>
      <c r="E28" s="2"/>
      <c r="F28" s="2"/>
      <c r="G28" s="2"/>
      <c r="H28" s="2"/>
      <c r="I28" s="2"/>
      <c r="J28" s="2"/>
      <c r="K28" s="2"/>
      <c r="L28" s="2"/>
      <c r="M28" s="2"/>
      <c r="N28" s="2"/>
      <c r="O28" s="2"/>
      <c r="P28" s="2"/>
      <c r="Q28" s="2"/>
      <c r="R28" s="2"/>
      <c r="S28" s="2"/>
      <c r="T28" s="2"/>
      <c r="U28" s="2"/>
      <c r="V28" s="2"/>
      <c r="W28" s="2"/>
      <c r="X28" s="2"/>
    </row>
    <row r="29">
      <c r="A29" s="2"/>
      <c r="B29" s="2"/>
      <c r="C29" s="2"/>
      <c r="D29" s="2"/>
      <c r="E29" s="2"/>
      <c r="F29" s="2"/>
      <c r="G29" s="2"/>
      <c r="H29" s="2"/>
      <c r="I29" s="2"/>
      <c r="J29" s="2"/>
      <c r="K29" s="2"/>
      <c r="L29" s="2"/>
      <c r="M29" s="2"/>
      <c r="N29" s="2"/>
      <c r="O29" s="2"/>
      <c r="P29" s="2"/>
      <c r="Q29" s="2"/>
      <c r="R29" s="2"/>
      <c r="S29" s="2"/>
      <c r="T29" s="2"/>
      <c r="U29" s="2"/>
      <c r="V29" s="2"/>
      <c r="W29" s="2"/>
      <c r="X29" s="2"/>
    </row>
    <row r="30">
      <c r="A30" s="2"/>
      <c r="B30" s="2"/>
      <c r="C30" s="2"/>
      <c r="D30" s="2"/>
      <c r="E30" s="2"/>
      <c r="F30" s="2"/>
      <c r="G30" s="2"/>
      <c r="H30" s="2"/>
      <c r="I30" s="2"/>
      <c r="J30" s="2"/>
      <c r="K30" s="2"/>
      <c r="L30" s="2"/>
      <c r="M30" s="2"/>
      <c r="N30" s="2"/>
      <c r="O30" s="2"/>
      <c r="P30" s="2"/>
      <c r="Q30" s="2"/>
      <c r="R30" s="2"/>
      <c r="S30" s="2"/>
      <c r="T30" s="2"/>
      <c r="U30" s="2"/>
      <c r="V30" s="2"/>
      <c r="W30" s="2"/>
      <c r="X30" s="2"/>
    </row>
    <row r="31">
      <c r="A31" s="2"/>
      <c r="B31" s="2"/>
      <c r="C31" s="2"/>
      <c r="D31" s="2"/>
      <c r="E31" s="2"/>
      <c r="F31" s="2"/>
      <c r="G31" s="2"/>
      <c r="H31" s="2"/>
      <c r="I31" s="2"/>
      <c r="J31" s="2"/>
      <c r="K31" s="2"/>
      <c r="L31" s="2"/>
      <c r="M31" s="2"/>
      <c r="N31" s="2"/>
      <c r="O31" s="2"/>
      <c r="P31" s="2"/>
      <c r="Q31" s="2"/>
      <c r="R31" s="2"/>
      <c r="S31" s="2"/>
      <c r="T31" s="2"/>
      <c r="U31" s="2"/>
      <c r="V31" s="2"/>
      <c r="W31" s="2"/>
      <c r="X31" s="2"/>
    </row>
    <row r="32">
      <c r="A32" s="2"/>
      <c r="B32" s="2"/>
      <c r="C32" s="2"/>
      <c r="D32" s="2"/>
      <c r="E32" s="2"/>
      <c r="F32" s="2"/>
      <c r="G32" s="2"/>
      <c r="H32" s="2"/>
      <c r="I32" s="2"/>
      <c r="J32" s="2"/>
      <c r="K32" s="2"/>
      <c r="L32" s="2"/>
      <c r="M32" s="2"/>
      <c r="N32" s="2"/>
      <c r="O32" s="2"/>
      <c r="P32" s="2"/>
      <c r="Q32" s="2"/>
      <c r="R32" s="2"/>
      <c r="S32" s="2"/>
      <c r="T32" s="2"/>
      <c r="U32" s="2"/>
      <c r="V32" s="2"/>
      <c r="W32" s="2"/>
      <c r="X32" s="2"/>
    </row>
    <row r="33">
      <c r="A33" s="2"/>
      <c r="B33" s="2"/>
      <c r="C33" s="2"/>
      <c r="D33" s="2"/>
      <c r="E33" s="2"/>
      <c r="F33" s="2"/>
      <c r="G33" s="2"/>
      <c r="H33" s="2"/>
      <c r="I33" s="2"/>
      <c r="J33" s="2"/>
      <c r="K33" s="2"/>
      <c r="L33" s="2"/>
      <c r="M33" s="2"/>
      <c r="N33" s="2"/>
      <c r="O33" s="2"/>
      <c r="P33" s="2"/>
      <c r="Q33" s="2"/>
      <c r="R33" s="2"/>
      <c r="S33" s="2"/>
      <c r="T33" s="2"/>
      <c r="U33" s="2"/>
      <c r="V33" s="2"/>
      <c r="W33" s="2"/>
      <c r="X33" s="2"/>
    </row>
    <row r="34">
      <c r="A34" s="2"/>
      <c r="B34" s="2"/>
      <c r="C34" s="2"/>
      <c r="D34" s="2"/>
      <c r="E34" s="2"/>
      <c r="F34" s="2"/>
      <c r="G34" s="2"/>
      <c r="H34" s="2"/>
      <c r="I34" s="2"/>
      <c r="J34" s="2"/>
      <c r="K34" s="2"/>
      <c r="L34" s="2"/>
      <c r="M34" s="2"/>
      <c r="N34" s="2"/>
      <c r="O34" s="2"/>
      <c r="P34" s="2"/>
      <c r="Q34" s="2"/>
      <c r="R34" s="2"/>
      <c r="S34" s="2"/>
      <c r="T34" s="2"/>
      <c r="U34" s="2"/>
      <c r="V34" s="2"/>
      <c r="W34" s="2"/>
      <c r="X34" s="2"/>
    </row>
    <row r="35">
      <c r="A35" s="2"/>
      <c r="B35" s="2"/>
      <c r="C35" s="2"/>
      <c r="D35" s="2"/>
      <c r="E35" s="2"/>
      <c r="F35" s="2"/>
      <c r="G35" s="2"/>
      <c r="H35" s="2"/>
      <c r="I35" s="2"/>
      <c r="J35" s="2"/>
      <c r="K35" s="2"/>
      <c r="L35" s="2"/>
      <c r="M35" s="2"/>
      <c r="N35" s="2"/>
      <c r="O35" s="2"/>
      <c r="P35" s="2"/>
      <c r="Q35" s="2"/>
      <c r="R35" s="2"/>
      <c r="S35" s="2"/>
      <c r="T35" s="2"/>
      <c r="U35" s="2"/>
      <c r="V35" s="2"/>
      <c r="W35" s="2"/>
      <c r="X35" s="2"/>
    </row>
    <row r="36">
      <c r="A36" s="2"/>
      <c r="B36" s="2"/>
      <c r="C36" s="2"/>
      <c r="D36" s="2"/>
      <c r="E36" s="2"/>
      <c r="F36" s="2"/>
      <c r="G36" s="2"/>
      <c r="H36" s="2"/>
      <c r="I36" s="2"/>
      <c r="J36" s="2"/>
      <c r="K36" s="2"/>
      <c r="L36" s="2"/>
      <c r="M36" s="2"/>
      <c r="N36" s="2"/>
      <c r="O36" s="2"/>
      <c r="P36" s="2"/>
      <c r="Q36" s="2"/>
      <c r="R36" s="2"/>
      <c r="S36" s="2"/>
      <c r="T36" s="2"/>
      <c r="U36" s="2"/>
      <c r="V36" s="2"/>
      <c r="W36" s="2"/>
      <c r="X36" s="2"/>
    </row>
    <row r="37">
      <c r="A37" s="2"/>
      <c r="B37" s="2"/>
      <c r="C37" s="2"/>
      <c r="D37" s="2"/>
      <c r="E37" s="2"/>
      <c r="F37" s="2"/>
      <c r="G37" s="2"/>
      <c r="H37" s="2"/>
      <c r="I37" s="2"/>
      <c r="J37" s="2"/>
      <c r="K37" s="2"/>
      <c r="L37" s="2"/>
      <c r="M37" s="2"/>
      <c r="N37" s="2"/>
      <c r="O37" s="2"/>
      <c r="P37" s="2"/>
      <c r="Q37" s="2"/>
      <c r="R37" s="2"/>
      <c r="S37" s="2"/>
      <c r="T37" s="2"/>
      <c r="U37" s="2"/>
      <c r="V37" s="2"/>
      <c r="W37" s="2"/>
      <c r="X37" s="2"/>
    </row>
    <row r="38">
      <c r="A38" s="2"/>
      <c r="B38" s="2"/>
      <c r="C38" s="2"/>
      <c r="D38" s="2"/>
      <c r="E38" s="2"/>
      <c r="F38" s="2"/>
      <c r="G38" s="2"/>
      <c r="H38" s="2"/>
      <c r="I38" s="2"/>
      <c r="J38" s="2"/>
      <c r="K38" s="2"/>
      <c r="L38" s="2"/>
      <c r="M38" s="2"/>
      <c r="N38" s="2"/>
      <c r="O38" s="2"/>
      <c r="P38" s="2"/>
      <c r="Q38" s="2"/>
      <c r="R38" s="2"/>
      <c r="S38" s="2"/>
      <c r="T38" s="2"/>
      <c r="U38" s="2"/>
      <c r="V38" s="2"/>
      <c r="W38" s="2"/>
      <c r="X38" s="2"/>
    </row>
    <row r="39">
      <c r="A39" s="2"/>
      <c r="B39" s="2"/>
      <c r="C39" s="2"/>
      <c r="D39" s="2"/>
      <c r="E39" s="2"/>
      <c r="F39" s="2"/>
      <c r="G39" s="2"/>
      <c r="H39" s="2"/>
      <c r="I39" s="2"/>
      <c r="J39" s="2"/>
      <c r="K39" s="2"/>
      <c r="L39" s="2"/>
      <c r="M39" s="2"/>
      <c r="N39" s="2"/>
      <c r="O39" s="2"/>
      <c r="P39" s="2"/>
      <c r="Q39" s="2"/>
      <c r="R39" s="2"/>
      <c r="S39" s="2"/>
      <c r="T39" s="2"/>
      <c r="U39" s="2"/>
      <c r="V39" s="2"/>
      <c r="W39" s="2"/>
      <c r="X39" s="2"/>
    </row>
    <row r="40">
      <c r="A40" s="2"/>
      <c r="B40" s="2"/>
      <c r="C40" s="2"/>
      <c r="D40" s="2"/>
      <c r="E40" s="2"/>
      <c r="F40" s="2"/>
      <c r="G40" s="2"/>
      <c r="H40" s="2"/>
      <c r="I40" s="2"/>
      <c r="J40" s="2"/>
      <c r="K40" s="2"/>
      <c r="L40" s="2"/>
      <c r="M40" s="2"/>
      <c r="N40" s="2"/>
      <c r="O40" s="2"/>
      <c r="P40" s="2"/>
      <c r="Q40" s="2"/>
      <c r="R40" s="2"/>
      <c r="S40" s="2"/>
      <c r="T40" s="2"/>
      <c r="U40" s="2"/>
      <c r="V40" s="2"/>
      <c r="W40" s="2"/>
      <c r="X40" s="2"/>
    </row>
    <row r="41">
      <c r="A41" s="2"/>
      <c r="B41" s="2"/>
      <c r="C41" s="2"/>
      <c r="D41" s="2"/>
      <c r="E41" s="2"/>
      <c r="F41" s="2"/>
      <c r="G41" s="2"/>
      <c r="H41" s="2"/>
      <c r="I41" s="2"/>
      <c r="J41" s="2"/>
      <c r="K41" s="2"/>
      <c r="L41" s="2"/>
      <c r="M41" s="2"/>
      <c r="N41" s="2"/>
      <c r="O41" s="2"/>
      <c r="P41" s="2"/>
      <c r="Q41" s="2"/>
      <c r="R41" s="2"/>
      <c r="S41" s="2"/>
      <c r="T41" s="2"/>
      <c r="U41" s="2"/>
      <c r="V41" s="2"/>
      <c r="W41" s="2"/>
      <c r="X41" s="2"/>
    </row>
    <row r="42">
      <c r="A42" s="2"/>
      <c r="B42" s="2"/>
      <c r="C42" s="2"/>
      <c r="D42" s="2"/>
      <c r="E42" s="2"/>
      <c r="F42" s="2"/>
      <c r="G42" s="2"/>
      <c r="H42" s="2"/>
      <c r="I42" s="2"/>
      <c r="J42" s="2"/>
      <c r="K42" s="2"/>
      <c r="L42" s="2"/>
      <c r="M42" s="2"/>
      <c r="N42" s="2"/>
      <c r="O42" s="2"/>
      <c r="P42" s="2"/>
      <c r="Q42" s="2"/>
      <c r="R42" s="2"/>
      <c r="S42" s="2"/>
      <c r="T42" s="2"/>
      <c r="U42" s="2"/>
      <c r="V42" s="2"/>
      <c r="W42" s="2"/>
      <c r="X42" s="2"/>
    </row>
    <row r="43">
      <c r="A43" s="2"/>
      <c r="B43" s="2"/>
      <c r="C43" s="2"/>
      <c r="D43" s="2"/>
      <c r="E43" s="2"/>
      <c r="F43" s="2"/>
      <c r="G43" s="2"/>
      <c r="H43" s="2"/>
      <c r="I43" s="2"/>
      <c r="J43" s="2"/>
      <c r="K43" s="2"/>
      <c r="L43" s="2"/>
      <c r="M43" s="2"/>
      <c r="N43" s="2"/>
      <c r="O43" s="2"/>
      <c r="P43" s="2"/>
      <c r="Q43" s="2"/>
      <c r="R43" s="2"/>
      <c r="S43" s="2"/>
      <c r="T43" s="2"/>
      <c r="U43" s="2"/>
      <c r="V43" s="2"/>
      <c r="W43" s="2"/>
      <c r="X43" s="2"/>
    </row>
    <row r="44">
      <c r="A44" s="2"/>
      <c r="B44" s="2"/>
      <c r="C44" s="2"/>
      <c r="D44" s="2"/>
      <c r="E44" s="2"/>
      <c r="F44" s="2"/>
      <c r="G44" s="2"/>
      <c r="H44" s="2"/>
      <c r="I44" s="2"/>
      <c r="J44" s="2"/>
      <c r="K44" s="2"/>
      <c r="L44" s="2"/>
      <c r="M44" s="2"/>
      <c r="N44" s="2"/>
      <c r="O44" s="2"/>
      <c r="P44" s="2"/>
      <c r="Q44" s="2"/>
      <c r="R44" s="2"/>
      <c r="S44" s="2"/>
      <c r="T44" s="2"/>
      <c r="U44" s="2"/>
      <c r="V44" s="2"/>
      <c r="W44" s="2"/>
      <c r="X44" s="2"/>
    </row>
    <row r="45">
      <c r="A45" s="2"/>
      <c r="B45" s="2"/>
      <c r="C45" s="2"/>
      <c r="D45" s="2"/>
      <c r="E45" s="2"/>
      <c r="F45" s="2"/>
      <c r="G45" s="2"/>
      <c r="H45" s="2"/>
      <c r="I45" s="2"/>
      <c r="J45" s="2"/>
      <c r="K45" s="2"/>
      <c r="L45" s="2"/>
      <c r="M45" s="2"/>
      <c r="N45" s="2"/>
      <c r="O45" s="2"/>
      <c r="P45" s="2"/>
      <c r="Q45" s="2"/>
      <c r="R45" s="2"/>
      <c r="S45" s="2"/>
      <c r="T45" s="2"/>
      <c r="U45" s="2"/>
      <c r="V45" s="2"/>
      <c r="W45" s="2"/>
      <c r="X45" s="2"/>
    </row>
    <row r="46">
      <c r="A46" s="2"/>
      <c r="B46" s="2"/>
      <c r="C46" s="2"/>
      <c r="D46" s="2"/>
      <c r="E46" s="2"/>
      <c r="F46" s="2"/>
      <c r="G46" s="2"/>
      <c r="H46" s="2"/>
      <c r="I46" s="2"/>
      <c r="J46" s="2"/>
      <c r="K46" s="2"/>
      <c r="L46" s="2"/>
      <c r="M46" s="2"/>
      <c r="N46" s="2"/>
      <c r="O46" s="2"/>
      <c r="P46" s="2"/>
      <c r="Q46" s="2"/>
      <c r="R46" s="2"/>
      <c r="S46" s="2"/>
      <c r="T46" s="2"/>
      <c r="U46" s="2"/>
      <c r="V46" s="2"/>
      <c r="W46" s="2"/>
      <c r="X46" s="2"/>
    </row>
    <row r="47">
      <c r="A47" s="2"/>
      <c r="B47" s="2"/>
      <c r="C47" s="2"/>
      <c r="D47" s="2"/>
      <c r="E47" s="2"/>
      <c r="F47" s="2"/>
      <c r="G47" s="2"/>
      <c r="H47" s="2"/>
      <c r="I47" s="2"/>
      <c r="J47" s="2"/>
      <c r="K47" s="2"/>
      <c r="L47" s="2"/>
      <c r="M47" s="2"/>
      <c r="N47" s="2"/>
      <c r="O47" s="2"/>
      <c r="P47" s="2"/>
      <c r="Q47" s="2"/>
      <c r="R47" s="2"/>
      <c r="S47" s="2"/>
      <c r="T47" s="2"/>
      <c r="U47" s="2"/>
      <c r="V47" s="2"/>
      <c r="W47" s="2"/>
      <c r="X47" s="2"/>
    </row>
    <row r="48">
      <c r="A48" s="2"/>
      <c r="B48" s="2"/>
      <c r="C48" s="2"/>
      <c r="D48" s="2"/>
      <c r="E48" s="2"/>
      <c r="F48" s="2"/>
      <c r="G48" s="2"/>
      <c r="H48" s="2"/>
      <c r="I48" s="2"/>
      <c r="J48" s="2"/>
      <c r="K48" s="2"/>
      <c r="L48" s="2"/>
      <c r="M48" s="2"/>
      <c r="N48" s="2"/>
      <c r="O48" s="2"/>
      <c r="P48" s="2"/>
      <c r="Q48" s="2"/>
      <c r="R48" s="2"/>
      <c r="S48" s="2"/>
      <c r="T48" s="2"/>
      <c r="U48" s="2"/>
      <c r="V48" s="2"/>
      <c r="W48" s="2"/>
      <c r="X48" s="2"/>
    </row>
    <row r="49">
      <c r="A49" s="2"/>
      <c r="B49" s="2"/>
      <c r="C49" s="2"/>
      <c r="D49" s="2"/>
      <c r="E49" s="2"/>
      <c r="F49" s="2"/>
      <c r="G49" s="2"/>
      <c r="H49" s="2"/>
      <c r="I49" s="2"/>
      <c r="J49" s="2"/>
      <c r="K49" s="2"/>
      <c r="L49" s="2"/>
      <c r="M49" s="2"/>
      <c r="N49" s="2"/>
      <c r="O49" s="2"/>
      <c r="P49" s="2"/>
      <c r="Q49" s="2"/>
      <c r="R49" s="2"/>
      <c r="S49" s="2"/>
      <c r="T49" s="2"/>
      <c r="U49" s="2"/>
      <c r="V49" s="2"/>
      <c r="W49" s="2"/>
      <c r="X49" s="2"/>
    </row>
    <row r="50">
      <c r="A50" s="2"/>
      <c r="B50" s="2"/>
      <c r="C50" s="2"/>
      <c r="D50" s="2"/>
      <c r="E50" s="2"/>
      <c r="F50" s="2"/>
      <c r="G50" s="2"/>
      <c r="H50" s="2"/>
      <c r="I50" s="2"/>
      <c r="J50" s="2"/>
      <c r="K50" s="2"/>
      <c r="L50" s="2"/>
      <c r="M50" s="2"/>
      <c r="N50" s="2"/>
      <c r="O50" s="2"/>
      <c r="P50" s="2"/>
      <c r="Q50" s="2"/>
      <c r="R50" s="2"/>
      <c r="S50" s="2"/>
      <c r="T50" s="2"/>
      <c r="U50" s="2"/>
      <c r="V50" s="2"/>
      <c r="W50" s="2"/>
      <c r="X50" s="2"/>
    </row>
    <row r="51">
      <c r="A51" s="2"/>
      <c r="B51" s="2"/>
      <c r="C51" s="2"/>
      <c r="D51" s="2"/>
      <c r="E51" s="2"/>
      <c r="F51" s="2"/>
      <c r="G51" s="2"/>
      <c r="H51" s="2"/>
      <c r="I51" s="2"/>
      <c r="J51" s="2"/>
      <c r="K51" s="2"/>
      <c r="L51" s="2"/>
      <c r="M51" s="2"/>
      <c r="N51" s="2"/>
      <c r="O51" s="2"/>
      <c r="P51" s="2"/>
      <c r="Q51" s="2"/>
      <c r="R51" s="2"/>
      <c r="S51" s="2"/>
      <c r="T51" s="2"/>
      <c r="U51" s="2"/>
      <c r="V51" s="2"/>
      <c r="W51" s="2"/>
      <c r="X51" s="2"/>
    </row>
    <row r="52">
      <c r="A52" s="2"/>
      <c r="B52" s="2"/>
      <c r="C52" s="2"/>
      <c r="D52" s="2"/>
      <c r="E52" s="2"/>
      <c r="F52" s="2"/>
      <c r="G52" s="2"/>
      <c r="H52" s="2"/>
      <c r="I52" s="2"/>
      <c r="J52" s="2"/>
      <c r="K52" s="2"/>
      <c r="L52" s="2"/>
      <c r="M52" s="2"/>
      <c r="N52" s="2"/>
      <c r="O52" s="2"/>
      <c r="P52" s="2"/>
      <c r="Q52" s="2"/>
      <c r="R52" s="2"/>
      <c r="S52" s="2"/>
      <c r="T52" s="2"/>
      <c r="U52" s="2"/>
      <c r="V52" s="2"/>
      <c r="W52" s="2"/>
      <c r="X52" s="2"/>
    </row>
    <row r="53">
      <c r="A53" s="2"/>
      <c r="B53" s="2"/>
      <c r="C53" s="2"/>
      <c r="D53" s="2"/>
      <c r="E53" s="2"/>
      <c r="F53" s="2"/>
      <c r="G53" s="2"/>
      <c r="H53" s="2"/>
      <c r="I53" s="2"/>
      <c r="J53" s="2"/>
      <c r="K53" s="2"/>
      <c r="L53" s="2"/>
      <c r="M53" s="2"/>
      <c r="N53" s="2"/>
      <c r="O53" s="2"/>
      <c r="P53" s="2"/>
      <c r="Q53" s="2"/>
      <c r="R53" s="2"/>
      <c r="S53" s="2"/>
      <c r="T53" s="2"/>
      <c r="U53" s="2"/>
      <c r="V53" s="2"/>
      <c r="W53" s="2"/>
      <c r="X53" s="2"/>
    </row>
    <row r="54">
      <c r="A54" s="2"/>
      <c r="B54" s="2"/>
      <c r="C54" s="2"/>
      <c r="D54" s="2"/>
      <c r="E54" s="2"/>
      <c r="F54" s="2"/>
      <c r="G54" s="2"/>
      <c r="H54" s="2"/>
      <c r="I54" s="2"/>
      <c r="J54" s="2"/>
      <c r="K54" s="2"/>
      <c r="L54" s="2"/>
      <c r="M54" s="2"/>
      <c r="N54" s="2"/>
      <c r="O54" s="2"/>
      <c r="P54" s="2"/>
      <c r="Q54" s="2"/>
      <c r="R54" s="2"/>
      <c r="S54" s="2"/>
      <c r="T54" s="2"/>
      <c r="U54" s="2"/>
      <c r="V54" s="2"/>
      <c r="W54" s="2"/>
      <c r="X54" s="2"/>
    </row>
    <row r="55">
      <c r="A55" s="2"/>
      <c r="B55" s="2"/>
      <c r="C55" s="2"/>
      <c r="D55" s="2"/>
      <c r="E55" s="2"/>
      <c r="F55" s="2"/>
      <c r="G55" s="2"/>
      <c r="H55" s="2"/>
      <c r="I55" s="2"/>
      <c r="J55" s="2"/>
      <c r="K55" s="2"/>
      <c r="L55" s="2"/>
      <c r="M55" s="2"/>
      <c r="N55" s="2"/>
      <c r="O55" s="2"/>
      <c r="P55" s="2"/>
      <c r="Q55" s="2"/>
      <c r="R55" s="2"/>
      <c r="S55" s="2"/>
      <c r="T55" s="2"/>
      <c r="U55" s="2"/>
      <c r="V55" s="2"/>
      <c r="W55" s="2"/>
      <c r="X55" s="2"/>
    </row>
    <row r="56">
      <c r="A56" s="2"/>
      <c r="B56" s="2"/>
      <c r="C56" s="2"/>
      <c r="D56" s="2"/>
      <c r="E56" s="2"/>
      <c r="F56" s="2"/>
      <c r="G56" s="2"/>
      <c r="H56" s="2"/>
      <c r="I56" s="2"/>
      <c r="J56" s="2"/>
      <c r="K56" s="2"/>
      <c r="L56" s="2"/>
      <c r="M56" s="2"/>
      <c r="N56" s="2"/>
      <c r="O56" s="2"/>
      <c r="P56" s="2"/>
      <c r="Q56" s="2"/>
      <c r="R56" s="2"/>
      <c r="S56" s="2"/>
      <c r="T56" s="2"/>
      <c r="U56" s="2"/>
      <c r="V56" s="2"/>
      <c r="W56" s="2"/>
      <c r="X56" s="2"/>
    </row>
    <row r="57">
      <c r="A57" s="2"/>
      <c r="B57" s="2"/>
      <c r="C57" s="2"/>
      <c r="D57" s="2"/>
      <c r="E57" s="2"/>
      <c r="F57" s="2"/>
      <c r="G57" s="2"/>
      <c r="H57" s="2"/>
      <c r="I57" s="2"/>
      <c r="J57" s="2"/>
      <c r="K57" s="2"/>
      <c r="L57" s="2"/>
      <c r="M57" s="2"/>
      <c r="N57" s="2"/>
      <c r="O57" s="2"/>
      <c r="P57" s="2"/>
      <c r="Q57" s="2"/>
      <c r="R57" s="2"/>
      <c r="S57" s="2"/>
      <c r="T57" s="2"/>
      <c r="U57" s="2"/>
      <c r="V57" s="2"/>
      <c r="W57" s="2"/>
      <c r="X57" s="2"/>
    </row>
    <row r="58">
      <c r="A58" s="2"/>
      <c r="B58" s="2"/>
      <c r="C58" s="2"/>
      <c r="D58" s="2"/>
      <c r="E58" s="2"/>
      <c r="F58" s="2"/>
      <c r="G58" s="2"/>
      <c r="H58" s="2"/>
      <c r="I58" s="2"/>
      <c r="J58" s="2"/>
      <c r="K58" s="2"/>
      <c r="L58" s="2"/>
      <c r="M58" s="2"/>
      <c r="N58" s="2"/>
      <c r="O58" s="2"/>
      <c r="P58" s="2"/>
      <c r="Q58" s="2"/>
      <c r="R58" s="2"/>
      <c r="S58" s="2"/>
      <c r="T58" s="2"/>
      <c r="U58" s="2"/>
      <c r="V58" s="2"/>
      <c r="W58" s="2"/>
      <c r="X58" s="2"/>
    </row>
    <row r="59">
      <c r="A59" s="2"/>
      <c r="B59" s="2"/>
      <c r="C59" s="2"/>
      <c r="D59" s="2"/>
      <c r="E59" s="2"/>
      <c r="F59" s="2"/>
      <c r="G59" s="2"/>
      <c r="H59" s="2"/>
      <c r="I59" s="2"/>
      <c r="J59" s="2"/>
      <c r="K59" s="2"/>
      <c r="L59" s="2"/>
      <c r="M59" s="2"/>
      <c r="N59" s="2"/>
      <c r="O59" s="2"/>
      <c r="P59" s="2"/>
      <c r="Q59" s="2"/>
      <c r="R59" s="2"/>
      <c r="S59" s="2"/>
      <c r="T59" s="2"/>
      <c r="U59" s="2"/>
      <c r="V59" s="2"/>
      <c r="W59" s="2"/>
      <c r="X59" s="2"/>
    </row>
    <row r="60">
      <c r="A60" s="2"/>
      <c r="B60" s="2"/>
      <c r="C60" s="2"/>
      <c r="D60" s="2"/>
      <c r="E60" s="2"/>
      <c r="F60" s="2"/>
      <c r="G60" s="2"/>
      <c r="H60" s="2"/>
      <c r="I60" s="2"/>
      <c r="J60" s="2"/>
      <c r="K60" s="2"/>
      <c r="L60" s="2"/>
      <c r="M60" s="2"/>
      <c r="N60" s="2"/>
      <c r="O60" s="2"/>
      <c r="P60" s="2"/>
      <c r="Q60" s="2"/>
      <c r="R60" s="2"/>
      <c r="S60" s="2"/>
      <c r="T60" s="2"/>
      <c r="U60" s="2"/>
      <c r="V60" s="2"/>
      <c r="W60" s="2"/>
      <c r="X60" s="2"/>
    </row>
    <row r="61">
      <c r="A61" s="2"/>
      <c r="B61" s="2"/>
      <c r="C61" s="2"/>
      <c r="D61" s="2"/>
      <c r="E61" s="2"/>
      <c r="F61" s="2"/>
      <c r="G61" s="2"/>
      <c r="H61" s="2"/>
      <c r="I61" s="2"/>
      <c r="J61" s="2"/>
      <c r="K61" s="2"/>
      <c r="L61" s="2"/>
      <c r="M61" s="2"/>
      <c r="N61" s="2"/>
      <c r="O61" s="2"/>
      <c r="P61" s="2"/>
      <c r="Q61" s="2"/>
      <c r="R61" s="2"/>
      <c r="S61" s="2"/>
      <c r="T61" s="2"/>
      <c r="U61" s="2"/>
      <c r="V61" s="2"/>
      <c r="W61" s="2"/>
      <c r="X61" s="2"/>
    </row>
    <row r="62">
      <c r="A62" s="2"/>
      <c r="B62" s="2"/>
      <c r="C62" s="2"/>
      <c r="D62" s="2"/>
      <c r="E62" s="2"/>
      <c r="F62" s="2"/>
      <c r="G62" s="2"/>
      <c r="H62" s="2"/>
      <c r="I62" s="2"/>
      <c r="J62" s="2"/>
      <c r="K62" s="2"/>
      <c r="L62" s="2"/>
      <c r="M62" s="2"/>
      <c r="N62" s="2"/>
      <c r="O62" s="2"/>
      <c r="P62" s="2"/>
      <c r="Q62" s="2"/>
      <c r="R62" s="2"/>
      <c r="S62" s="2"/>
      <c r="T62" s="2"/>
      <c r="U62" s="2"/>
      <c r="V62" s="2"/>
      <c r="W62" s="2"/>
      <c r="X62" s="2"/>
    </row>
    <row r="63">
      <c r="A63" s="2"/>
      <c r="B63" s="2"/>
      <c r="C63" s="2"/>
      <c r="D63" s="2"/>
      <c r="E63" s="2"/>
      <c r="F63" s="2"/>
      <c r="G63" s="2"/>
      <c r="H63" s="2"/>
      <c r="I63" s="2"/>
      <c r="J63" s="2"/>
      <c r="K63" s="2"/>
      <c r="L63" s="2"/>
      <c r="M63" s="2"/>
      <c r="N63" s="2"/>
      <c r="O63" s="2"/>
      <c r="P63" s="2"/>
      <c r="Q63" s="2"/>
      <c r="R63" s="2"/>
      <c r="S63" s="2"/>
      <c r="T63" s="2"/>
      <c r="U63" s="2"/>
      <c r="V63" s="2"/>
      <c r="W63" s="2"/>
      <c r="X63" s="2"/>
    </row>
    <row r="64">
      <c r="A64" s="2"/>
      <c r="B64" s="2"/>
      <c r="C64" s="2"/>
      <c r="D64" s="2"/>
      <c r="E64" s="2"/>
      <c r="F64" s="2"/>
      <c r="G64" s="2"/>
      <c r="H64" s="2"/>
      <c r="I64" s="2"/>
      <c r="J64" s="2"/>
      <c r="K64" s="2"/>
      <c r="L64" s="2"/>
      <c r="M64" s="2"/>
      <c r="N64" s="2"/>
      <c r="O64" s="2"/>
      <c r="P64" s="2"/>
      <c r="Q64" s="2"/>
      <c r="R64" s="2"/>
      <c r="S64" s="2"/>
      <c r="T64" s="2"/>
      <c r="U64" s="2"/>
      <c r="V64" s="2"/>
      <c r="W64" s="2"/>
      <c r="X64" s="2"/>
    </row>
    <row r="65">
      <c r="A65" s="2"/>
      <c r="B65" s="2"/>
      <c r="C65" s="2"/>
      <c r="D65" s="2"/>
      <c r="E65" s="2"/>
      <c r="F65" s="2"/>
      <c r="G65" s="2"/>
      <c r="H65" s="2"/>
      <c r="I65" s="2"/>
      <c r="J65" s="2"/>
      <c r="K65" s="2"/>
      <c r="L65" s="2"/>
      <c r="M65" s="2"/>
      <c r="N65" s="2"/>
      <c r="O65" s="2"/>
      <c r="P65" s="2"/>
      <c r="Q65" s="2"/>
      <c r="R65" s="2"/>
      <c r="S65" s="2"/>
      <c r="T65" s="2"/>
      <c r="U65" s="2"/>
      <c r="V65" s="2"/>
      <c r="W65" s="2"/>
      <c r="X65" s="2"/>
    </row>
    <row r="66">
      <c r="A66" s="2"/>
      <c r="B66" s="2"/>
      <c r="C66" s="2"/>
      <c r="D66" s="2"/>
      <c r="E66" s="2"/>
      <c r="F66" s="2"/>
      <c r="G66" s="2"/>
      <c r="H66" s="2"/>
      <c r="I66" s="2"/>
      <c r="J66" s="2"/>
      <c r="K66" s="2"/>
      <c r="L66" s="2"/>
      <c r="M66" s="2"/>
      <c r="N66" s="2"/>
      <c r="O66" s="2"/>
      <c r="P66" s="2"/>
      <c r="Q66" s="2"/>
      <c r="R66" s="2"/>
      <c r="S66" s="2"/>
      <c r="T66" s="2"/>
      <c r="U66" s="2"/>
      <c r="V66" s="2"/>
      <c r="W66" s="2"/>
      <c r="X66" s="2"/>
    </row>
    <row r="67">
      <c r="A67" s="2"/>
      <c r="B67" s="2"/>
      <c r="C67" s="2"/>
      <c r="D67" s="2"/>
      <c r="E67" s="2"/>
      <c r="F67" s="2"/>
      <c r="G67" s="2"/>
      <c r="H67" s="2"/>
      <c r="I67" s="2"/>
      <c r="J67" s="2"/>
      <c r="K67" s="2"/>
      <c r="L67" s="2"/>
      <c r="M67" s="2"/>
      <c r="N67" s="2"/>
      <c r="O67" s="2"/>
      <c r="P67" s="2"/>
      <c r="Q67" s="2"/>
      <c r="R67" s="2"/>
      <c r="S67" s="2"/>
      <c r="T67" s="2"/>
      <c r="U67" s="2"/>
      <c r="V67" s="2"/>
      <c r="W67" s="2"/>
      <c r="X67" s="2"/>
    </row>
    <row r="68">
      <c r="A68" s="2"/>
      <c r="B68" s="2"/>
      <c r="C68" s="2"/>
      <c r="D68" s="2"/>
      <c r="E68" s="2"/>
      <c r="F68" s="2"/>
      <c r="G68" s="2"/>
      <c r="H68" s="2"/>
      <c r="I68" s="2"/>
      <c r="J68" s="2"/>
      <c r="K68" s="2"/>
      <c r="L68" s="2"/>
      <c r="M68" s="2"/>
      <c r="N68" s="2"/>
      <c r="O68" s="2"/>
      <c r="P68" s="2"/>
      <c r="Q68" s="2"/>
      <c r="R68" s="2"/>
      <c r="S68" s="2"/>
      <c r="T68" s="2"/>
      <c r="U68" s="2"/>
      <c r="V68" s="2"/>
      <c r="W68" s="2"/>
      <c r="X68" s="2"/>
    </row>
    <row r="69">
      <c r="A69" s="2"/>
      <c r="B69" s="2"/>
      <c r="C69" s="2"/>
      <c r="D69" s="2"/>
      <c r="E69" s="2"/>
      <c r="F69" s="2"/>
      <c r="G69" s="2"/>
      <c r="H69" s="2"/>
      <c r="I69" s="2"/>
      <c r="J69" s="2"/>
      <c r="K69" s="2"/>
      <c r="L69" s="2"/>
      <c r="M69" s="2"/>
      <c r="N69" s="2"/>
      <c r="O69" s="2"/>
      <c r="P69" s="2"/>
      <c r="Q69" s="2"/>
      <c r="R69" s="2"/>
      <c r="S69" s="2"/>
      <c r="T69" s="2"/>
      <c r="U69" s="2"/>
      <c r="V69" s="2"/>
      <c r="W69" s="2"/>
      <c r="X69" s="2"/>
    </row>
    <row r="70">
      <c r="A70" s="2"/>
      <c r="B70" s="2"/>
      <c r="C70" s="2"/>
      <c r="D70" s="2"/>
      <c r="E70" s="2"/>
      <c r="F70" s="2"/>
      <c r="G70" s="2"/>
      <c r="H70" s="2"/>
      <c r="I70" s="2"/>
      <c r="J70" s="2"/>
      <c r="K70" s="2"/>
      <c r="L70" s="2"/>
      <c r="M70" s="2"/>
      <c r="N70" s="2"/>
      <c r="O70" s="2"/>
      <c r="P70" s="2"/>
      <c r="Q70" s="2"/>
      <c r="R70" s="2"/>
      <c r="S70" s="2"/>
      <c r="T70" s="2"/>
      <c r="U70" s="2"/>
      <c r="V70" s="2"/>
      <c r="W70" s="2"/>
      <c r="X70" s="2"/>
    </row>
    <row r="71">
      <c r="A71" s="2"/>
      <c r="B71" s="2"/>
      <c r="C71" s="2"/>
      <c r="D71" s="2"/>
      <c r="E71" s="2"/>
      <c r="F71" s="2"/>
      <c r="G71" s="2"/>
      <c r="H71" s="2"/>
      <c r="I71" s="2"/>
      <c r="J71" s="2"/>
      <c r="K71" s="2"/>
      <c r="L71" s="2"/>
      <c r="M71" s="2"/>
      <c r="N71" s="2"/>
      <c r="O71" s="2"/>
      <c r="P71" s="2"/>
      <c r="Q71" s="2"/>
      <c r="R71" s="2"/>
      <c r="S71" s="2"/>
      <c r="T71" s="2"/>
      <c r="U71" s="2"/>
      <c r="V71" s="2"/>
      <c r="W71" s="2"/>
      <c r="X71" s="2"/>
    </row>
    <row r="72">
      <c r="A72" s="2"/>
      <c r="B72" s="2"/>
      <c r="C72" s="2"/>
      <c r="D72" s="2"/>
      <c r="E72" s="2"/>
      <c r="F72" s="2"/>
      <c r="G72" s="2"/>
      <c r="H72" s="2"/>
      <c r="I72" s="2"/>
      <c r="J72" s="2"/>
      <c r="K72" s="2"/>
      <c r="L72" s="2"/>
      <c r="M72" s="2"/>
      <c r="N72" s="2"/>
      <c r="O72" s="2"/>
      <c r="P72" s="2"/>
      <c r="Q72" s="2"/>
      <c r="R72" s="2"/>
      <c r="S72" s="2"/>
      <c r="T72" s="2"/>
      <c r="U72" s="2"/>
      <c r="V72" s="2"/>
      <c r="W72" s="2"/>
      <c r="X72" s="2"/>
    </row>
    <row r="73">
      <c r="A73" s="2"/>
      <c r="B73" s="2"/>
      <c r="C73" s="2"/>
      <c r="D73" s="2"/>
      <c r="E73" s="2"/>
      <c r="F73" s="2"/>
      <c r="G73" s="2"/>
      <c r="H73" s="2"/>
      <c r="I73" s="2"/>
      <c r="J73" s="2"/>
      <c r="K73" s="2"/>
      <c r="L73" s="2"/>
      <c r="M73" s="2"/>
      <c r="N73" s="2"/>
      <c r="O73" s="2"/>
      <c r="P73" s="2"/>
      <c r="Q73" s="2"/>
      <c r="R73" s="2"/>
      <c r="S73" s="2"/>
      <c r="T73" s="2"/>
      <c r="U73" s="2"/>
      <c r="V73" s="2"/>
      <c r="W73" s="2"/>
      <c r="X73" s="2"/>
    </row>
    <row r="74">
      <c r="A74" s="2"/>
      <c r="B74" s="2"/>
      <c r="C74" s="2"/>
      <c r="D74" s="2"/>
      <c r="E74" s="2"/>
      <c r="F74" s="2"/>
      <c r="G74" s="2"/>
      <c r="H74" s="2"/>
      <c r="I74" s="2"/>
      <c r="J74" s="2"/>
      <c r="K74" s="2"/>
      <c r="L74" s="2"/>
      <c r="M74" s="2"/>
      <c r="N74" s="2"/>
      <c r="O74" s="2"/>
      <c r="P74" s="2"/>
      <c r="Q74" s="2"/>
      <c r="R74" s="2"/>
      <c r="S74" s="2"/>
      <c r="T74" s="2"/>
      <c r="U74" s="2"/>
      <c r="V74" s="2"/>
      <c r="W74" s="2"/>
      <c r="X74" s="2"/>
    </row>
    <row r="75">
      <c r="A75" s="2"/>
      <c r="B75" s="2"/>
      <c r="C75" s="2"/>
      <c r="D75" s="2"/>
      <c r="E75" s="2"/>
      <c r="F75" s="2"/>
      <c r="G75" s="2"/>
      <c r="H75" s="2"/>
      <c r="I75" s="2"/>
      <c r="J75" s="2"/>
      <c r="K75" s="2"/>
      <c r="L75" s="2"/>
      <c r="M75" s="2"/>
      <c r="N75" s="2"/>
      <c r="O75" s="2"/>
      <c r="P75" s="2"/>
      <c r="Q75" s="2"/>
      <c r="R75" s="2"/>
      <c r="S75" s="2"/>
      <c r="T75" s="2"/>
      <c r="U75" s="2"/>
      <c r="V75" s="2"/>
      <c r="W75" s="2"/>
      <c r="X75" s="2"/>
    </row>
    <row r="76">
      <c r="A76" s="2"/>
      <c r="B76" s="2"/>
      <c r="C76" s="2"/>
      <c r="D76" s="2"/>
      <c r="E76" s="2"/>
      <c r="F76" s="2"/>
      <c r="G76" s="2"/>
      <c r="H76" s="2"/>
      <c r="I76" s="2"/>
      <c r="J76" s="2"/>
      <c r="K76" s="2"/>
      <c r="L76" s="2"/>
      <c r="M76" s="2"/>
      <c r="N76" s="2"/>
      <c r="O76" s="2"/>
      <c r="P76" s="2"/>
      <c r="Q76" s="2"/>
      <c r="R76" s="2"/>
      <c r="S76" s="2"/>
      <c r="T76" s="2"/>
      <c r="U76" s="2"/>
      <c r="V76" s="2"/>
      <c r="W76" s="2"/>
      <c r="X76" s="2"/>
    </row>
    <row r="77">
      <c r="A77" s="2"/>
      <c r="B77" s="2"/>
      <c r="C77" s="2"/>
      <c r="D77" s="2"/>
      <c r="E77" s="2"/>
      <c r="F77" s="2"/>
      <c r="G77" s="2"/>
      <c r="H77" s="2"/>
      <c r="I77" s="2"/>
      <c r="J77" s="2"/>
      <c r="K77" s="2"/>
      <c r="L77" s="2"/>
      <c r="M77" s="2"/>
      <c r="N77" s="2"/>
      <c r="O77" s="2"/>
      <c r="P77" s="2"/>
      <c r="Q77" s="2"/>
      <c r="R77" s="2"/>
      <c r="S77" s="2"/>
      <c r="T77" s="2"/>
      <c r="U77" s="2"/>
      <c r="V77" s="2"/>
      <c r="W77" s="2"/>
      <c r="X77" s="2"/>
    </row>
    <row r="78">
      <c r="A78" s="2"/>
      <c r="B78" s="2"/>
      <c r="C78" s="2"/>
      <c r="D78" s="2"/>
      <c r="E78" s="2"/>
      <c r="F78" s="2"/>
      <c r="G78" s="2"/>
      <c r="H78" s="2"/>
      <c r="I78" s="2"/>
      <c r="J78" s="2"/>
      <c r="K78" s="2"/>
      <c r="L78" s="2"/>
      <c r="M78" s="2"/>
      <c r="N78" s="2"/>
      <c r="O78" s="2"/>
      <c r="P78" s="2"/>
      <c r="Q78" s="2"/>
      <c r="R78" s="2"/>
      <c r="S78" s="2"/>
      <c r="T78" s="2"/>
      <c r="U78" s="2"/>
      <c r="V78" s="2"/>
      <c r="W78" s="2"/>
      <c r="X78" s="2"/>
    </row>
    <row r="79">
      <c r="A79" s="2"/>
      <c r="B79" s="2"/>
      <c r="C79" s="2"/>
      <c r="D79" s="2"/>
      <c r="E79" s="2"/>
      <c r="F79" s="2"/>
      <c r="G79" s="2"/>
      <c r="H79" s="2"/>
      <c r="I79" s="2"/>
      <c r="J79" s="2"/>
      <c r="K79" s="2"/>
      <c r="L79" s="2"/>
      <c r="M79" s="2"/>
      <c r="N79" s="2"/>
      <c r="O79" s="2"/>
      <c r="P79" s="2"/>
      <c r="Q79" s="2"/>
      <c r="R79" s="2"/>
      <c r="S79" s="2"/>
      <c r="T79" s="2"/>
      <c r="U79" s="2"/>
      <c r="V79" s="2"/>
      <c r="W79" s="2"/>
      <c r="X79" s="2"/>
    </row>
    <row r="80">
      <c r="A80" s="2"/>
      <c r="B80" s="2"/>
      <c r="C80" s="2"/>
      <c r="D80" s="2"/>
      <c r="E80" s="2"/>
      <c r="F80" s="2"/>
      <c r="G80" s="2"/>
      <c r="H80" s="2"/>
      <c r="I80" s="2"/>
      <c r="J80" s="2"/>
      <c r="K80" s="2"/>
      <c r="L80" s="2"/>
      <c r="M80" s="2"/>
      <c r="N80" s="2"/>
      <c r="O80" s="2"/>
      <c r="P80" s="2"/>
      <c r="Q80" s="2"/>
      <c r="R80" s="2"/>
      <c r="S80" s="2"/>
      <c r="T80" s="2"/>
      <c r="U80" s="2"/>
      <c r="V80" s="2"/>
      <c r="W80" s="2"/>
      <c r="X80" s="2"/>
    </row>
    <row r="81">
      <c r="A81" s="2"/>
      <c r="B81" s="2"/>
      <c r="C81" s="2"/>
      <c r="D81" s="2"/>
      <c r="E81" s="2"/>
      <c r="F81" s="2"/>
      <c r="G81" s="2"/>
      <c r="H81" s="2"/>
      <c r="I81" s="2"/>
      <c r="J81" s="2"/>
      <c r="K81" s="2"/>
      <c r="L81" s="2"/>
      <c r="M81" s="2"/>
      <c r="N81" s="2"/>
      <c r="O81" s="2"/>
      <c r="P81" s="2"/>
      <c r="Q81" s="2"/>
      <c r="R81" s="2"/>
      <c r="S81" s="2"/>
      <c r="T81" s="2"/>
      <c r="U81" s="2"/>
      <c r="V81" s="2"/>
      <c r="W81" s="2"/>
      <c r="X81" s="2"/>
    </row>
    <row r="82">
      <c r="A82" s="2"/>
      <c r="B82" s="2"/>
      <c r="C82" s="2"/>
      <c r="D82" s="2"/>
      <c r="E82" s="2"/>
      <c r="F82" s="2"/>
      <c r="G82" s="2"/>
      <c r="H82" s="2"/>
      <c r="I82" s="2"/>
      <c r="J82" s="2"/>
      <c r="K82" s="2"/>
      <c r="L82" s="2"/>
      <c r="M82" s="2"/>
      <c r="N82" s="2"/>
      <c r="O82" s="2"/>
      <c r="P82" s="2"/>
      <c r="Q82" s="2"/>
      <c r="R82" s="2"/>
      <c r="S82" s="2"/>
      <c r="T82" s="2"/>
      <c r="U82" s="2"/>
      <c r="V82" s="2"/>
      <c r="W82" s="2"/>
      <c r="X82" s="2"/>
    </row>
    <row r="83">
      <c r="A83" s="2"/>
      <c r="B83" s="2"/>
      <c r="C83" s="2"/>
      <c r="D83" s="2"/>
      <c r="E83" s="2"/>
      <c r="F83" s="2"/>
      <c r="G83" s="2"/>
      <c r="H83" s="2"/>
      <c r="I83" s="2"/>
      <c r="J83" s="2"/>
      <c r="K83" s="2"/>
      <c r="L83" s="2"/>
      <c r="M83" s="2"/>
      <c r="N83" s="2"/>
      <c r="O83" s="2"/>
      <c r="P83" s="2"/>
      <c r="Q83" s="2"/>
      <c r="R83" s="2"/>
      <c r="S83" s="2"/>
      <c r="T83" s="2"/>
      <c r="U83" s="2"/>
      <c r="V83" s="2"/>
      <c r="W83" s="2"/>
      <c r="X83" s="2"/>
    </row>
    <row r="84">
      <c r="A84" s="2"/>
      <c r="B84" s="2"/>
      <c r="C84" s="2"/>
      <c r="D84" s="2"/>
      <c r="E84" s="2"/>
      <c r="F84" s="2"/>
      <c r="G84" s="2"/>
      <c r="H84" s="2"/>
      <c r="I84" s="2"/>
      <c r="J84" s="2"/>
      <c r="K84" s="2"/>
      <c r="L84" s="2"/>
      <c r="M84" s="2"/>
      <c r="N84" s="2"/>
      <c r="O84" s="2"/>
      <c r="P84" s="2"/>
      <c r="Q84" s="2"/>
      <c r="R84" s="2"/>
      <c r="S84" s="2"/>
      <c r="T84" s="2"/>
      <c r="U84" s="2"/>
      <c r="V84" s="2"/>
      <c r="W84" s="2"/>
      <c r="X84" s="2"/>
    </row>
    <row r="85">
      <c r="A85" s="2"/>
      <c r="B85" s="2"/>
      <c r="C85" s="2"/>
      <c r="D85" s="2"/>
      <c r="E85" s="2"/>
      <c r="F85" s="2"/>
      <c r="G85" s="2"/>
      <c r="H85" s="2"/>
      <c r="I85" s="2"/>
      <c r="J85" s="2"/>
      <c r="K85" s="2"/>
      <c r="L85" s="2"/>
      <c r="M85" s="2"/>
      <c r="N85" s="2"/>
      <c r="O85" s="2"/>
      <c r="P85" s="2"/>
      <c r="Q85" s="2"/>
      <c r="R85" s="2"/>
      <c r="S85" s="2"/>
      <c r="T85" s="2"/>
      <c r="U85" s="2"/>
      <c r="V85" s="2"/>
      <c r="W85" s="2"/>
      <c r="X85" s="2"/>
    </row>
    <row r="86">
      <c r="A86" s="2"/>
      <c r="B86" s="2"/>
      <c r="C86" s="2"/>
      <c r="D86" s="2"/>
      <c r="E86" s="2"/>
      <c r="F86" s="2"/>
      <c r="G86" s="2"/>
      <c r="H86" s="2"/>
      <c r="I86" s="2"/>
      <c r="J86" s="2"/>
      <c r="K86" s="2"/>
      <c r="L86" s="2"/>
      <c r="M86" s="2"/>
      <c r="N86" s="2"/>
      <c r="O86" s="2"/>
      <c r="P86" s="2"/>
      <c r="Q86" s="2"/>
      <c r="R86" s="2"/>
      <c r="S86" s="2"/>
      <c r="T86" s="2"/>
      <c r="U86" s="2"/>
      <c r="V86" s="2"/>
      <c r="W86" s="2"/>
      <c r="X86" s="2"/>
    </row>
    <row r="87">
      <c r="A87" s="2"/>
      <c r="B87" s="2"/>
      <c r="C87" s="2"/>
      <c r="D87" s="2"/>
      <c r="E87" s="2"/>
      <c r="F87" s="2"/>
      <c r="G87" s="2"/>
      <c r="H87" s="2"/>
      <c r="I87" s="2"/>
      <c r="J87" s="2"/>
      <c r="K87" s="2"/>
      <c r="L87" s="2"/>
      <c r="M87" s="2"/>
      <c r="N87" s="2"/>
      <c r="O87" s="2"/>
      <c r="P87" s="2"/>
      <c r="Q87" s="2"/>
      <c r="R87" s="2"/>
      <c r="S87" s="2"/>
      <c r="T87" s="2"/>
      <c r="U87" s="2"/>
      <c r="V87" s="2"/>
      <c r="W87" s="2"/>
      <c r="X87" s="2"/>
    </row>
    <row r="88">
      <c r="A88" s="2"/>
      <c r="B88" s="2"/>
      <c r="C88" s="2"/>
      <c r="D88" s="2"/>
      <c r="E88" s="2"/>
      <c r="F88" s="2"/>
      <c r="G88" s="2"/>
      <c r="H88" s="2"/>
      <c r="I88" s="2"/>
      <c r="J88" s="2"/>
      <c r="K88" s="2"/>
      <c r="L88" s="2"/>
      <c r="M88" s="2"/>
      <c r="N88" s="2"/>
      <c r="O88" s="2"/>
      <c r="P88" s="2"/>
      <c r="Q88" s="2"/>
      <c r="R88" s="2"/>
      <c r="S88" s="2"/>
      <c r="T88" s="2"/>
      <c r="U88" s="2"/>
      <c r="V88" s="2"/>
      <c r="W88" s="2"/>
      <c r="X88" s="2"/>
    </row>
    <row r="89">
      <c r="A89" s="2"/>
      <c r="B89" s="2"/>
      <c r="C89" s="2"/>
      <c r="D89" s="2"/>
      <c r="E89" s="2"/>
      <c r="F89" s="2"/>
      <c r="G89" s="2"/>
      <c r="H89" s="2"/>
      <c r="I89" s="2"/>
      <c r="J89" s="2"/>
      <c r="K89" s="2"/>
      <c r="L89" s="2"/>
      <c r="M89" s="2"/>
      <c r="N89" s="2"/>
      <c r="O89" s="2"/>
      <c r="P89" s="2"/>
      <c r="Q89" s="2"/>
      <c r="R89" s="2"/>
      <c r="S89" s="2"/>
      <c r="T89" s="2"/>
      <c r="U89" s="2"/>
      <c r="V89" s="2"/>
      <c r="W89" s="2"/>
      <c r="X89" s="2"/>
    </row>
    <row r="90">
      <c r="A90" s="2"/>
      <c r="B90" s="2"/>
      <c r="C90" s="2"/>
      <c r="D90" s="2"/>
      <c r="E90" s="2"/>
      <c r="F90" s="2"/>
      <c r="G90" s="2"/>
      <c r="H90" s="2"/>
      <c r="I90" s="2"/>
      <c r="J90" s="2"/>
      <c r="K90" s="2"/>
      <c r="L90" s="2"/>
      <c r="M90" s="2"/>
      <c r="N90" s="2"/>
      <c r="O90" s="2"/>
      <c r="P90" s="2"/>
      <c r="Q90" s="2"/>
      <c r="R90" s="2"/>
      <c r="S90" s="2"/>
      <c r="T90" s="2"/>
      <c r="U90" s="2"/>
      <c r="V90" s="2"/>
      <c r="W90" s="2"/>
      <c r="X90" s="2"/>
    </row>
    <row r="91">
      <c r="A91" s="2"/>
      <c r="B91" s="2"/>
      <c r="C91" s="2"/>
      <c r="D91" s="2"/>
      <c r="E91" s="2"/>
      <c r="F91" s="2"/>
      <c r="G91" s="2"/>
      <c r="H91" s="2"/>
      <c r="I91" s="2"/>
      <c r="J91" s="2"/>
      <c r="K91" s="2"/>
      <c r="L91" s="2"/>
      <c r="M91" s="2"/>
      <c r="N91" s="2"/>
      <c r="O91" s="2"/>
      <c r="P91" s="2"/>
      <c r="Q91" s="2"/>
      <c r="R91" s="2"/>
      <c r="S91" s="2"/>
      <c r="T91" s="2"/>
      <c r="U91" s="2"/>
      <c r="V91" s="2"/>
      <c r="W91" s="2"/>
      <c r="X91" s="2"/>
    </row>
    <row r="92">
      <c r="A92" s="2"/>
      <c r="B92" s="2"/>
      <c r="C92" s="2"/>
      <c r="D92" s="2"/>
      <c r="E92" s="2"/>
      <c r="F92" s="2"/>
      <c r="G92" s="2"/>
      <c r="H92" s="2"/>
      <c r="I92" s="2"/>
      <c r="J92" s="2"/>
      <c r="K92" s="2"/>
      <c r="L92" s="2"/>
      <c r="M92" s="2"/>
      <c r="N92" s="2"/>
      <c r="O92" s="2"/>
      <c r="P92" s="2"/>
      <c r="Q92" s="2"/>
      <c r="R92" s="2"/>
      <c r="S92" s="2"/>
      <c r="T92" s="2"/>
      <c r="U92" s="2"/>
      <c r="V92" s="2"/>
      <c r="W92" s="2"/>
      <c r="X92" s="2"/>
    </row>
    <row r="93">
      <c r="A93" s="2"/>
      <c r="B93" s="2"/>
      <c r="C93" s="2"/>
      <c r="D93" s="2"/>
      <c r="E93" s="2"/>
      <c r="F93" s="2"/>
      <c r="G93" s="2"/>
      <c r="H93" s="2"/>
      <c r="I93" s="2"/>
      <c r="J93" s="2"/>
      <c r="K93" s="2"/>
      <c r="L93" s="2"/>
      <c r="M93" s="2"/>
      <c r="N93" s="2"/>
      <c r="O93" s="2"/>
      <c r="P93" s="2"/>
      <c r="Q93" s="2"/>
      <c r="R93" s="2"/>
      <c r="S93" s="2"/>
      <c r="T93" s="2"/>
      <c r="U93" s="2"/>
      <c r="V93" s="2"/>
      <c r="W93" s="2"/>
      <c r="X93" s="2"/>
    </row>
    <row r="94">
      <c r="A94" s="2"/>
      <c r="B94" s="2"/>
      <c r="C94" s="2"/>
      <c r="D94" s="2"/>
      <c r="E94" s="2"/>
      <c r="F94" s="2"/>
      <c r="G94" s="2"/>
      <c r="H94" s="2"/>
      <c r="I94" s="2"/>
      <c r="J94" s="2"/>
      <c r="K94" s="2"/>
      <c r="L94" s="2"/>
      <c r="M94" s="2"/>
      <c r="N94" s="2"/>
      <c r="O94" s="2"/>
      <c r="P94" s="2"/>
      <c r="Q94" s="2"/>
      <c r="R94" s="2"/>
      <c r="S94" s="2"/>
      <c r="T94" s="2"/>
      <c r="U94" s="2"/>
      <c r="V94" s="2"/>
      <c r="W94" s="2"/>
      <c r="X94" s="2"/>
    </row>
    <row r="95">
      <c r="A95" s="2"/>
      <c r="B95" s="2"/>
      <c r="C95" s="2"/>
      <c r="D95" s="2"/>
      <c r="E95" s="2"/>
      <c r="F95" s="2"/>
      <c r="G95" s="2"/>
      <c r="H95" s="2"/>
      <c r="I95" s="2"/>
      <c r="J95" s="2"/>
      <c r="K95" s="2"/>
      <c r="L95" s="2"/>
      <c r="M95" s="2"/>
      <c r="N95" s="2"/>
      <c r="O95" s="2"/>
      <c r="P95" s="2"/>
      <c r="Q95" s="2"/>
      <c r="R95" s="2"/>
      <c r="S95" s="2"/>
      <c r="T95" s="2"/>
      <c r="U95" s="2"/>
      <c r="V95" s="2"/>
      <c r="W95" s="2"/>
      <c r="X95" s="2"/>
    </row>
    <row r="96">
      <c r="A96" s="2"/>
      <c r="B96" s="2"/>
      <c r="C96" s="2"/>
      <c r="D96" s="2"/>
      <c r="E96" s="2"/>
      <c r="F96" s="2"/>
      <c r="G96" s="2"/>
      <c r="H96" s="2"/>
      <c r="I96" s="2"/>
      <c r="J96" s="2"/>
      <c r="K96" s="2"/>
      <c r="L96" s="2"/>
      <c r="M96" s="2"/>
      <c r="N96" s="2"/>
      <c r="O96" s="2"/>
      <c r="P96" s="2"/>
      <c r="Q96" s="2"/>
      <c r="R96" s="2"/>
      <c r="S96" s="2"/>
      <c r="T96" s="2"/>
      <c r="U96" s="2"/>
      <c r="V96" s="2"/>
      <c r="W96" s="2"/>
      <c r="X96" s="2"/>
    </row>
    <row r="97">
      <c r="A97" s="2"/>
      <c r="B97" s="2"/>
      <c r="C97" s="2"/>
      <c r="D97" s="2"/>
      <c r="E97" s="2"/>
      <c r="F97" s="2"/>
      <c r="G97" s="2"/>
      <c r="H97" s="2"/>
      <c r="I97" s="2"/>
      <c r="J97" s="2"/>
      <c r="K97" s="2"/>
      <c r="L97" s="2"/>
      <c r="M97" s="2"/>
      <c r="N97" s="2"/>
      <c r="O97" s="2"/>
      <c r="P97" s="2"/>
      <c r="Q97" s="2"/>
      <c r="R97" s="2"/>
      <c r="S97" s="2"/>
      <c r="T97" s="2"/>
      <c r="U97" s="2"/>
      <c r="V97" s="2"/>
      <c r="W97" s="2"/>
      <c r="X97" s="2"/>
    </row>
    <row r="98">
      <c r="A98" s="2"/>
      <c r="B98" s="2"/>
      <c r="C98" s="2"/>
      <c r="D98" s="2"/>
      <c r="E98" s="2"/>
      <c r="F98" s="2"/>
      <c r="G98" s="2"/>
      <c r="H98" s="2"/>
      <c r="I98" s="2"/>
      <c r="J98" s="2"/>
      <c r="K98" s="2"/>
      <c r="L98" s="2"/>
      <c r="M98" s="2"/>
      <c r="N98" s="2"/>
      <c r="O98" s="2"/>
      <c r="P98" s="2"/>
      <c r="Q98" s="2"/>
      <c r="R98" s="2"/>
      <c r="S98" s="2"/>
      <c r="T98" s="2"/>
      <c r="U98" s="2"/>
      <c r="V98" s="2"/>
      <c r="W98" s="2"/>
      <c r="X98" s="2"/>
    </row>
    <row r="99">
      <c r="A99" s="2"/>
      <c r="B99" s="2"/>
      <c r="C99" s="2"/>
      <c r="D99" s="2"/>
      <c r="E99" s="2"/>
      <c r="F99" s="2"/>
      <c r="G99" s="2"/>
      <c r="H99" s="2"/>
      <c r="I99" s="2"/>
      <c r="J99" s="2"/>
      <c r="K99" s="2"/>
      <c r="L99" s="2"/>
      <c r="M99" s="2"/>
      <c r="N99" s="2"/>
      <c r="O99" s="2"/>
      <c r="P99" s="2"/>
      <c r="Q99" s="2"/>
      <c r="R99" s="2"/>
      <c r="S99" s="2"/>
      <c r="T99" s="2"/>
      <c r="U99" s="2"/>
      <c r="V99" s="2"/>
      <c r="W99" s="2"/>
      <c r="X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99.29"/>
    <col customWidth="1" min="2" max="3" width="11.0"/>
    <col customWidth="1" min="4" max="4" width="11.71"/>
    <col customWidth="1" min="5" max="17" width="11.0"/>
    <col customWidth="1" min="18" max="18" width="15.57"/>
    <col customWidth="1" min="19" max="28" width="10.0"/>
    <col customWidth="1" min="29" max="49" width="325.86"/>
  </cols>
  <sheetData>
    <row r="1" ht="13.5" customHeight="1">
      <c r="A1" s="20" t="s">
        <v>13</v>
      </c>
      <c r="B1" s="21" t="s">
        <v>14</v>
      </c>
      <c r="C1" s="21" t="s">
        <v>15</v>
      </c>
      <c r="D1" s="21" t="s">
        <v>16</v>
      </c>
      <c r="E1" s="21" t="s">
        <v>17</v>
      </c>
      <c r="F1" s="21" t="s">
        <v>18</v>
      </c>
      <c r="G1" s="21" t="s">
        <v>19</v>
      </c>
      <c r="H1" s="21" t="s">
        <v>20</v>
      </c>
      <c r="I1" s="21" t="s">
        <v>21</v>
      </c>
      <c r="J1" s="21" t="s">
        <v>22</v>
      </c>
      <c r="K1" s="21" t="s">
        <v>23</v>
      </c>
      <c r="L1" s="21" t="s">
        <v>24</v>
      </c>
      <c r="M1" s="21" t="s">
        <v>25</v>
      </c>
      <c r="N1" s="21" t="s">
        <v>26</v>
      </c>
      <c r="O1" s="21" t="s">
        <v>27</v>
      </c>
      <c r="P1" s="21" t="s">
        <v>28</v>
      </c>
      <c r="Q1" s="21" t="s">
        <v>29</v>
      </c>
      <c r="R1" s="22" t="s">
        <v>30</v>
      </c>
      <c r="S1" s="23">
        <v>1.0</v>
      </c>
      <c r="T1" s="23">
        <v>2.0</v>
      </c>
      <c r="U1" s="23">
        <v>3.0</v>
      </c>
      <c r="V1" s="23">
        <v>4.0</v>
      </c>
      <c r="W1" s="24">
        <v>5.0</v>
      </c>
      <c r="X1" s="23">
        <v>1.0</v>
      </c>
      <c r="Y1" s="23">
        <v>2.0</v>
      </c>
      <c r="Z1" s="23">
        <v>3.0</v>
      </c>
      <c r="AA1" s="23">
        <v>4.0</v>
      </c>
      <c r="AB1" s="23">
        <v>5.0</v>
      </c>
      <c r="AC1" s="25"/>
      <c r="AD1" s="25"/>
      <c r="AE1" s="25"/>
      <c r="AF1" s="25"/>
      <c r="AG1" s="25"/>
      <c r="AH1" s="25"/>
      <c r="AI1" s="25"/>
      <c r="AJ1" s="25"/>
      <c r="AK1" s="25"/>
      <c r="AL1" s="25"/>
      <c r="AM1" s="25"/>
      <c r="AN1" s="25"/>
      <c r="AO1" s="25"/>
      <c r="AP1" s="25"/>
      <c r="AQ1" s="25"/>
      <c r="AR1" s="25"/>
      <c r="AS1" s="25"/>
      <c r="AT1" s="25"/>
      <c r="AU1" s="25"/>
      <c r="AV1" s="25"/>
      <c r="AW1" s="25"/>
    </row>
    <row r="2" ht="13.5" customHeight="1">
      <c r="A2" s="26" t="s">
        <v>31</v>
      </c>
      <c r="B2" s="27"/>
      <c r="C2" s="27"/>
      <c r="D2" s="28"/>
      <c r="E2" s="27"/>
      <c r="F2" s="27"/>
      <c r="G2" s="27"/>
      <c r="H2" s="27"/>
      <c r="I2" s="27"/>
      <c r="J2" s="27"/>
      <c r="K2" s="27"/>
      <c r="L2" s="27"/>
      <c r="M2" s="27"/>
      <c r="N2" s="27"/>
      <c r="O2" s="29"/>
      <c r="P2" s="29"/>
      <c r="Q2" s="27"/>
      <c r="R2" s="30"/>
      <c r="S2" s="29"/>
      <c r="T2" s="29"/>
      <c r="U2" s="29"/>
      <c r="V2" s="8"/>
      <c r="W2" s="31"/>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row>
    <row r="3" ht="13.5" customHeight="1">
      <c r="A3" s="33" t="s">
        <v>32</v>
      </c>
      <c r="B3" s="33">
        <v>0.0613</v>
      </c>
      <c r="C3" s="34">
        <v>0.06</v>
      </c>
      <c r="D3" s="34">
        <v>0.06</v>
      </c>
      <c r="E3" s="34">
        <v>0.04</v>
      </c>
      <c r="F3" s="33">
        <v>0.0415</v>
      </c>
      <c r="G3" s="34">
        <f>MEDIAN(B3:F3,H3:P3)</f>
        <v>0.04175</v>
      </c>
      <c r="H3" s="33">
        <v>0.03</v>
      </c>
      <c r="I3" s="34">
        <v>0.055</v>
      </c>
      <c r="J3" s="34">
        <v>0.04</v>
      </c>
      <c r="K3" s="34">
        <v>0.04</v>
      </c>
      <c r="L3" s="34">
        <v>0.04</v>
      </c>
      <c r="M3" s="34">
        <v>0.05</v>
      </c>
      <c r="N3" s="35">
        <v>0.042</v>
      </c>
      <c r="O3" s="34">
        <v>0.06</v>
      </c>
      <c r="P3" s="34">
        <v>0.04</v>
      </c>
      <c r="Q3" s="33"/>
      <c r="R3" s="36">
        <f>median(B3:P3)</f>
        <v>0.04175</v>
      </c>
      <c r="S3" s="37">
        <v>0.05</v>
      </c>
      <c r="T3" s="33">
        <v>0.015</v>
      </c>
      <c r="U3" s="33">
        <v>0.0</v>
      </c>
      <c r="V3" s="33"/>
      <c r="W3" s="38"/>
      <c r="X3" s="39" t="s">
        <v>33</v>
      </c>
      <c r="Y3" s="40" t="s">
        <v>34</v>
      </c>
      <c r="Z3" s="40" t="s">
        <v>35</v>
      </c>
      <c r="AA3" s="40"/>
      <c r="AB3" s="41"/>
      <c r="AC3" s="42" t="str">
        <f>HYPERLINK("https://docs.google.com/document/d/1_NhuiqbcdITySX8_fuU_RTJ3fXfQWoiLFL6_yIw97SQ/edit?usp=sharing","Former Research Analyst Emma Trefethen wrote an internal document about discount rates that many staff found very helpful. You can view it here.")</f>
        <v>Former Research Analyst Emma Trefethen wrote an internal document about discount rates that many staff found very helpful. You can view it here.</v>
      </c>
      <c r="AD3" s="43"/>
      <c r="AE3" s="43"/>
      <c r="AF3" s="43"/>
      <c r="AG3" s="43"/>
      <c r="AH3" s="43"/>
      <c r="AI3" s="43"/>
      <c r="AJ3" s="43"/>
      <c r="AK3" s="43"/>
      <c r="AL3" s="43"/>
      <c r="AM3" s="43"/>
      <c r="AN3" s="43"/>
      <c r="AO3" s="43"/>
      <c r="AP3" s="43"/>
      <c r="AQ3" s="43"/>
      <c r="AR3" s="43"/>
      <c r="AS3" s="43"/>
      <c r="AT3" s="43"/>
      <c r="AU3" s="43"/>
      <c r="AV3" s="43"/>
      <c r="AW3" s="43"/>
    </row>
    <row r="4" ht="13.5" customHeight="1">
      <c r="A4" s="44"/>
      <c r="B4" s="45"/>
      <c r="C4" s="46"/>
      <c r="D4" s="46"/>
      <c r="E4" s="46"/>
      <c r="F4" s="45"/>
      <c r="G4" s="47"/>
      <c r="H4" s="45"/>
      <c r="I4" s="46"/>
      <c r="J4" s="46"/>
      <c r="K4" s="46"/>
      <c r="L4" s="46"/>
      <c r="M4" s="46"/>
      <c r="N4" s="46"/>
      <c r="O4" s="46"/>
      <c r="P4" s="46"/>
      <c r="Q4" s="48"/>
      <c r="R4" s="49"/>
      <c r="S4" s="2"/>
      <c r="T4" s="2"/>
      <c r="U4" s="2"/>
      <c r="V4" s="2"/>
      <c r="W4" s="50"/>
      <c r="X4" s="51"/>
      <c r="Y4" s="51"/>
      <c r="Z4" s="51"/>
      <c r="AA4" s="51"/>
      <c r="AB4" s="51"/>
      <c r="AC4" s="2"/>
      <c r="AD4" s="2"/>
      <c r="AE4" s="2"/>
      <c r="AF4" s="2"/>
      <c r="AG4" s="2"/>
      <c r="AH4" s="2"/>
      <c r="AI4" s="2"/>
      <c r="AJ4" s="2"/>
      <c r="AK4" s="2"/>
      <c r="AL4" s="2"/>
      <c r="AM4" s="2"/>
      <c r="AN4" s="2"/>
      <c r="AO4" s="2"/>
      <c r="AP4" s="2"/>
      <c r="AQ4" s="2"/>
      <c r="AR4" s="2"/>
      <c r="AS4" s="2"/>
      <c r="AT4" s="2"/>
      <c r="AU4" s="2"/>
      <c r="AV4" s="2"/>
      <c r="AW4" s="2"/>
    </row>
    <row r="5" ht="13.5" customHeight="1">
      <c r="A5" s="52" t="s">
        <v>36</v>
      </c>
      <c r="B5" s="8"/>
      <c r="C5" s="14"/>
      <c r="D5" s="14"/>
      <c r="E5" s="14"/>
      <c r="F5" s="8"/>
      <c r="G5" s="47"/>
      <c r="H5" s="8"/>
      <c r="I5" s="14"/>
      <c r="J5" s="14"/>
      <c r="K5" s="14"/>
      <c r="L5" s="14"/>
      <c r="M5" s="14"/>
      <c r="N5" s="46"/>
      <c r="O5" s="14"/>
      <c r="P5" s="14"/>
      <c r="Q5" s="8"/>
      <c r="R5" s="31"/>
      <c r="S5" s="8"/>
      <c r="T5" s="8"/>
      <c r="U5" s="8"/>
      <c r="V5" s="8"/>
      <c r="W5" s="31"/>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row>
    <row r="6" ht="11.25" customHeight="1">
      <c r="A6" s="53" t="s">
        <v>37</v>
      </c>
      <c r="B6" s="54">
        <v>0.155</v>
      </c>
      <c r="C6" s="55">
        <v>0.11</v>
      </c>
      <c r="D6" s="55">
        <v>0.11</v>
      </c>
      <c r="E6" s="55">
        <v>0.07</v>
      </c>
      <c r="F6" s="54">
        <v>0.11</v>
      </c>
      <c r="G6" s="54">
        <v>0.11</v>
      </c>
      <c r="H6" s="54">
        <v>0.25</v>
      </c>
      <c r="I6" s="55">
        <f>K6</f>
        <v>0.11</v>
      </c>
      <c r="J6" s="55">
        <f>K6</f>
        <v>0.11</v>
      </c>
      <c r="K6" s="55">
        <v>0.11</v>
      </c>
      <c r="L6" s="55">
        <v>0.11</v>
      </c>
      <c r="M6" s="55">
        <v>0.11</v>
      </c>
      <c r="N6" s="35">
        <v>0.11</v>
      </c>
      <c r="O6" s="55">
        <f>average(E6,K6)</f>
        <v>0.09</v>
      </c>
      <c r="P6" s="55">
        <v>0.11</v>
      </c>
      <c r="Q6" s="56"/>
      <c r="R6" s="57">
        <f t="shared" ref="R6:R9" si="1">median(B6:P6)</f>
        <v>0.11</v>
      </c>
      <c r="S6" s="54">
        <v>0.5</v>
      </c>
      <c r="T6" s="54">
        <v>0.23</v>
      </c>
      <c r="U6" s="54">
        <v>0.85</v>
      </c>
      <c r="V6" s="54"/>
      <c r="W6" s="58"/>
      <c r="X6" s="59" t="s">
        <v>38</v>
      </c>
      <c r="Y6" s="60" t="s">
        <v>39</v>
      </c>
      <c r="Z6" s="60" t="s">
        <v>40</v>
      </c>
      <c r="AA6" s="61"/>
      <c r="AB6" s="62"/>
      <c r="AC6" s="62"/>
      <c r="AD6" s="62"/>
      <c r="AE6" s="62"/>
      <c r="AF6" s="62"/>
      <c r="AG6" s="62"/>
      <c r="AH6" s="62"/>
      <c r="AI6" s="62"/>
      <c r="AJ6" s="62"/>
      <c r="AK6" s="62"/>
      <c r="AL6" s="62"/>
      <c r="AM6" s="62"/>
      <c r="AN6" s="62"/>
      <c r="AO6" s="62"/>
      <c r="AP6" s="62"/>
      <c r="AQ6" s="62"/>
      <c r="AR6" s="62"/>
      <c r="AS6" s="62"/>
      <c r="AT6" s="62"/>
      <c r="AU6" s="62"/>
      <c r="AV6" s="62"/>
      <c r="AW6" s="62"/>
    </row>
    <row r="7" ht="11.25" customHeight="1">
      <c r="A7" s="53" t="s">
        <v>41</v>
      </c>
      <c r="B7" s="54">
        <v>0.9</v>
      </c>
      <c r="C7" s="55">
        <v>0.9</v>
      </c>
      <c r="D7" s="55">
        <v>0.9</v>
      </c>
      <c r="E7" s="55">
        <v>0.9</v>
      </c>
      <c r="F7" s="54">
        <v>0.9</v>
      </c>
      <c r="G7" s="54">
        <v>0.9</v>
      </c>
      <c r="H7" s="54">
        <f>J7</f>
        <v>0.9</v>
      </c>
      <c r="I7" s="55">
        <f t="shared" ref="I7:I8" si="2">J7</f>
        <v>0.9</v>
      </c>
      <c r="J7" s="55">
        <v>0.9</v>
      </c>
      <c r="K7" s="55">
        <f t="shared" ref="K7:K8" si="3">J7</f>
        <v>0.9</v>
      </c>
      <c r="L7" s="55">
        <v>0.9</v>
      </c>
      <c r="M7" s="55">
        <v>0.9</v>
      </c>
      <c r="N7" s="35">
        <v>0.9</v>
      </c>
      <c r="O7" s="55">
        <f t="shared" ref="O7:O8" si="4">J7</f>
        <v>0.9</v>
      </c>
      <c r="P7" s="55">
        <v>0.9</v>
      </c>
      <c r="Q7" s="63"/>
      <c r="R7" s="57">
        <f t="shared" si="1"/>
        <v>0.9</v>
      </c>
      <c r="S7" s="64">
        <v>1.0</v>
      </c>
      <c r="T7" s="64">
        <v>0.8</v>
      </c>
      <c r="U7" s="65">
        <f>S9/10</f>
        <v>0.241</v>
      </c>
      <c r="V7" s="66"/>
      <c r="W7" s="67"/>
      <c r="X7" s="68" t="s">
        <v>42</v>
      </c>
      <c r="Y7" s="62" t="s">
        <v>43</v>
      </c>
      <c r="Z7" s="40" t="s">
        <v>44</v>
      </c>
      <c r="AA7" s="62"/>
      <c r="AB7" s="62"/>
      <c r="AC7" s="62"/>
      <c r="AD7" s="62"/>
      <c r="AE7" s="62"/>
      <c r="AF7" s="62"/>
      <c r="AG7" s="62"/>
      <c r="AH7" s="62"/>
      <c r="AI7" s="62"/>
      <c r="AJ7" s="62"/>
      <c r="AK7" s="62"/>
      <c r="AL7" s="62"/>
      <c r="AM7" s="62"/>
      <c r="AN7" s="62"/>
      <c r="AO7" s="62"/>
      <c r="AP7" s="62"/>
      <c r="AQ7" s="62"/>
      <c r="AR7" s="62"/>
      <c r="AS7" s="62"/>
      <c r="AT7" s="62"/>
      <c r="AU7" s="62"/>
      <c r="AV7" s="62"/>
      <c r="AW7" s="62"/>
    </row>
    <row r="8" ht="6.75" customHeight="1">
      <c r="A8" s="69" t="s">
        <v>45</v>
      </c>
      <c r="B8" s="56">
        <v>0.65</v>
      </c>
      <c r="C8" s="55">
        <v>0.65</v>
      </c>
      <c r="D8" s="55">
        <v>0.65</v>
      </c>
      <c r="E8" s="55">
        <f>J8</f>
        <v>0.65</v>
      </c>
      <c r="F8" s="56">
        <v>0.65</v>
      </c>
      <c r="G8" s="56">
        <v>0.65</v>
      </c>
      <c r="H8" s="54">
        <v>0.5421245421</v>
      </c>
      <c r="I8" s="55">
        <f t="shared" si="2"/>
        <v>0.65</v>
      </c>
      <c r="J8" s="55">
        <v>0.65</v>
      </c>
      <c r="K8" s="55">
        <f t="shared" si="3"/>
        <v>0.65</v>
      </c>
      <c r="L8" s="55">
        <v>0.65</v>
      </c>
      <c r="M8" s="55">
        <v>0.65</v>
      </c>
      <c r="N8" s="35">
        <v>0.65</v>
      </c>
      <c r="O8" s="55">
        <f t="shared" si="4"/>
        <v>0.65</v>
      </c>
      <c r="P8" s="55">
        <v>0.65</v>
      </c>
      <c r="Q8" s="54"/>
      <c r="R8" s="57">
        <f t="shared" si="1"/>
        <v>0.65</v>
      </c>
      <c r="S8" s="70">
        <f>0.37/0.52</f>
        <v>0.7115384615</v>
      </c>
      <c r="T8" s="70">
        <f>(0.37/(1-0.37))/(0.52/(1-0.52))</f>
        <v>0.5421245421</v>
      </c>
      <c r="U8" s="70"/>
      <c r="V8" s="70"/>
      <c r="W8" s="71"/>
      <c r="X8" s="60" t="s">
        <v>46</v>
      </c>
      <c r="Y8" s="62" t="s">
        <v>47</v>
      </c>
      <c r="Z8" s="72"/>
      <c r="AA8" s="62"/>
      <c r="AB8" s="40"/>
      <c r="AC8" s="73" t="str">
        <f>HYPERLINK("http://www.givewell.org/international/technical/programs/deworming/reanalysis#External_validity","GiveWell's discussion of the El Niño event during Miguel and Kremer's trial")</f>
        <v>GiveWell's discussion of the El Niño event during Miguel and Kremer's trial</v>
      </c>
      <c r="AD8" s="73"/>
      <c r="AE8" s="73"/>
      <c r="AF8" s="73"/>
      <c r="AG8" s="73"/>
      <c r="AH8" s="73"/>
      <c r="AI8" s="73"/>
      <c r="AJ8" s="73"/>
      <c r="AK8" s="73"/>
      <c r="AL8" s="73"/>
      <c r="AM8" s="73"/>
      <c r="AN8" s="73"/>
      <c r="AO8" s="73"/>
      <c r="AP8" s="73"/>
      <c r="AQ8" s="73"/>
      <c r="AR8" s="73"/>
      <c r="AS8" s="73"/>
      <c r="AT8" s="73"/>
      <c r="AU8" s="73"/>
      <c r="AV8" s="73"/>
      <c r="AW8" s="73"/>
    </row>
    <row r="9" ht="6.75" customHeight="1">
      <c r="A9" s="63" t="s">
        <v>48</v>
      </c>
      <c r="B9" s="74">
        <v>1.69</v>
      </c>
      <c r="C9" s="75">
        <v>1.69</v>
      </c>
      <c r="D9" s="75">
        <v>1.69</v>
      </c>
      <c r="E9" s="75">
        <v>1.69</v>
      </c>
      <c r="F9" s="74">
        <v>1.69</v>
      </c>
      <c r="G9" s="74">
        <v>1.69</v>
      </c>
      <c r="H9" s="74">
        <v>2.0</v>
      </c>
      <c r="I9" s="75">
        <f>E9</f>
        <v>1.69</v>
      </c>
      <c r="J9" s="75">
        <f>E9</f>
        <v>1.69</v>
      </c>
      <c r="K9" s="75">
        <f>E9</f>
        <v>1.69</v>
      </c>
      <c r="L9" s="75">
        <v>1.69</v>
      </c>
      <c r="M9" s="75">
        <v>1.69</v>
      </c>
      <c r="N9" s="35">
        <v>1.69</v>
      </c>
      <c r="O9" s="75">
        <f>E9</f>
        <v>1.69</v>
      </c>
      <c r="P9" s="75">
        <v>1.69</v>
      </c>
      <c r="Q9" s="74"/>
      <c r="R9" s="76">
        <f t="shared" si="1"/>
        <v>1.69</v>
      </c>
      <c r="S9" s="63">
        <v>2.41</v>
      </c>
      <c r="T9" s="63"/>
      <c r="U9" s="63"/>
      <c r="V9" s="66"/>
      <c r="W9" s="67"/>
      <c r="X9" s="40" t="s">
        <v>49</v>
      </c>
      <c r="Y9" s="40"/>
      <c r="Z9" s="40"/>
      <c r="AA9" s="62"/>
      <c r="AB9" s="62"/>
      <c r="AC9" s="73" t="str">
        <f>HYPERLINK("https://scholar.harvard.edu/files/kremer/files/worms-at-work_2016-07-12-appendix_final_clean.pdf","Baird et al. 2016 Supplementary Appendix")</f>
        <v>Baird et al. 2016 Supplementary Appendix</v>
      </c>
      <c r="AD9" s="40"/>
      <c r="AE9" s="40"/>
      <c r="AF9" s="40"/>
      <c r="AG9" s="40"/>
      <c r="AH9" s="40"/>
      <c r="AI9" s="40"/>
      <c r="AJ9" s="40"/>
      <c r="AK9" s="40"/>
      <c r="AL9" s="40"/>
      <c r="AM9" s="40"/>
      <c r="AN9" s="40"/>
      <c r="AO9" s="40"/>
      <c r="AP9" s="40"/>
      <c r="AQ9" s="40"/>
      <c r="AR9" s="40"/>
      <c r="AS9" s="40"/>
      <c r="AT9" s="40"/>
      <c r="AU9" s="40"/>
      <c r="AV9" s="40"/>
      <c r="AW9" s="40"/>
    </row>
    <row r="10" ht="13.5" customHeight="1">
      <c r="A10" s="77"/>
      <c r="B10" s="8"/>
      <c r="C10" s="28"/>
      <c r="D10" s="28"/>
      <c r="E10" s="28"/>
      <c r="F10" s="8"/>
      <c r="G10" s="47"/>
      <c r="H10" s="8"/>
      <c r="I10" s="28"/>
      <c r="J10" s="28"/>
      <c r="K10" s="28"/>
      <c r="L10" s="28"/>
      <c r="M10" s="28"/>
      <c r="N10" s="46"/>
      <c r="O10" s="28"/>
      <c r="P10" s="28"/>
      <c r="Q10" s="8"/>
      <c r="R10" s="31"/>
      <c r="S10" s="32"/>
      <c r="T10" s="8"/>
      <c r="U10" s="8"/>
      <c r="V10" s="8"/>
      <c r="W10" s="31"/>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row>
    <row r="11" ht="13.5" customHeight="1">
      <c r="A11" s="52" t="s">
        <v>50</v>
      </c>
      <c r="B11" s="48"/>
      <c r="C11" s="14"/>
      <c r="D11" s="14"/>
      <c r="E11" s="14"/>
      <c r="F11" s="48"/>
      <c r="G11" s="47"/>
      <c r="H11" s="48"/>
      <c r="I11" s="14"/>
      <c r="J11" s="14"/>
      <c r="K11" s="14"/>
      <c r="L11" s="14"/>
      <c r="M11" s="14"/>
      <c r="N11" s="46"/>
      <c r="O11" s="14"/>
      <c r="P11" s="78"/>
      <c r="Q11" s="48"/>
      <c r="R11" s="79"/>
      <c r="S11" s="2"/>
      <c r="T11" s="2"/>
      <c r="U11" s="2"/>
      <c r="V11" s="2"/>
      <c r="W11" s="50"/>
      <c r="X11" s="51"/>
      <c r="Y11" s="51"/>
      <c r="Z11" s="51"/>
      <c r="AA11" s="51"/>
      <c r="AB11" s="51"/>
      <c r="AC11" s="2"/>
      <c r="AD11" s="2"/>
      <c r="AE11" s="2"/>
      <c r="AF11" s="2"/>
      <c r="AG11" s="2"/>
      <c r="AH11" s="2"/>
      <c r="AI11" s="2"/>
      <c r="AJ11" s="2"/>
      <c r="AK11" s="2"/>
      <c r="AL11" s="2"/>
      <c r="AM11" s="2"/>
      <c r="AN11" s="2"/>
      <c r="AO11" s="2"/>
      <c r="AP11" s="2"/>
      <c r="AQ11" s="2"/>
      <c r="AR11" s="2"/>
      <c r="AS11" s="2"/>
      <c r="AT11" s="2"/>
      <c r="AU11" s="2"/>
      <c r="AV11" s="2"/>
      <c r="AW11" s="2"/>
    </row>
    <row r="12" ht="1.5" customHeight="1">
      <c r="A12" s="63" t="s">
        <v>51</v>
      </c>
      <c r="B12" s="54">
        <v>0.04</v>
      </c>
      <c r="C12" s="55">
        <v>0.05</v>
      </c>
      <c r="D12" s="55">
        <v>0.07</v>
      </c>
      <c r="E12" s="55">
        <v>0.07</v>
      </c>
      <c r="F12" s="54">
        <v>0.06</v>
      </c>
      <c r="G12" s="34">
        <v>0.063</v>
      </c>
      <c r="H12" s="33">
        <v>0.06820870336</v>
      </c>
      <c r="I12" s="55">
        <v>0.06</v>
      </c>
      <c r="J12" s="55">
        <v>0.07</v>
      </c>
      <c r="K12" s="55">
        <f>E12</f>
        <v>0.07</v>
      </c>
      <c r="L12" s="55">
        <v>0.07</v>
      </c>
      <c r="M12" s="55">
        <v>0.07</v>
      </c>
      <c r="N12" s="35">
        <v>0.07</v>
      </c>
      <c r="O12" s="55">
        <f>AVERAGE(C12,D12,E12,J12)</f>
        <v>0.065</v>
      </c>
      <c r="P12" s="55">
        <v>0.07</v>
      </c>
      <c r="Q12" s="54"/>
      <c r="R12" s="80">
        <f>median(B12:P12)</f>
        <v>0.07</v>
      </c>
      <c r="S12" s="54"/>
      <c r="T12" s="64"/>
      <c r="U12" s="64"/>
      <c r="V12" s="64"/>
      <c r="W12" s="71"/>
      <c r="X12" s="81"/>
      <c r="Y12" s="81"/>
      <c r="Z12" s="81" t="s">
        <v>52</v>
      </c>
      <c r="AA12" s="81"/>
      <c r="AB12" s="81"/>
      <c r="AC12" s="82"/>
      <c r="AD12" s="82"/>
      <c r="AE12" s="82"/>
      <c r="AF12" s="82"/>
      <c r="AG12" s="82"/>
      <c r="AH12" s="82"/>
      <c r="AI12" s="82"/>
      <c r="AJ12" s="82"/>
      <c r="AK12" s="82"/>
      <c r="AL12" s="82"/>
      <c r="AM12" s="82"/>
      <c r="AN12" s="82"/>
      <c r="AO12" s="82"/>
      <c r="AP12" s="82"/>
      <c r="AQ12" s="82"/>
      <c r="AR12" s="82"/>
      <c r="AS12" s="82"/>
      <c r="AT12" s="82"/>
      <c r="AU12" s="82"/>
      <c r="AV12" s="82"/>
      <c r="AW12" s="82"/>
    </row>
    <row r="13" ht="13.5" customHeight="1">
      <c r="A13" s="2"/>
      <c r="B13" s="48"/>
      <c r="C13" s="48"/>
      <c r="D13" s="14"/>
      <c r="E13" s="48"/>
      <c r="F13" s="48"/>
      <c r="G13" s="48"/>
      <c r="H13" s="48"/>
      <c r="I13" s="48"/>
      <c r="J13" s="48"/>
      <c r="K13" s="48"/>
      <c r="L13" s="48"/>
      <c r="M13" s="48"/>
      <c r="N13" s="48"/>
      <c r="O13" s="8"/>
      <c r="P13" s="8"/>
      <c r="Q13" s="48"/>
      <c r="R13" s="31"/>
      <c r="S13" s="2"/>
      <c r="T13" s="2"/>
      <c r="U13" s="2"/>
      <c r="V13" s="2"/>
      <c r="W13" s="50"/>
      <c r="X13" s="2"/>
      <c r="Y13" s="2"/>
      <c r="Z13" s="2"/>
      <c r="AA13" s="2"/>
      <c r="AB13" s="2"/>
      <c r="AC13" s="2"/>
      <c r="AD13" s="2"/>
      <c r="AE13" s="2"/>
      <c r="AF13" s="2"/>
      <c r="AG13" s="2"/>
      <c r="AH13" s="2"/>
      <c r="AI13" s="2"/>
      <c r="AJ13" s="2"/>
      <c r="AK13" s="2"/>
      <c r="AL13" s="2"/>
      <c r="AM13" s="2"/>
      <c r="AN13" s="2"/>
      <c r="AO13" s="2"/>
      <c r="AQ13" s="2"/>
      <c r="AR13" s="2"/>
      <c r="AS13" s="2"/>
      <c r="AT13" s="2"/>
      <c r="AU13" s="2"/>
      <c r="AV13" s="2"/>
      <c r="AW13" s="2"/>
    </row>
    <row r="14" ht="3.75" customHeight="1">
      <c r="A14" s="52" t="s">
        <v>53</v>
      </c>
      <c r="B14" s="8"/>
      <c r="C14" s="8"/>
      <c r="D14" s="14"/>
      <c r="E14" s="8"/>
      <c r="F14" s="8"/>
      <c r="G14" s="8"/>
      <c r="H14" s="8"/>
      <c r="I14" s="8"/>
      <c r="J14" s="8"/>
      <c r="K14" s="8"/>
      <c r="L14" s="8"/>
      <c r="M14" s="8"/>
      <c r="N14" s="8"/>
      <c r="O14" s="8"/>
      <c r="P14" s="8"/>
      <c r="Q14" s="8"/>
      <c r="R14" s="31"/>
      <c r="S14" s="8"/>
      <c r="T14" s="8"/>
      <c r="U14" s="8"/>
      <c r="V14" s="8"/>
      <c r="W14" s="31"/>
      <c r="X14" s="32"/>
      <c r="Y14" s="32"/>
      <c r="Z14" s="32"/>
      <c r="AA14" s="32"/>
      <c r="AB14" s="32"/>
      <c r="AC14" s="32"/>
      <c r="AD14" s="32"/>
      <c r="AE14" s="32"/>
      <c r="AF14" s="32"/>
      <c r="AG14" s="32"/>
      <c r="AH14" s="32"/>
      <c r="AI14" s="32"/>
      <c r="AJ14" s="32"/>
      <c r="AK14" s="32"/>
      <c r="AL14" s="32"/>
      <c r="AM14" s="32"/>
      <c r="AN14" s="32"/>
      <c r="AO14" s="32"/>
      <c r="AP14" s="32"/>
      <c r="AQ14" s="32"/>
      <c r="AR14" s="32"/>
      <c r="AS14" s="32"/>
      <c r="AT14" s="32"/>
      <c r="AU14" s="32"/>
      <c r="AV14" s="32"/>
      <c r="AW14" s="32"/>
    </row>
    <row r="15" ht="13.5" customHeight="1">
      <c r="A15" s="63" t="s">
        <v>54</v>
      </c>
      <c r="B15" s="83">
        <v>0.39</v>
      </c>
      <c r="C15" s="54">
        <v>0.39</v>
      </c>
      <c r="D15" s="84">
        <v>0.39</v>
      </c>
      <c r="E15" s="83">
        <v>0.39</v>
      </c>
      <c r="F15" s="83">
        <v>0.39</v>
      </c>
      <c r="G15" s="83">
        <v>0.39</v>
      </c>
      <c r="H15" s="54">
        <v>0.5</v>
      </c>
      <c r="I15" s="54">
        <v>0.39</v>
      </c>
      <c r="J15" s="54">
        <v>0.39</v>
      </c>
      <c r="K15" s="54">
        <v>0.39</v>
      </c>
      <c r="L15" s="54">
        <v>0.39</v>
      </c>
      <c r="M15" s="54">
        <v>0.39</v>
      </c>
      <c r="N15" s="54">
        <v>0.39</v>
      </c>
      <c r="O15" s="54">
        <f t="shared" ref="O15:O16" si="5">S15</f>
        <v>0.3946754098</v>
      </c>
      <c r="P15" s="55">
        <v>0.39</v>
      </c>
      <c r="Q15" s="54"/>
      <c r="R15" s="80">
        <f t="shared" ref="R15:R17" si="6">median(B15:P15)</f>
        <v>0.39</v>
      </c>
      <c r="S15" s="54">
        <f>601.88/1525</f>
        <v>0.3946754098</v>
      </c>
      <c r="T15" s="64">
        <v>0.5</v>
      </c>
      <c r="U15" s="64">
        <v>0.25</v>
      </c>
      <c r="V15" s="54"/>
      <c r="W15" s="67"/>
      <c r="X15" s="40" t="s">
        <v>55</v>
      </c>
      <c r="Y15" s="40" t="s">
        <v>56</v>
      </c>
      <c r="Z15" s="40" t="s">
        <v>57</v>
      </c>
      <c r="AA15" s="62"/>
      <c r="AB15" s="40"/>
      <c r="AC15" s="85" t="str">
        <f>HYPERLINK("https://www.princeton.edu/~joha/publications/Haushofer_Shapiro_UCT_2016.04.25.pdf","Haushofer &amp; Shapiro 2016")</f>
        <v>Haushofer &amp; Shapiro 2016</v>
      </c>
      <c r="AD15" s="85"/>
      <c r="AE15" s="85"/>
      <c r="AF15" s="85"/>
      <c r="AG15" s="85"/>
      <c r="AH15" s="85"/>
      <c r="AI15" s="85"/>
      <c r="AJ15" s="85"/>
      <c r="AK15" s="85"/>
      <c r="AL15" s="85"/>
      <c r="AM15" s="85"/>
      <c r="AN15" s="85"/>
      <c r="AO15" s="85"/>
      <c r="AP15" s="85"/>
      <c r="AQ15" s="85"/>
      <c r="AR15" s="85"/>
      <c r="AS15" s="85"/>
      <c r="AT15" s="85"/>
      <c r="AU15" s="85"/>
      <c r="AV15" s="85"/>
      <c r="AW15" s="85"/>
    </row>
    <row r="16" ht="13.5" customHeight="1">
      <c r="A16" s="63" t="s">
        <v>58</v>
      </c>
      <c r="B16" s="83">
        <v>0.1</v>
      </c>
      <c r="C16" s="54">
        <v>0.1</v>
      </c>
      <c r="D16" s="84">
        <v>0.1</v>
      </c>
      <c r="E16" s="83">
        <v>0.08</v>
      </c>
      <c r="F16" s="83">
        <v>0.1</v>
      </c>
      <c r="G16" s="83">
        <v>0.1</v>
      </c>
      <c r="H16" s="54">
        <v>0.1</v>
      </c>
      <c r="I16" s="54">
        <v>0.1</v>
      </c>
      <c r="J16" s="54">
        <v>0.1</v>
      </c>
      <c r="K16" s="54">
        <v>0.1</v>
      </c>
      <c r="L16" s="54">
        <v>0.1</v>
      </c>
      <c r="M16" s="54">
        <v>0.1</v>
      </c>
      <c r="N16" s="54">
        <v>0.1</v>
      </c>
      <c r="O16" s="54">
        <f t="shared" si="5"/>
        <v>0.1</v>
      </c>
      <c r="P16" s="55">
        <v>0.1</v>
      </c>
      <c r="Q16" s="54"/>
      <c r="R16" s="80">
        <f t="shared" si="6"/>
        <v>0.1</v>
      </c>
      <c r="S16" s="64">
        <v>0.1</v>
      </c>
      <c r="T16" s="54">
        <v>0.15</v>
      </c>
      <c r="U16" s="56">
        <v>0.0</v>
      </c>
      <c r="V16" s="64"/>
      <c r="W16" s="58"/>
      <c r="X16" s="62" t="s">
        <v>59</v>
      </c>
      <c r="Y16" s="40" t="s">
        <v>60</v>
      </c>
      <c r="Z16" s="40" t="s">
        <v>61</v>
      </c>
      <c r="AA16" s="62"/>
      <c r="AB16" s="62"/>
      <c r="AC16" s="73" t="str">
        <f>HYPERLINK("http://www.givewell.org/international/technical/programs/cash-transfers#What_return_on_investment_do_cash-transfer_recipients_earn","Cash Transfers — What return on investment do cash-transfer recipients earn?")</f>
        <v>Cash Transfers — What return on investment do cash-transfer recipients earn?</v>
      </c>
      <c r="AD16" s="73"/>
      <c r="AE16" s="73"/>
      <c r="AF16" s="73"/>
      <c r="AG16" s="73"/>
      <c r="AH16" s="73"/>
      <c r="AI16" s="73"/>
      <c r="AJ16" s="73"/>
      <c r="AK16" s="73"/>
      <c r="AL16" s="73"/>
      <c r="AM16" s="73"/>
      <c r="AN16" s="73"/>
      <c r="AO16" s="73"/>
      <c r="AP16" s="73"/>
      <c r="AQ16" s="73"/>
      <c r="AR16" s="73"/>
      <c r="AS16" s="73"/>
      <c r="AT16" s="73"/>
      <c r="AU16" s="73"/>
      <c r="AV16" s="73"/>
      <c r="AW16" s="73"/>
    </row>
    <row r="17" ht="13.5" customHeight="1">
      <c r="A17" s="86" t="s">
        <v>62</v>
      </c>
      <c r="B17" s="87">
        <v>15.0</v>
      </c>
      <c r="C17" s="86">
        <v>15.0</v>
      </c>
      <c r="D17" s="88">
        <v>10.0</v>
      </c>
      <c r="E17" s="87">
        <v>8.0</v>
      </c>
      <c r="F17" s="87">
        <v>15.0</v>
      </c>
      <c r="G17" s="87">
        <v>30.0</v>
      </c>
      <c r="H17" s="86">
        <v>10.0</v>
      </c>
      <c r="I17" s="86">
        <v>15.0</v>
      </c>
      <c r="J17" s="86">
        <v>15.0</v>
      </c>
      <c r="K17" s="86">
        <v>10.0</v>
      </c>
      <c r="L17" s="86">
        <v>20.0</v>
      </c>
      <c r="M17" s="86">
        <v>10.0</v>
      </c>
      <c r="N17" s="86">
        <v>15.0</v>
      </c>
      <c r="O17" s="86">
        <v>10.0</v>
      </c>
      <c r="P17" s="89">
        <v>10.0</v>
      </c>
      <c r="Q17" s="86"/>
      <c r="R17" s="90">
        <f t="shared" si="6"/>
        <v>15</v>
      </c>
      <c r="S17" s="66">
        <v>5.0</v>
      </c>
      <c r="T17" s="66">
        <v>15.0</v>
      </c>
      <c r="U17" s="66">
        <v>20.0</v>
      </c>
      <c r="V17" s="66">
        <v>40.0</v>
      </c>
      <c r="W17" s="67">
        <v>80.0</v>
      </c>
      <c r="X17" s="40" t="s">
        <v>63</v>
      </c>
      <c r="Y17" s="62" t="s">
        <v>64</v>
      </c>
      <c r="Z17" s="62" t="s">
        <v>65</v>
      </c>
      <c r="AA17" s="62" t="s">
        <v>66</v>
      </c>
      <c r="AB17" s="62" t="s">
        <v>67</v>
      </c>
      <c r="AC17" s="62"/>
      <c r="AD17" s="62"/>
      <c r="AE17" s="62"/>
      <c r="AF17" s="62"/>
      <c r="AG17" s="62"/>
      <c r="AH17" s="62"/>
      <c r="AI17" s="62"/>
      <c r="AJ17" s="62"/>
      <c r="AK17" s="62"/>
      <c r="AL17" s="62"/>
      <c r="AM17" s="62"/>
      <c r="AN17" s="62"/>
      <c r="AO17" s="62"/>
      <c r="AP17" s="62"/>
      <c r="AQ17" s="62"/>
      <c r="AR17" s="62"/>
      <c r="AS17" s="62"/>
      <c r="AT17" s="62"/>
      <c r="AU17" s="62"/>
      <c r="AV17" s="62"/>
      <c r="AW17" s="62"/>
    </row>
    <row r="18" ht="13.5" customHeight="1">
      <c r="A18" s="2"/>
      <c r="B18" s="48"/>
      <c r="C18" s="48"/>
      <c r="D18" s="48"/>
      <c r="E18" s="48"/>
      <c r="F18" s="48"/>
      <c r="G18" s="48"/>
      <c r="H18" s="48"/>
      <c r="I18" s="48"/>
      <c r="J18" s="48"/>
      <c r="K18" s="48"/>
      <c r="L18" s="48"/>
      <c r="M18" s="48"/>
      <c r="N18" s="48"/>
      <c r="O18" s="8"/>
      <c r="P18" s="8"/>
      <c r="Q18" s="48"/>
      <c r="R18" s="31"/>
      <c r="S18" s="2"/>
      <c r="T18" s="2"/>
      <c r="U18" s="2"/>
      <c r="V18" s="2"/>
      <c r="W18" s="50"/>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row>
    <row r="19">
      <c r="A19" s="2"/>
      <c r="B19" s="2"/>
      <c r="C19" s="2"/>
      <c r="D19" s="2"/>
      <c r="E19" s="2"/>
      <c r="F19" s="2"/>
      <c r="G19" s="2"/>
      <c r="H19" s="2"/>
      <c r="I19" s="2"/>
      <c r="J19" s="2"/>
      <c r="K19" s="2"/>
      <c r="L19" s="2"/>
      <c r="M19" s="2"/>
      <c r="N19" s="2"/>
      <c r="O19" s="2"/>
      <c r="P19" s="2"/>
      <c r="Q19" s="2"/>
      <c r="R19" s="50"/>
      <c r="S19" s="2"/>
      <c r="T19" s="2"/>
      <c r="U19" s="2"/>
      <c r="V19" s="2"/>
      <c r="W19" s="50"/>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row>
    <row r="20">
      <c r="A20" s="2"/>
      <c r="B20" s="2"/>
      <c r="C20" s="2"/>
      <c r="D20" s="2"/>
      <c r="E20" s="2"/>
      <c r="F20" s="2"/>
      <c r="G20" s="2"/>
      <c r="H20" s="2"/>
      <c r="I20" s="2"/>
      <c r="J20" s="2"/>
      <c r="K20" s="2"/>
      <c r="L20" s="2"/>
      <c r="M20" s="2"/>
      <c r="N20" s="2"/>
      <c r="O20" s="2"/>
      <c r="P20" s="2"/>
      <c r="Q20" s="2"/>
      <c r="R20" s="50"/>
      <c r="S20" s="2"/>
      <c r="T20" s="2"/>
      <c r="U20" s="2"/>
      <c r="V20" s="2"/>
      <c r="W20" s="50"/>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row>
    <row r="21">
      <c r="A21" s="2"/>
      <c r="B21" s="2"/>
      <c r="C21" s="2"/>
      <c r="D21" s="2"/>
      <c r="E21" s="2"/>
      <c r="F21" s="2"/>
      <c r="G21" s="2"/>
      <c r="H21" s="2"/>
      <c r="I21" s="2"/>
      <c r="J21" s="2"/>
      <c r="K21" s="2"/>
      <c r="L21" s="2"/>
      <c r="M21" s="2"/>
      <c r="N21" s="2"/>
      <c r="O21" s="2"/>
      <c r="P21" s="2"/>
      <c r="Q21" s="2"/>
      <c r="R21" s="50"/>
      <c r="S21" s="2"/>
      <c r="T21" s="2"/>
      <c r="U21" s="2"/>
      <c r="V21" s="2"/>
      <c r="W21" s="50"/>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row>
    <row r="22">
      <c r="A22" s="2"/>
      <c r="B22" s="2"/>
      <c r="C22" s="2"/>
      <c r="D22" s="2"/>
      <c r="E22" s="2"/>
      <c r="F22" s="2"/>
      <c r="G22" s="2"/>
      <c r="H22" s="2"/>
      <c r="I22" s="2"/>
      <c r="J22" s="2"/>
      <c r="K22" s="2"/>
      <c r="L22" s="2"/>
      <c r="M22" s="2"/>
      <c r="N22" s="2"/>
      <c r="O22" s="2"/>
      <c r="P22" s="2"/>
      <c r="Q22" s="2"/>
      <c r="R22" s="50"/>
      <c r="S22" s="2"/>
      <c r="T22" s="2"/>
      <c r="U22" s="2"/>
      <c r="V22" s="2"/>
      <c r="W22" s="50"/>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row>
    <row r="23">
      <c r="A23" s="2"/>
      <c r="B23" s="2"/>
      <c r="C23" s="2"/>
      <c r="D23" s="2"/>
      <c r="E23" s="2"/>
      <c r="F23" s="2"/>
      <c r="G23" s="2"/>
      <c r="H23" s="2"/>
      <c r="I23" s="2"/>
      <c r="J23" s="2"/>
      <c r="K23" s="2"/>
      <c r="L23" s="2"/>
      <c r="M23" s="2"/>
      <c r="N23" s="2"/>
      <c r="O23" s="2"/>
      <c r="P23" s="2"/>
      <c r="Q23" s="2"/>
      <c r="R23" s="50"/>
      <c r="S23" s="2"/>
      <c r="T23" s="2"/>
      <c r="U23" s="2"/>
      <c r="V23" s="2"/>
      <c r="W23" s="50"/>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row>
    <row r="24">
      <c r="A24" s="2"/>
      <c r="B24" s="2"/>
      <c r="C24" s="2"/>
      <c r="D24" s="2"/>
      <c r="E24" s="2"/>
      <c r="F24" s="2"/>
      <c r="G24" s="2"/>
      <c r="H24" s="2"/>
      <c r="I24" s="2"/>
      <c r="J24" s="2"/>
      <c r="K24" s="2"/>
      <c r="L24" s="2"/>
      <c r="M24" s="2"/>
      <c r="N24" s="2"/>
      <c r="O24" s="2"/>
      <c r="P24" s="2"/>
      <c r="Q24" s="2"/>
      <c r="R24" s="50"/>
      <c r="S24" s="2"/>
      <c r="T24" s="2"/>
      <c r="U24" s="2"/>
      <c r="V24" s="2"/>
      <c r="W24" s="50"/>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row>
    <row r="25">
      <c r="A25" s="2"/>
      <c r="B25" s="2"/>
      <c r="C25" s="2"/>
      <c r="D25" s="2"/>
      <c r="E25" s="2"/>
      <c r="F25" s="2"/>
      <c r="G25" s="2"/>
      <c r="H25" s="2"/>
      <c r="I25" s="2"/>
      <c r="J25" s="2"/>
      <c r="K25" s="2"/>
      <c r="L25" s="2"/>
      <c r="M25" s="2"/>
      <c r="N25" s="2"/>
      <c r="O25" s="2"/>
      <c r="P25" s="2"/>
      <c r="Q25" s="2"/>
      <c r="R25" s="50"/>
      <c r="S25" s="2"/>
      <c r="T25" s="2"/>
      <c r="U25" s="2"/>
      <c r="V25" s="2"/>
      <c r="W25" s="50"/>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row>
    <row r="26">
      <c r="A26" s="2"/>
      <c r="B26" s="2"/>
      <c r="C26" s="2"/>
      <c r="D26" s="2"/>
      <c r="E26" s="2"/>
      <c r="F26" s="2"/>
      <c r="G26" s="2"/>
      <c r="H26" s="2"/>
      <c r="I26" s="2"/>
      <c r="J26" s="2"/>
      <c r="K26" s="2"/>
      <c r="L26" s="2"/>
      <c r="M26" s="2"/>
      <c r="N26" s="2"/>
      <c r="O26" s="2"/>
      <c r="P26" s="2"/>
      <c r="Q26" s="2"/>
      <c r="R26" s="50"/>
      <c r="S26" s="2"/>
      <c r="T26" s="2"/>
      <c r="U26" s="2"/>
      <c r="V26" s="2"/>
      <c r="W26" s="50"/>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row>
    <row r="27">
      <c r="A27" s="2"/>
      <c r="B27" s="2"/>
      <c r="C27" s="2"/>
      <c r="D27" s="2"/>
      <c r="E27" s="2"/>
      <c r="F27" s="2"/>
      <c r="G27" s="2"/>
      <c r="H27" s="2"/>
      <c r="I27" s="2"/>
      <c r="J27" s="2"/>
      <c r="K27" s="2"/>
      <c r="L27" s="2"/>
      <c r="M27" s="2"/>
      <c r="N27" s="2"/>
      <c r="O27" s="2"/>
      <c r="P27" s="2"/>
      <c r="Q27" s="2"/>
      <c r="R27" s="50"/>
      <c r="S27" s="2"/>
      <c r="T27" s="2"/>
      <c r="U27" s="2"/>
      <c r="V27" s="2"/>
      <c r="W27" s="50"/>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row>
    <row r="28">
      <c r="A28" s="2"/>
      <c r="B28" s="2"/>
      <c r="C28" s="2"/>
      <c r="D28" s="2"/>
      <c r="E28" s="2"/>
      <c r="F28" s="2"/>
      <c r="G28" s="2"/>
      <c r="H28" s="2"/>
      <c r="I28" s="2"/>
      <c r="J28" s="2"/>
      <c r="K28" s="2"/>
      <c r="L28" s="2"/>
      <c r="M28" s="2"/>
      <c r="N28" s="2"/>
      <c r="O28" s="2"/>
      <c r="P28" s="2"/>
      <c r="Q28" s="2"/>
      <c r="R28" s="50"/>
      <c r="S28" s="2"/>
      <c r="T28" s="2"/>
      <c r="U28" s="2"/>
      <c r="V28" s="2"/>
      <c r="W28" s="50"/>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row>
    <row r="29">
      <c r="A29" s="2"/>
      <c r="B29" s="2"/>
      <c r="C29" s="2"/>
      <c r="D29" s="2"/>
      <c r="E29" s="2"/>
      <c r="F29" s="2"/>
      <c r="G29" s="2"/>
      <c r="H29" s="2"/>
      <c r="I29" s="2"/>
      <c r="J29" s="2"/>
      <c r="K29" s="2"/>
      <c r="L29" s="2"/>
      <c r="M29" s="2"/>
      <c r="N29" s="2"/>
      <c r="O29" s="2"/>
      <c r="P29" s="2"/>
      <c r="Q29" s="2"/>
      <c r="R29" s="50"/>
      <c r="S29" s="2"/>
      <c r="T29" s="2"/>
      <c r="U29" s="2"/>
      <c r="V29" s="2"/>
      <c r="W29" s="50"/>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row>
    <row r="30">
      <c r="A30" s="2"/>
      <c r="B30" s="2"/>
      <c r="C30" s="2"/>
      <c r="D30" s="2"/>
      <c r="E30" s="2"/>
      <c r="F30" s="2"/>
      <c r="G30" s="2"/>
      <c r="H30" s="2"/>
      <c r="I30" s="2"/>
      <c r="J30" s="2"/>
      <c r="K30" s="2"/>
      <c r="L30" s="2"/>
      <c r="M30" s="2"/>
      <c r="N30" s="2"/>
      <c r="O30" s="2"/>
      <c r="P30" s="2"/>
      <c r="Q30" s="2"/>
      <c r="R30" s="50"/>
      <c r="S30" s="2"/>
      <c r="T30" s="2"/>
      <c r="U30" s="2"/>
      <c r="V30" s="2"/>
      <c r="W30" s="50"/>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row>
    <row r="31">
      <c r="A31" s="2"/>
      <c r="B31" s="2"/>
      <c r="C31" s="2"/>
      <c r="D31" s="2"/>
      <c r="E31" s="2"/>
      <c r="F31" s="2"/>
      <c r="G31" s="2"/>
      <c r="H31" s="2"/>
      <c r="I31" s="2"/>
      <c r="J31" s="2"/>
      <c r="K31" s="2"/>
      <c r="L31" s="2"/>
      <c r="M31" s="2"/>
      <c r="N31" s="2"/>
      <c r="O31" s="2"/>
      <c r="P31" s="2"/>
      <c r="Q31" s="2"/>
      <c r="R31" s="50"/>
      <c r="S31" s="2"/>
      <c r="T31" s="2"/>
      <c r="U31" s="2"/>
      <c r="V31" s="2"/>
      <c r="W31" s="50"/>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row>
    <row r="32">
      <c r="A32" s="2"/>
      <c r="B32" s="2"/>
      <c r="C32" s="2"/>
      <c r="D32" s="2"/>
      <c r="E32" s="2"/>
      <c r="F32" s="2"/>
      <c r="G32" s="2"/>
      <c r="H32" s="2"/>
      <c r="I32" s="2"/>
      <c r="J32" s="2"/>
      <c r="K32" s="2"/>
      <c r="L32" s="2"/>
      <c r="M32" s="2"/>
      <c r="N32" s="2"/>
      <c r="O32" s="2"/>
      <c r="P32" s="2"/>
      <c r="Q32" s="2"/>
      <c r="R32" s="50"/>
      <c r="S32" s="2"/>
      <c r="T32" s="2"/>
      <c r="U32" s="2"/>
      <c r="V32" s="2"/>
      <c r="W32" s="50"/>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row>
    <row r="33">
      <c r="A33" s="2"/>
      <c r="B33" s="2"/>
      <c r="C33" s="2"/>
      <c r="D33" s="2"/>
      <c r="E33" s="2"/>
      <c r="F33" s="2"/>
      <c r="G33" s="2"/>
      <c r="H33" s="2"/>
      <c r="I33" s="2"/>
      <c r="J33" s="2"/>
      <c r="K33" s="2"/>
      <c r="L33" s="2"/>
      <c r="M33" s="2"/>
      <c r="N33" s="2"/>
      <c r="O33" s="2"/>
      <c r="P33" s="2"/>
      <c r="Q33" s="2"/>
      <c r="R33" s="50"/>
      <c r="S33" s="2"/>
      <c r="T33" s="2"/>
      <c r="U33" s="2"/>
      <c r="V33" s="2"/>
      <c r="W33" s="50"/>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row>
    <row r="34">
      <c r="A34" s="2"/>
      <c r="B34" s="2"/>
      <c r="C34" s="2"/>
      <c r="D34" s="2"/>
      <c r="E34" s="2"/>
      <c r="F34" s="2"/>
      <c r="G34" s="2"/>
      <c r="H34" s="2"/>
      <c r="I34" s="2"/>
      <c r="J34" s="2"/>
      <c r="K34" s="2"/>
      <c r="L34" s="2"/>
      <c r="M34" s="2"/>
      <c r="N34" s="2"/>
      <c r="O34" s="2"/>
      <c r="P34" s="2"/>
      <c r="Q34" s="2"/>
      <c r="R34" s="50"/>
      <c r="S34" s="2"/>
      <c r="T34" s="2"/>
      <c r="U34" s="2"/>
      <c r="V34" s="2"/>
      <c r="W34" s="50"/>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row>
    <row r="35">
      <c r="A35" s="2"/>
      <c r="B35" s="2"/>
      <c r="C35" s="2"/>
      <c r="D35" s="2"/>
      <c r="E35" s="2"/>
      <c r="F35" s="2"/>
      <c r="G35" s="2"/>
      <c r="H35" s="2"/>
      <c r="I35" s="2"/>
      <c r="J35" s="2"/>
      <c r="K35" s="2"/>
      <c r="L35" s="2"/>
      <c r="M35" s="2"/>
      <c r="N35" s="2"/>
      <c r="O35" s="2"/>
      <c r="P35" s="2"/>
      <c r="Q35" s="2"/>
      <c r="R35" s="50"/>
      <c r="S35" s="2"/>
      <c r="T35" s="2"/>
      <c r="U35" s="2"/>
      <c r="V35" s="2"/>
      <c r="W35" s="50"/>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row>
    <row r="36">
      <c r="A36" s="2"/>
      <c r="B36" s="2"/>
      <c r="C36" s="2"/>
      <c r="D36" s="2"/>
      <c r="E36" s="2"/>
      <c r="F36" s="2"/>
      <c r="G36" s="2"/>
      <c r="H36" s="2"/>
      <c r="I36" s="2"/>
      <c r="J36" s="2"/>
      <c r="K36" s="2"/>
      <c r="L36" s="2"/>
      <c r="M36" s="2"/>
      <c r="N36" s="2"/>
      <c r="O36" s="2"/>
      <c r="P36" s="2"/>
      <c r="Q36" s="2"/>
      <c r="R36" s="50"/>
      <c r="S36" s="2"/>
      <c r="T36" s="2"/>
      <c r="U36" s="2"/>
      <c r="V36" s="2"/>
      <c r="W36" s="50"/>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row>
    <row r="37">
      <c r="A37" s="2"/>
      <c r="B37" s="2"/>
      <c r="C37" s="2"/>
      <c r="D37" s="2"/>
      <c r="E37" s="2"/>
      <c r="F37" s="2"/>
      <c r="G37" s="2"/>
      <c r="H37" s="2"/>
      <c r="I37" s="2"/>
      <c r="J37" s="2"/>
      <c r="K37" s="2"/>
      <c r="L37" s="2"/>
      <c r="M37" s="2"/>
      <c r="N37" s="2"/>
      <c r="O37" s="2"/>
      <c r="P37" s="2"/>
      <c r="Q37" s="2"/>
      <c r="R37" s="50"/>
      <c r="S37" s="2"/>
      <c r="T37" s="2"/>
      <c r="U37" s="2"/>
      <c r="V37" s="2"/>
      <c r="W37" s="50"/>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row>
    <row r="38">
      <c r="A38" s="2"/>
      <c r="B38" s="2"/>
      <c r="C38" s="2"/>
      <c r="D38" s="2"/>
      <c r="E38" s="2"/>
      <c r="F38" s="2"/>
      <c r="G38" s="2"/>
      <c r="H38" s="2"/>
      <c r="I38" s="2"/>
      <c r="J38" s="2"/>
      <c r="K38" s="2"/>
      <c r="L38" s="2"/>
      <c r="M38" s="2"/>
      <c r="N38" s="2"/>
      <c r="O38" s="2"/>
      <c r="P38" s="2"/>
      <c r="Q38" s="2"/>
      <c r="R38" s="50"/>
      <c r="S38" s="2"/>
      <c r="T38" s="2"/>
      <c r="U38" s="2"/>
      <c r="V38" s="2"/>
      <c r="W38" s="50"/>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row>
    <row r="39">
      <c r="A39" s="2"/>
      <c r="B39" s="2"/>
      <c r="C39" s="2"/>
      <c r="D39" s="2"/>
      <c r="E39" s="2"/>
      <c r="F39" s="2"/>
      <c r="G39" s="2"/>
      <c r="H39" s="2"/>
      <c r="I39" s="2"/>
      <c r="J39" s="2"/>
      <c r="K39" s="2"/>
      <c r="L39" s="2"/>
      <c r="M39" s="2"/>
      <c r="N39" s="2"/>
      <c r="O39" s="2"/>
      <c r="P39" s="2"/>
      <c r="Q39" s="2"/>
      <c r="R39" s="50"/>
      <c r="S39" s="2"/>
      <c r="T39" s="2"/>
      <c r="U39" s="2"/>
      <c r="V39" s="2"/>
      <c r="W39" s="50"/>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row>
    <row r="40">
      <c r="A40" s="2"/>
      <c r="B40" s="2"/>
      <c r="C40" s="2"/>
      <c r="D40" s="2"/>
      <c r="E40" s="2"/>
      <c r="F40" s="2"/>
      <c r="G40" s="2"/>
      <c r="H40" s="2"/>
      <c r="I40" s="2"/>
      <c r="J40" s="2"/>
      <c r="K40" s="2"/>
      <c r="L40" s="2"/>
      <c r="M40" s="2"/>
      <c r="N40" s="2"/>
      <c r="O40" s="2"/>
      <c r="P40" s="2"/>
      <c r="Q40" s="2"/>
      <c r="R40" s="50"/>
      <c r="S40" s="2"/>
      <c r="T40" s="2"/>
      <c r="U40" s="2"/>
      <c r="V40" s="2"/>
      <c r="W40" s="50"/>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row>
    <row r="41">
      <c r="A41" s="2"/>
      <c r="B41" s="2"/>
      <c r="C41" s="2"/>
      <c r="D41" s="2"/>
      <c r="E41" s="2"/>
      <c r="F41" s="2"/>
      <c r="G41" s="2"/>
      <c r="H41" s="2"/>
      <c r="I41" s="2"/>
      <c r="J41" s="2"/>
      <c r="K41" s="2"/>
      <c r="L41" s="2"/>
      <c r="M41" s="2"/>
      <c r="N41" s="2"/>
      <c r="O41" s="2"/>
      <c r="P41" s="2"/>
      <c r="Q41" s="2"/>
      <c r="R41" s="50"/>
      <c r="S41" s="2"/>
      <c r="T41" s="2"/>
      <c r="U41" s="2"/>
      <c r="V41" s="2"/>
      <c r="W41" s="50"/>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row>
    <row r="42">
      <c r="A42" s="2"/>
      <c r="B42" s="2"/>
      <c r="C42" s="2"/>
      <c r="D42" s="2"/>
      <c r="E42" s="2"/>
      <c r="F42" s="2"/>
      <c r="G42" s="2"/>
      <c r="H42" s="2"/>
      <c r="I42" s="2"/>
      <c r="J42" s="2"/>
      <c r="K42" s="2"/>
      <c r="L42" s="2"/>
      <c r="M42" s="2"/>
      <c r="N42" s="2"/>
      <c r="O42" s="2"/>
      <c r="P42" s="2"/>
      <c r="Q42" s="2"/>
      <c r="R42" s="50"/>
      <c r="S42" s="2"/>
      <c r="T42" s="2"/>
      <c r="U42" s="2"/>
      <c r="V42" s="2"/>
      <c r="W42" s="50"/>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row>
    <row r="43">
      <c r="A43" s="2"/>
      <c r="B43" s="2"/>
      <c r="C43" s="2"/>
      <c r="D43" s="2"/>
      <c r="E43" s="2"/>
      <c r="F43" s="2"/>
      <c r="G43" s="2"/>
      <c r="H43" s="2"/>
      <c r="I43" s="2"/>
      <c r="J43" s="2"/>
      <c r="K43" s="2"/>
      <c r="L43" s="2"/>
      <c r="M43" s="2"/>
      <c r="N43" s="2"/>
      <c r="O43" s="2"/>
      <c r="P43" s="2"/>
      <c r="Q43" s="2"/>
      <c r="R43" s="50"/>
      <c r="S43" s="2"/>
      <c r="T43" s="2"/>
      <c r="U43" s="2"/>
      <c r="V43" s="2"/>
      <c r="W43" s="50"/>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row>
    <row r="44">
      <c r="A44" s="2"/>
      <c r="B44" s="2"/>
      <c r="C44" s="2"/>
      <c r="D44" s="2"/>
      <c r="E44" s="2"/>
      <c r="F44" s="2"/>
      <c r="G44" s="2"/>
      <c r="H44" s="2"/>
      <c r="I44" s="2"/>
      <c r="J44" s="2"/>
      <c r="K44" s="2"/>
      <c r="L44" s="2"/>
      <c r="M44" s="2"/>
      <c r="N44" s="2"/>
      <c r="O44" s="2"/>
      <c r="P44" s="2"/>
      <c r="Q44" s="2"/>
      <c r="R44" s="50"/>
      <c r="S44" s="2"/>
      <c r="T44" s="2"/>
      <c r="U44" s="2"/>
      <c r="V44" s="2"/>
      <c r="W44" s="50"/>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row>
    <row r="45">
      <c r="A45" s="2"/>
      <c r="B45" s="2"/>
      <c r="C45" s="2"/>
      <c r="D45" s="2"/>
      <c r="E45" s="2"/>
      <c r="F45" s="2"/>
      <c r="G45" s="2"/>
      <c r="H45" s="2"/>
      <c r="I45" s="2"/>
      <c r="J45" s="2"/>
      <c r="K45" s="2"/>
      <c r="L45" s="2"/>
      <c r="M45" s="2"/>
      <c r="N45" s="2"/>
      <c r="O45" s="2"/>
      <c r="P45" s="2"/>
      <c r="Q45" s="2"/>
      <c r="R45" s="50"/>
      <c r="S45" s="2"/>
      <c r="T45" s="2"/>
      <c r="U45" s="2"/>
      <c r="V45" s="2"/>
      <c r="W45" s="50"/>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row>
    <row r="46">
      <c r="A46" s="2"/>
      <c r="B46" s="2"/>
      <c r="C46" s="2"/>
      <c r="D46" s="2"/>
      <c r="E46" s="2"/>
      <c r="F46" s="2"/>
      <c r="G46" s="2"/>
      <c r="H46" s="2"/>
      <c r="I46" s="2"/>
      <c r="J46" s="2"/>
      <c r="K46" s="2"/>
      <c r="L46" s="2"/>
      <c r="M46" s="2"/>
      <c r="N46" s="2"/>
      <c r="O46" s="2"/>
      <c r="P46" s="2"/>
      <c r="Q46" s="2"/>
      <c r="R46" s="50"/>
      <c r="S46" s="2"/>
      <c r="T46" s="2"/>
      <c r="U46" s="2"/>
      <c r="V46" s="2"/>
      <c r="W46" s="50"/>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row>
    <row r="47">
      <c r="A47" s="2"/>
      <c r="B47" s="2"/>
      <c r="C47" s="2"/>
      <c r="D47" s="2"/>
      <c r="E47" s="2"/>
      <c r="F47" s="2"/>
      <c r="G47" s="2"/>
      <c r="H47" s="2"/>
      <c r="I47" s="2"/>
      <c r="J47" s="2"/>
      <c r="K47" s="2"/>
      <c r="L47" s="2"/>
      <c r="M47" s="2"/>
      <c r="N47" s="2"/>
      <c r="O47" s="2"/>
      <c r="P47" s="2"/>
      <c r="Q47" s="2"/>
      <c r="R47" s="50"/>
      <c r="S47" s="2"/>
      <c r="T47" s="2"/>
      <c r="U47" s="2"/>
      <c r="V47" s="2"/>
      <c r="W47" s="50"/>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row>
    <row r="48">
      <c r="A48" s="2"/>
      <c r="B48" s="2"/>
      <c r="C48" s="2"/>
      <c r="D48" s="2"/>
      <c r="E48" s="2"/>
      <c r="F48" s="2"/>
      <c r="G48" s="2"/>
      <c r="H48" s="2"/>
      <c r="I48" s="2"/>
      <c r="J48" s="2"/>
      <c r="K48" s="2"/>
      <c r="L48" s="2"/>
      <c r="M48" s="2"/>
      <c r="N48" s="2"/>
      <c r="O48" s="2"/>
      <c r="P48" s="2"/>
      <c r="Q48" s="2"/>
      <c r="R48" s="50"/>
      <c r="S48" s="2"/>
      <c r="T48" s="2"/>
      <c r="U48" s="2"/>
      <c r="V48" s="2"/>
      <c r="W48" s="50"/>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row>
    <row r="49">
      <c r="A49" s="2"/>
      <c r="B49" s="2"/>
      <c r="C49" s="2"/>
      <c r="D49" s="2"/>
      <c r="E49" s="2"/>
      <c r="F49" s="2"/>
      <c r="G49" s="2"/>
      <c r="H49" s="2"/>
      <c r="I49" s="2"/>
      <c r="J49" s="2"/>
      <c r="K49" s="2"/>
      <c r="L49" s="2"/>
      <c r="M49" s="2"/>
      <c r="N49" s="2"/>
      <c r="O49" s="2"/>
      <c r="P49" s="2"/>
      <c r="Q49" s="2"/>
      <c r="R49" s="50"/>
      <c r="S49" s="2"/>
      <c r="T49" s="2"/>
      <c r="U49" s="2"/>
      <c r="V49" s="2"/>
      <c r="W49" s="50"/>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row>
    <row r="50">
      <c r="A50" s="2"/>
      <c r="B50" s="2"/>
      <c r="C50" s="2"/>
      <c r="D50" s="2"/>
      <c r="E50" s="2"/>
      <c r="F50" s="2"/>
      <c r="G50" s="2"/>
      <c r="H50" s="2"/>
      <c r="I50" s="2"/>
      <c r="J50" s="2"/>
      <c r="K50" s="2"/>
      <c r="L50" s="2"/>
      <c r="M50" s="2"/>
      <c r="N50" s="2"/>
      <c r="O50" s="2"/>
      <c r="P50" s="2"/>
      <c r="Q50" s="2"/>
      <c r="R50" s="50"/>
      <c r="S50" s="2"/>
      <c r="T50" s="2"/>
      <c r="U50" s="2"/>
      <c r="V50" s="2"/>
      <c r="W50" s="50"/>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row>
    <row r="51">
      <c r="A51" s="2"/>
      <c r="B51" s="2"/>
      <c r="C51" s="2"/>
      <c r="D51" s="2"/>
      <c r="E51" s="2"/>
      <c r="F51" s="2"/>
      <c r="G51" s="2"/>
      <c r="H51" s="2"/>
      <c r="I51" s="2"/>
      <c r="J51" s="2"/>
      <c r="K51" s="2"/>
      <c r="L51" s="2"/>
      <c r="M51" s="2"/>
      <c r="N51" s="2"/>
      <c r="O51" s="2"/>
      <c r="P51" s="2"/>
      <c r="Q51" s="2"/>
      <c r="R51" s="50"/>
      <c r="S51" s="2"/>
      <c r="T51" s="2"/>
      <c r="U51" s="2"/>
      <c r="V51" s="2"/>
      <c r="W51" s="50"/>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row>
    <row r="52">
      <c r="A52" s="2"/>
      <c r="B52" s="2"/>
      <c r="C52" s="2"/>
      <c r="D52" s="2"/>
      <c r="E52" s="2"/>
      <c r="F52" s="2"/>
      <c r="G52" s="2"/>
      <c r="H52" s="2"/>
      <c r="I52" s="2"/>
      <c r="J52" s="2"/>
      <c r="K52" s="2"/>
      <c r="L52" s="2"/>
      <c r="M52" s="2"/>
      <c r="N52" s="2"/>
      <c r="O52" s="2"/>
      <c r="P52" s="2"/>
      <c r="Q52" s="2"/>
      <c r="R52" s="50"/>
      <c r="S52" s="2"/>
      <c r="T52" s="2"/>
      <c r="U52" s="2"/>
      <c r="V52" s="2"/>
      <c r="W52" s="50"/>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row>
    <row r="53">
      <c r="A53" s="2"/>
      <c r="B53" s="2"/>
      <c r="C53" s="2"/>
      <c r="D53" s="2"/>
      <c r="E53" s="2"/>
      <c r="F53" s="2"/>
      <c r="G53" s="2"/>
      <c r="H53" s="2"/>
      <c r="I53" s="2"/>
      <c r="J53" s="2"/>
      <c r="K53" s="2"/>
      <c r="L53" s="2"/>
      <c r="M53" s="2"/>
      <c r="N53" s="2"/>
      <c r="O53" s="2"/>
      <c r="P53" s="2"/>
      <c r="Q53" s="2"/>
      <c r="R53" s="50"/>
      <c r="S53" s="2"/>
      <c r="T53" s="2"/>
      <c r="U53" s="2"/>
      <c r="V53" s="2"/>
      <c r="W53" s="50"/>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row>
    <row r="54">
      <c r="A54" s="2"/>
      <c r="B54" s="2"/>
      <c r="C54" s="2"/>
      <c r="D54" s="2"/>
      <c r="E54" s="2"/>
      <c r="F54" s="2"/>
      <c r="G54" s="2"/>
      <c r="H54" s="2"/>
      <c r="I54" s="2"/>
      <c r="J54" s="2"/>
      <c r="K54" s="2"/>
      <c r="L54" s="2"/>
      <c r="M54" s="2"/>
      <c r="N54" s="2"/>
      <c r="O54" s="2"/>
      <c r="P54" s="2"/>
      <c r="Q54" s="2"/>
      <c r="R54" s="50"/>
      <c r="S54" s="2"/>
      <c r="T54" s="2"/>
      <c r="U54" s="2"/>
      <c r="V54" s="2"/>
      <c r="W54" s="50"/>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row>
    <row r="55">
      <c r="A55" s="2"/>
      <c r="B55" s="2"/>
      <c r="C55" s="2"/>
      <c r="D55" s="2"/>
      <c r="E55" s="2"/>
      <c r="F55" s="2"/>
      <c r="G55" s="2"/>
      <c r="H55" s="2"/>
      <c r="I55" s="2"/>
      <c r="J55" s="2"/>
      <c r="K55" s="2"/>
      <c r="L55" s="2"/>
      <c r="M55" s="2"/>
      <c r="N55" s="2"/>
      <c r="O55" s="2"/>
      <c r="P55" s="2"/>
      <c r="Q55" s="2"/>
      <c r="R55" s="50"/>
      <c r="S55" s="2"/>
      <c r="T55" s="2"/>
      <c r="U55" s="2"/>
      <c r="V55" s="2"/>
      <c r="W55" s="50"/>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row>
    <row r="56">
      <c r="A56" s="2"/>
      <c r="B56" s="2"/>
      <c r="C56" s="2"/>
      <c r="D56" s="2"/>
      <c r="E56" s="2"/>
      <c r="F56" s="2"/>
      <c r="G56" s="2"/>
      <c r="H56" s="2"/>
      <c r="I56" s="2"/>
      <c r="J56" s="2"/>
      <c r="K56" s="2"/>
      <c r="L56" s="2"/>
      <c r="M56" s="2"/>
      <c r="N56" s="2"/>
      <c r="O56" s="2"/>
      <c r="P56" s="2"/>
      <c r="Q56" s="2"/>
      <c r="R56" s="50"/>
      <c r="S56" s="2"/>
      <c r="T56" s="2"/>
      <c r="U56" s="2"/>
      <c r="V56" s="2"/>
      <c r="W56" s="50"/>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row>
    <row r="57">
      <c r="A57" s="2"/>
      <c r="B57" s="2"/>
      <c r="C57" s="2"/>
      <c r="D57" s="2"/>
      <c r="E57" s="2"/>
      <c r="F57" s="2"/>
      <c r="G57" s="2"/>
      <c r="H57" s="2"/>
      <c r="I57" s="2"/>
      <c r="J57" s="2"/>
      <c r="K57" s="2"/>
      <c r="L57" s="2"/>
      <c r="M57" s="2"/>
      <c r="N57" s="2"/>
      <c r="O57" s="2"/>
      <c r="P57" s="2"/>
      <c r="Q57" s="2"/>
      <c r="R57" s="50"/>
      <c r="S57" s="2"/>
      <c r="T57" s="2"/>
      <c r="U57" s="2"/>
      <c r="V57" s="2"/>
      <c r="W57" s="50"/>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row>
    <row r="58">
      <c r="A58" s="2"/>
      <c r="B58" s="2"/>
      <c r="C58" s="2"/>
      <c r="D58" s="2"/>
      <c r="E58" s="2"/>
      <c r="F58" s="2"/>
      <c r="G58" s="2"/>
      <c r="H58" s="2"/>
      <c r="I58" s="2"/>
      <c r="J58" s="2"/>
      <c r="K58" s="2"/>
      <c r="L58" s="2"/>
      <c r="M58" s="2"/>
      <c r="N58" s="2"/>
      <c r="O58" s="2"/>
      <c r="P58" s="2"/>
      <c r="Q58" s="2"/>
      <c r="R58" s="50"/>
      <c r="S58" s="2"/>
      <c r="T58" s="2"/>
      <c r="U58" s="2"/>
      <c r="V58" s="2"/>
      <c r="W58" s="50"/>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row>
    <row r="59">
      <c r="A59" s="2"/>
      <c r="B59" s="2"/>
      <c r="C59" s="2"/>
      <c r="D59" s="2"/>
      <c r="E59" s="2"/>
      <c r="F59" s="2"/>
      <c r="G59" s="2"/>
      <c r="H59" s="2"/>
      <c r="I59" s="2"/>
      <c r="J59" s="2"/>
      <c r="K59" s="2"/>
      <c r="L59" s="2"/>
      <c r="M59" s="2"/>
      <c r="N59" s="2"/>
      <c r="O59" s="2"/>
      <c r="P59" s="2"/>
      <c r="Q59" s="2"/>
      <c r="R59" s="50"/>
      <c r="S59" s="2"/>
      <c r="T59" s="2"/>
      <c r="U59" s="2"/>
      <c r="V59" s="2"/>
      <c r="W59" s="50"/>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row>
    <row r="60">
      <c r="A60" s="2"/>
      <c r="B60" s="2"/>
      <c r="C60" s="2"/>
      <c r="D60" s="2"/>
      <c r="E60" s="2"/>
      <c r="F60" s="2"/>
      <c r="G60" s="2"/>
      <c r="H60" s="2"/>
      <c r="I60" s="2"/>
      <c r="J60" s="2"/>
      <c r="K60" s="2"/>
      <c r="L60" s="2"/>
      <c r="M60" s="2"/>
      <c r="N60" s="2"/>
      <c r="O60" s="2"/>
      <c r="P60" s="2"/>
      <c r="Q60" s="2"/>
      <c r="R60" s="50"/>
      <c r="S60" s="2"/>
      <c r="T60" s="2"/>
      <c r="U60" s="2"/>
      <c r="V60" s="2"/>
      <c r="W60" s="50"/>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row>
    <row r="61">
      <c r="A61" s="2"/>
      <c r="B61" s="2"/>
      <c r="C61" s="2"/>
      <c r="D61" s="2"/>
      <c r="E61" s="2"/>
      <c r="F61" s="2"/>
      <c r="G61" s="2"/>
      <c r="H61" s="2"/>
      <c r="I61" s="2"/>
      <c r="J61" s="2"/>
      <c r="K61" s="2"/>
      <c r="L61" s="2"/>
      <c r="M61" s="2"/>
      <c r="N61" s="2"/>
      <c r="O61" s="2"/>
      <c r="P61" s="2"/>
      <c r="Q61" s="2"/>
      <c r="R61" s="50"/>
      <c r="S61" s="2"/>
      <c r="T61" s="2"/>
      <c r="U61" s="2"/>
      <c r="V61" s="2"/>
      <c r="W61" s="50"/>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row>
    <row r="62">
      <c r="A62" s="2"/>
      <c r="B62" s="2"/>
      <c r="C62" s="2"/>
      <c r="D62" s="2"/>
      <c r="E62" s="2"/>
      <c r="F62" s="2"/>
      <c r="G62" s="2"/>
      <c r="H62" s="2"/>
      <c r="I62" s="2"/>
      <c r="J62" s="2"/>
      <c r="K62" s="2"/>
      <c r="L62" s="2"/>
      <c r="M62" s="2"/>
      <c r="N62" s="2"/>
      <c r="O62" s="2"/>
      <c r="P62" s="2"/>
      <c r="Q62" s="2"/>
      <c r="R62" s="50"/>
      <c r="S62" s="2"/>
      <c r="T62" s="2"/>
      <c r="U62" s="2"/>
      <c r="V62" s="2"/>
      <c r="W62" s="50"/>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row>
    <row r="63">
      <c r="A63" s="2"/>
      <c r="B63" s="2"/>
      <c r="C63" s="2"/>
      <c r="D63" s="2"/>
      <c r="E63" s="2"/>
      <c r="F63" s="2"/>
      <c r="G63" s="2"/>
      <c r="H63" s="2"/>
      <c r="I63" s="2"/>
      <c r="J63" s="2"/>
      <c r="K63" s="2"/>
      <c r="L63" s="2"/>
      <c r="M63" s="2"/>
      <c r="N63" s="2"/>
      <c r="O63" s="2"/>
      <c r="P63" s="2"/>
      <c r="Q63" s="2"/>
      <c r="R63" s="50"/>
      <c r="S63" s="2"/>
      <c r="T63" s="2"/>
      <c r="U63" s="2"/>
      <c r="V63" s="2"/>
      <c r="W63" s="50"/>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row>
    <row r="64">
      <c r="A64" s="2"/>
      <c r="B64" s="2"/>
      <c r="C64" s="2"/>
      <c r="D64" s="2"/>
      <c r="E64" s="2"/>
      <c r="F64" s="2"/>
      <c r="G64" s="2"/>
      <c r="H64" s="2"/>
      <c r="I64" s="2"/>
      <c r="J64" s="2"/>
      <c r="K64" s="2"/>
      <c r="L64" s="2"/>
      <c r="M64" s="2"/>
      <c r="N64" s="2"/>
      <c r="O64" s="2"/>
      <c r="P64" s="2"/>
      <c r="Q64" s="2"/>
      <c r="R64" s="50"/>
      <c r="S64" s="2"/>
      <c r="T64" s="2"/>
      <c r="U64" s="2"/>
      <c r="V64" s="2"/>
      <c r="W64" s="50"/>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row>
    <row r="65">
      <c r="A65" s="2"/>
      <c r="B65" s="2"/>
      <c r="C65" s="2"/>
      <c r="D65" s="2"/>
      <c r="E65" s="2"/>
      <c r="F65" s="2"/>
      <c r="G65" s="2"/>
      <c r="H65" s="2"/>
      <c r="I65" s="2"/>
      <c r="J65" s="2"/>
      <c r="K65" s="2"/>
      <c r="L65" s="2"/>
      <c r="M65" s="2"/>
      <c r="N65" s="2"/>
      <c r="O65" s="2"/>
      <c r="P65" s="2"/>
      <c r="Q65" s="2"/>
      <c r="R65" s="50"/>
      <c r="S65" s="2"/>
      <c r="T65" s="2"/>
      <c r="U65" s="2"/>
      <c r="V65" s="2"/>
      <c r="W65" s="50"/>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row>
    <row r="66">
      <c r="A66" s="2"/>
      <c r="B66" s="2"/>
      <c r="C66" s="2"/>
      <c r="D66" s="2"/>
      <c r="E66" s="2"/>
      <c r="F66" s="2"/>
      <c r="G66" s="2"/>
      <c r="H66" s="2"/>
      <c r="I66" s="2"/>
      <c r="J66" s="2"/>
      <c r="K66" s="2"/>
      <c r="L66" s="2"/>
      <c r="M66" s="2"/>
      <c r="N66" s="2"/>
      <c r="O66" s="2"/>
      <c r="P66" s="2"/>
      <c r="Q66" s="2"/>
      <c r="R66" s="50"/>
      <c r="S66" s="2"/>
      <c r="T66" s="2"/>
      <c r="U66" s="2"/>
      <c r="V66" s="2"/>
      <c r="W66" s="50"/>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row>
    <row r="67">
      <c r="A67" s="2"/>
      <c r="B67" s="2"/>
      <c r="C67" s="2"/>
      <c r="D67" s="2"/>
      <c r="E67" s="2"/>
      <c r="F67" s="2"/>
      <c r="G67" s="2"/>
      <c r="H67" s="2"/>
      <c r="I67" s="2"/>
      <c r="J67" s="2"/>
      <c r="K67" s="2"/>
      <c r="L67" s="2"/>
      <c r="M67" s="2"/>
      <c r="N67" s="2"/>
      <c r="O67" s="2"/>
      <c r="P67" s="2"/>
      <c r="Q67" s="2"/>
      <c r="R67" s="50"/>
      <c r="S67" s="2"/>
      <c r="T67" s="2"/>
      <c r="U67" s="2"/>
      <c r="V67" s="2"/>
      <c r="W67" s="50"/>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row>
    <row r="68">
      <c r="A68" s="2"/>
      <c r="B68" s="2"/>
      <c r="C68" s="2"/>
      <c r="D68" s="2"/>
      <c r="E68" s="2"/>
      <c r="F68" s="2"/>
      <c r="G68" s="2"/>
      <c r="H68" s="2"/>
      <c r="I68" s="2"/>
      <c r="J68" s="2"/>
      <c r="K68" s="2"/>
      <c r="L68" s="2"/>
      <c r="M68" s="2"/>
      <c r="N68" s="2"/>
      <c r="O68" s="2"/>
      <c r="P68" s="2"/>
      <c r="Q68" s="2"/>
      <c r="R68" s="50"/>
      <c r="S68" s="2"/>
      <c r="T68" s="2"/>
      <c r="U68" s="2"/>
      <c r="V68" s="2"/>
      <c r="W68" s="50"/>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row>
    <row r="69">
      <c r="A69" s="2"/>
      <c r="B69" s="2"/>
      <c r="C69" s="2"/>
      <c r="D69" s="2"/>
      <c r="E69" s="2"/>
      <c r="F69" s="2"/>
      <c r="G69" s="2"/>
      <c r="H69" s="2"/>
      <c r="I69" s="2"/>
      <c r="J69" s="2"/>
      <c r="K69" s="2"/>
      <c r="L69" s="2"/>
      <c r="M69" s="2"/>
      <c r="N69" s="2"/>
      <c r="O69" s="2"/>
      <c r="P69" s="2"/>
      <c r="Q69" s="2"/>
      <c r="R69" s="50"/>
      <c r="S69" s="2"/>
      <c r="T69" s="2"/>
      <c r="U69" s="2"/>
      <c r="V69" s="2"/>
      <c r="W69" s="50"/>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row>
    <row r="70">
      <c r="A70" s="2"/>
      <c r="B70" s="2"/>
      <c r="C70" s="2"/>
      <c r="D70" s="2"/>
      <c r="E70" s="2"/>
      <c r="F70" s="2"/>
      <c r="G70" s="2"/>
      <c r="H70" s="2"/>
      <c r="I70" s="2"/>
      <c r="J70" s="2"/>
      <c r="K70" s="2"/>
      <c r="L70" s="2"/>
      <c r="M70" s="2"/>
      <c r="N70" s="2"/>
      <c r="O70" s="2"/>
      <c r="P70" s="2"/>
      <c r="Q70" s="2"/>
      <c r="R70" s="50"/>
      <c r="S70" s="2"/>
      <c r="T70" s="2"/>
      <c r="U70" s="2"/>
      <c r="V70" s="2"/>
      <c r="W70" s="50"/>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row>
    <row r="71">
      <c r="A71" s="2"/>
      <c r="B71" s="2"/>
      <c r="C71" s="2"/>
      <c r="D71" s="2"/>
      <c r="E71" s="2"/>
      <c r="F71" s="2"/>
      <c r="G71" s="2"/>
      <c r="H71" s="2"/>
      <c r="I71" s="2"/>
      <c r="J71" s="2"/>
      <c r="K71" s="2"/>
      <c r="L71" s="2"/>
      <c r="M71" s="2"/>
      <c r="N71" s="2"/>
      <c r="O71" s="2"/>
      <c r="P71" s="2"/>
      <c r="Q71" s="2"/>
      <c r="R71" s="50"/>
      <c r="S71" s="2"/>
      <c r="T71" s="2"/>
      <c r="U71" s="2"/>
      <c r="V71" s="2"/>
      <c r="W71" s="50"/>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row>
    <row r="72">
      <c r="A72" s="2"/>
      <c r="B72" s="2"/>
      <c r="C72" s="2"/>
      <c r="D72" s="2"/>
      <c r="E72" s="2"/>
      <c r="F72" s="2"/>
      <c r="G72" s="2"/>
      <c r="H72" s="2"/>
      <c r="I72" s="2"/>
      <c r="J72" s="2"/>
      <c r="K72" s="2"/>
      <c r="L72" s="2"/>
      <c r="M72" s="2"/>
      <c r="N72" s="2"/>
      <c r="O72" s="2"/>
      <c r="P72" s="2"/>
      <c r="Q72" s="2"/>
      <c r="R72" s="50"/>
      <c r="S72" s="2"/>
      <c r="T72" s="2"/>
      <c r="U72" s="2"/>
      <c r="V72" s="2"/>
      <c r="W72" s="50"/>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row>
    <row r="73">
      <c r="A73" s="2"/>
      <c r="B73" s="2"/>
      <c r="C73" s="2"/>
      <c r="D73" s="2"/>
      <c r="E73" s="2"/>
      <c r="F73" s="2"/>
      <c r="G73" s="2"/>
      <c r="H73" s="2"/>
      <c r="I73" s="2"/>
      <c r="J73" s="2"/>
      <c r="K73" s="2"/>
      <c r="L73" s="2"/>
      <c r="M73" s="2"/>
      <c r="N73" s="2"/>
      <c r="O73" s="2"/>
      <c r="P73" s="2"/>
      <c r="Q73" s="2"/>
      <c r="R73" s="50"/>
      <c r="S73" s="2"/>
      <c r="T73" s="2"/>
      <c r="U73" s="2"/>
      <c r="V73" s="2"/>
      <c r="W73" s="50"/>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row>
    <row r="74">
      <c r="A74" s="2"/>
      <c r="B74" s="2"/>
      <c r="C74" s="2"/>
      <c r="D74" s="2"/>
      <c r="E74" s="2"/>
      <c r="F74" s="2"/>
      <c r="G74" s="2"/>
      <c r="H74" s="2"/>
      <c r="I74" s="2"/>
      <c r="J74" s="2"/>
      <c r="K74" s="2"/>
      <c r="L74" s="2"/>
      <c r="M74" s="2"/>
      <c r="N74" s="2"/>
      <c r="O74" s="2"/>
      <c r="P74" s="2"/>
      <c r="Q74" s="2"/>
      <c r="R74" s="50"/>
      <c r="S74" s="2"/>
      <c r="T74" s="2"/>
      <c r="U74" s="2"/>
      <c r="V74" s="2"/>
      <c r="W74" s="50"/>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row>
    <row r="75">
      <c r="A75" s="2"/>
      <c r="B75" s="2"/>
      <c r="C75" s="2"/>
      <c r="D75" s="2"/>
      <c r="E75" s="2"/>
      <c r="F75" s="2"/>
      <c r="G75" s="2"/>
      <c r="H75" s="2"/>
      <c r="I75" s="2"/>
      <c r="J75" s="2"/>
      <c r="K75" s="2"/>
      <c r="L75" s="2"/>
      <c r="M75" s="2"/>
      <c r="N75" s="2"/>
      <c r="O75" s="2"/>
      <c r="P75" s="2"/>
      <c r="Q75" s="2"/>
      <c r="R75" s="50"/>
      <c r="S75" s="2"/>
      <c r="T75" s="2"/>
      <c r="U75" s="2"/>
      <c r="V75" s="2"/>
      <c r="W75" s="50"/>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row>
    <row r="76">
      <c r="A76" s="2"/>
      <c r="B76" s="2"/>
      <c r="C76" s="2"/>
      <c r="D76" s="2"/>
      <c r="E76" s="2"/>
      <c r="F76" s="2"/>
      <c r="G76" s="2"/>
      <c r="H76" s="2"/>
      <c r="I76" s="2"/>
      <c r="J76" s="2"/>
      <c r="K76" s="2"/>
      <c r="L76" s="2"/>
      <c r="M76" s="2"/>
      <c r="N76" s="2"/>
      <c r="O76" s="2"/>
      <c r="P76" s="2"/>
      <c r="Q76" s="2"/>
      <c r="R76" s="50"/>
      <c r="S76" s="2"/>
      <c r="T76" s="2"/>
      <c r="U76" s="2"/>
      <c r="V76" s="2"/>
      <c r="W76" s="50"/>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row>
    <row r="77">
      <c r="A77" s="2"/>
      <c r="B77" s="2"/>
      <c r="C77" s="2"/>
      <c r="D77" s="2"/>
      <c r="E77" s="2"/>
      <c r="F77" s="2"/>
      <c r="G77" s="2"/>
      <c r="H77" s="2"/>
      <c r="I77" s="2"/>
      <c r="J77" s="2"/>
      <c r="K77" s="2"/>
      <c r="L77" s="2"/>
      <c r="M77" s="2"/>
      <c r="N77" s="2"/>
      <c r="O77" s="2"/>
      <c r="P77" s="2"/>
      <c r="Q77" s="2"/>
      <c r="R77" s="50"/>
      <c r="S77" s="2"/>
      <c r="T77" s="2"/>
      <c r="U77" s="2"/>
      <c r="V77" s="2"/>
      <c r="W77" s="50"/>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row>
    <row r="78">
      <c r="A78" s="2"/>
      <c r="B78" s="2"/>
      <c r="C78" s="2"/>
      <c r="D78" s="2"/>
      <c r="E78" s="2"/>
      <c r="F78" s="2"/>
      <c r="G78" s="2"/>
      <c r="H78" s="2"/>
      <c r="I78" s="2"/>
      <c r="J78" s="2"/>
      <c r="K78" s="2"/>
      <c r="L78" s="2"/>
      <c r="M78" s="2"/>
      <c r="N78" s="2"/>
      <c r="O78" s="2"/>
      <c r="P78" s="2"/>
      <c r="Q78" s="2"/>
      <c r="R78" s="50"/>
      <c r="S78" s="2"/>
      <c r="T78" s="2"/>
      <c r="U78" s="2"/>
      <c r="V78" s="2"/>
      <c r="W78" s="50"/>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row>
    <row r="79">
      <c r="A79" s="2"/>
      <c r="B79" s="2"/>
      <c r="C79" s="2"/>
      <c r="D79" s="2"/>
      <c r="E79" s="2"/>
      <c r="F79" s="2"/>
      <c r="G79" s="2"/>
      <c r="H79" s="2"/>
      <c r="I79" s="2"/>
      <c r="J79" s="2"/>
      <c r="K79" s="2"/>
      <c r="L79" s="2"/>
      <c r="M79" s="2"/>
      <c r="N79" s="2"/>
      <c r="O79" s="2"/>
      <c r="P79" s="2"/>
      <c r="Q79" s="2"/>
      <c r="R79" s="50"/>
      <c r="S79" s="2"/>
      <c r="T79" s="2"/>
      <c r="U79" s="2"/>
      <c r="V79" s="2"/>
      <c r="W79" s="50"/>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row>
    <row r="80">
      <c r="A80" s="2"/>
      <c r="B80" s="2"/>
      <c r="C80" s="2"/>
      <c r="D80" s="2"/>
      <c r="E80" s="2"/>
      <c r="F80" s="2"/>
      <c r="G80" s="2"/>
      <c r="H80" s="2"/>
      <c r="I80" s="2"/>
      <c r="J80" s="2"/>
      <c r="K80" s="2"/>
      <c r="L80" s="2"/>
      <c r="M80" s="2"/>
      <c r="N80" s="2"/>
      <c r="O80" s="2"/>
      <c r="P80" s="2"/>
      <c r="Q80" s="2"/>
      <c r="R80" s="50"/>
      <c r="S80" s="2"/>
      <c r="T80" s="2"/>
      <c r="U80" s="2"/>
      <c r="V80" s="2"/>
      <c r="W80" s="50"/>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row>
    <row r="81">
      <c r="A81" s="2"/>
      <c r="B81" s="2"/>
      <c r="C81" s="2"/>
      <c r="D81" s="2"/>
      <c r="E81" s="2"/>
      <c r="F81" s="2"/>
      <c r="G81" s="2"/>
      <c r="H81" s="2"/>
      <c r="I81" s="2"/>
      <c r="J81" s="2"/>
      <c r="K81" s="2"/>
      <c r="L81" s="2"/>
      <c r="M81" s="2"/>
      <c r="N81" s="2"/>
      <c r="O81" s="2"/>
      <c r="P81" s="2"/>
      <c r="Q81" s="2"/>
      <c r="R81" s="50"/>
      <c r="S81" s="2"/>
      <c r="T81" s="2"/>
      <c r="U81" s="2"/>
      <c r="V81" s="2"/>
      <c r="W81" s="50"/>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row>
    <row r="82">
      <c r="A82" s="2"/>
      <c r="B82" s="2"/>
      <c r="C82" s="2"/>
      <c r="D82" s="2"/>
      <c r="E82" s="2"/>
      <c r="F82" s="2"/>
      <c r="G82" s="2"/>
      <c r="H82" s="2"/>
      <c r="I82" s="2"/>
      <c r="J82" s="2"/>
      <c r="K82" s="2"/>
      <c r="L82" s="2"/>
      <c r="M82" s="2"/>
      <c r="N82" s="2"/>
      <c r="O82" s="2"/>
      <c r="P82" s="2"/>
      <c r="Q82" s="2"/>
      <c r="R82" s="50"/>
      <c r="S82" s="2"/>
      <c r="T82" s="2"/>
      <c r="U82" s="2"/>
      <c r="V82" s="2"/>
      <c r="W82" s="50"/>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row>
    <row r="83">
      <c r="A83" s="2"/>
      <c r="B83" s="2"/>
      <c r="C83" s="2"/>
      <c r="D83" s="2"/>
      <c r="E83" s="2"/>
      <c r="F83" s="2"/>
      <c r="G83" s="2"/>
      <c r="H83" s="2"/>
      <c r="I83" s="2"/>
      <c r="J83" s="2"/>
      <c r="K83" s="2"/>
      <c r="L83" s="2"/>
      <c r="M83" s="2"/>
      <c r="N83" s="2"/>
      <c r="O83" s="2"/>
      <c r="P83" s="2"/>
      <c r="Q83" s="2"/>
      <c r="R83" s="50"/>
      <c r="S83" s="2"/>
      <c r="T83" s="2"/>
      <c r="U83" s="2"/>
      <c r="V83" s="2"/>
      <c r="W83" s="50"/>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row>
    <row r="84">
      <c r="A84" s="2"/>
      <c r="B84" s="2"/>
      <c r="C84" s="2"/>
      <c r="D84" s="2"/>
      <c r="E84" s="2"/>
      <c r="F84" s="2"/>
      <c r="G84" s="2"/>
      <c r="H84" s="2"/>
      <c r="I84" s="2"/>
      <c r="J84" s="2"/>
      <c r="K84" s="2"/>
      <c r="L84" s="2"/>
      <c r="M84" s="2"/>
      <c r="N84" s="2"/>
      <c r="O84" s="2"/>
      <c r="P84" s="2"/>
      <c r="Q84" s="2"/>
      <c r="R84" s="50"/>
      <c r="S84" s="2"/>
      <c r="T84" s="2"/>
      <c r="U84" s="2"/>
      <c r="V84" s="2"/>
      <c r="W84" s="50"/>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row>
    <row r="85">
      <c r="A85" s="2"/>
      <c r="B85" s="2"/>
      <c r="C85" s="2"/>
      <c r="D85" s="2"/>
      <c r="E85" s="2"/>
      <c r="F85" s="2"/>
      <c r="G85" s="2"/>
      <c r="H85" s="2"/>
      <c r="I85" s="2"/>
      <c r="J85" s="2"/>
      <c r="K85" s="2"/>
      <c r="L85" s="2"/>
      <c r="M85" s="2"/>
      <c r="N85" s="2"/>
      <c r="O85" s="2"/>
      <c r="P85" s="2"/>
      <c r="Q85" s="2"/>
      <c r="R85" s="50"/>
      <c r="S85" s="2"/>
      <c r="T85" s="2"/>
      <c r="U85" s="2"/>
      <c r="V85" s="2"/>
      <c r="W85" s="50"/>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row>
    <row r="86">
      <c r="A86" s="2"/>
      <c r="B86" s="2"/>
      <c r="C86" s="2"/>
      <c r="D86" s="2"/>
      <c r="E86" s="2"/>
      <c r="F86" s="2"/>
      <c r="G86" s="2"/>
      <c r="H86" s="2"/>
      <c r="I86" s="2"/>
      <c r="J86" s="2"/>
      <c r="K86" s="2"/>
      <c r="L86" s="2"/>
      <c r="M86" s="2"/>
      <c r="N86" s="2"/>
      <c r="O86" s="2"/>
      <c r="P86" s="2"/>
      <c r="Q86" s="2"/>
      <c r="R86" s="50"/>
      <c r="S86" s="2"/>
      <c r="T86" s="2"/>
      <c r="U86" s="2"/>
      <c r="V86" s="2"/>
      <c r="W86" s="50"/>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row>
    <row r="87">
      <c r="A87" s="2"/>
      <c r="B87" s="2"/>
      <c r="C87" s="2"/>
      <c r="D87" s="2"/>
      <c r="E87" s="2"/>
      <c r="F87" s="2"/>
      <c r="G87" s="2"/>
      <c r="H87" s="2"/>
      <c r="I87" s="2"/>
      <c r="J87" s="2"/>
      <c r="K87" s="2"/>
      <c r="L87" s="2"/>
      <c r="M87" s="2"/>
      <c r="N87" s="2"/>
      <c r="O87" s="2"/>
      <c r="P87" s="2"/>
      <c r="Q87" s="2"/>
      <c r="R87" s="50"/>
      <c r="S87" s="2"/>
      <c r="T87" s="2"/>
      <c r="U87" s="2"/>
      <c r="V87" s="2"/>
      <c r="W87" s="50"/>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row>
    <row r="88">
      <c r="A88" s="2"/>
      <c r="B88" s="2"/>
      <c r="C88" s="2"/>
      <c r="D88" s="2"/>
      <c r="E88" s="2"/>
      <c r="F88" s="2"/>
      <c r="G88" s="2"/>
      <c r="H88" s="2"/>
      <c r="I88" s="2"/>
      <c r="J88" s="2"/>
      <c r="K88" s="2"/>
      <c r="L88" s="2"/>
      <c r="M88" s="2"/>
      <c r="N88" s="2"/>
      <c r="O88" s="2"/>
      <c r="P88" s="2"/>
      <c r="Q88" s="2"/>
      <c r="R88" s="50"/>
      <c r="S88" s="2"/>
      <c r="T88" s="2"/>
      <c r="U88" s="2"/>
      <c r="V88" s="2"/>
      <c r="W88" s="50"/>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row>
    <row r="89">
      <c r="A89" s="2"/>
      <c r="B89" s="2"/>
      <c r="C89" s="2"/>
      <c r="D89" s="2"/>
      <c r="E89" s="2"/>
      <c r="F89" s="2"/>
      <c r="G89" s="2"/>
      <c r="H89" s="2"/>
      <c r="I89" s="2"/>
      <c r="J89" s="2"/>
      <c r="K89" s="2"/>
      <c r="L89" s="2"/>
      <c r="M89" s="2"/>
      <c r="N89" s="2"/>
      <c r="O89" s="2"/>
      <c r="P89" s="2"/>
      <c r="Q89" s="2"/>
      <c r="R89" s="50"/>
      <c r="S89" s="2"/>
      <c r="T89" s="2"/>
      <c r="U89" s="2"/>
      <c r="V89" s="2"/>
      <c r="W89" s="50"/>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row>
    <row r="90">
      <c r="A90" s="2"/>
      <c r="B90" s="2"/>
      <c r="C90" s="2"/>
      <c r="D90" s="2"/>
      <c r="E90" s="2"/>
      <c r="F90" s="2"/>
      <c r="G90" s="2"/>
      <c r="H90" s="2"/>
      <c r="I90" s="2"/>
      <c r="J90" s="2"/>
      <c r="K90" s="2"/>
      <c r="L90" s="2"/>
      <c r="M90" s="2"/>
      <c r="N90" s="2"/>
      <c r="O90" s="2"/>
      <c r="P90" s="2"/>
      <c r="Q90" s="2"/>
      <c r="R90" s="50"/>
      <c r="S90" s="2"/>
      <c r="T90" s="2"/>
      <c r="U90" s="2"/>
      <c r="V90" s="2"/>
      <c r="W90" s="50"/>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row>
    <row r="91">
      <c r="A91" s="2"/>
      <c r="B91" s="2"/>
      <c r="C91" s="2"/>
      <c r="D91" s="2"/>
      <c r="E91" s="2"/>
      <c r="F91" s="2"/>
      <c r="G91" s="2"/>
      <c r="H91" s="2"/>
      <c r="I91" s="2"/>
      <c r="J91" s="2"/>
      <c r="K91" s="2"/>
      <c r="L91" s="2"/>
      <c r="M91" s="2"/>
      <c r="N91" s="2"/>
      <c r="O91" s="2"/>
      <c r="P91" s="2"/>
      <c r="Q91" s="2"/>
      <c r="R91" s="50"/>
      <c r="S91" s="2"/>
      <c r="T91" s="2"/>
      <c r="U91" s="2"/>
      <c r="V91" s="2"/>
      <c r="W91" s="50"/>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row>
    <row r="92">
      <c r="A92" s="2"/>
      <c r="B92" s="2"/>
      <c r="C92" s="2"/>
      <c r="D92" s="2"/>
      <c r="E92" s="2"/>
      <c r="F92" s="2"/>
      <c r="G92" s="2"/>
      <c r="H92" s="2"/>
      <c r="I92" s="2"/>
      <c r="J92" s="2"/>
      <c r="K92" s="2"/>
      <c r="L92" s="2"/>
      <c r="M92" s="2"/>
      <c r="N92" s="2"/>
      <c r="O92" s="2"/>
      <c r="P92" s="2"/>
      <c r="Q92" s="2"/>
      <c r="R92" s="50"/>
      <c r="S92" s="2"/>
      <c r="T92" s="2"/>
      <c r="U92" s="2"/>
      <c r="V92" s="2"/>
      <c r="W92" s="50"/>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row>
    <row r="93">
      <c r="A93" s="2"/>
      <c r="B93" s="2"/>
      <c r="C93" s="2"/>
      <c r="D93" s="2"/>
      <c r="E93" s="2"/>
      <c r="F93" s="2"/>
      <c r="G93" s="2"/>
      <c r="H93" s="2"/>
      <c r="I93" s="2"/>
      <c r="J93" s="2"/>
      <c r="K93" s="2"/>
      <c r="L93" s="2"/>
      <c r="M93" s="2"/>
      <c r="N93" s="2"/>
      <c r="O93" s="2"/>
      <c r="P93" s="2"/>
      <c r="Q93" s="2"/>
      <c r="R93" s="50"/>
      <c r="S93" s="2"/>
      <c r="T93" s="2"/>
      <c r="U93" s="2"/>
      <c r="V93" s="2"/>
      <c r="W93" s="50"/>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row>
    <row r="94">
      <c r="A94" s="2"/>
      <c r="B94" s="2"/>
      <c r="C94" s="2"/>
      <c r="D94" s="2"/>
      <c r="E94" s="2"/>
      <c r="F94" s="2"/>
      <c r="G94" s="2"/>
      <c r="H94" s="2"/>
      <c r="I94" s="2"/>
      <c r="J94" s="2"/>
      <c r="K94" s="2"/>
      <c r="L94" s="2"/>
      <c r="M94" s="2"/>
      <c r="N94" s="2"/>
      <c r="O94" s="2"/>
      <c r="P94" s="2"/>
      <c r="Q94" s="2"/>
      <c r="R94" s="50"/>
      <c r="S94" s="2"/>
      <c r="T94" s="2"/>
      <c r="U94" s="2"/>
      <c r="V94" s="2"/>
      <c r="W94" s="50"/>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row>
    <row r="95">
      <c r="A95" s="2"/>
      <c r="B95" s="2"/>
      <c r="C95" s="2"/>
      <c r="D95" s="2"/>
      <c r="E95" s="2"/>
      <c r="F95" s="2"/>
      <c r="G95" s="2"/>
      <c r="H95" s="2"/>
      <c r="I95" s="2"/>
      <c r="J95" s="2"/>
      <c r="K95" s="2"/>
      <c r="L95" s="2"/>
      <c r="M95" s="2"/>
      <c r="N95" s="2"/>
      <c r="O95" s="2"/>
      <c r="P95" s="2"/>
      <c r="Q95" s="2"/>
      <c r="R95" s="50"/>
      <c r="S95" s="2"/>
      <c r="T95" s="2"/>
      <c r="U95" s="2"/>
      <c r="V95" s="2"/>
      <c r="W95" s="50"/>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row>
    <row r="96">
      <c r="A96" s="2"/>
      <c r="B96" s="2"/>
      <c r="C96" s="2"/>
      <c r="D96" s="2"/>
      <c r="E96" s="2"/>
      <c r="F96" s="2"/>
      <c r="G96" s="2"/>
      <c r="H96" s="2"/>
      <c r="I96" s="2"/>
      <c r="J96" s="2"/>
      <c r="K96" s="2"/>
      <c r="L96" s="2"/>
      <c r="M96" s="2"/>
      <c r="N96" s="2"/>
      <c r="O96" s="2"/>
      <c r="P96" s="2"/>
      <c r="Q96" s="2"/>
      <c r="R96" s="50"/>
      <c r="S96" s="2"/>
      <c r="T96" s="2"/>
      <c r="U96" s="2"/>
      <c r="V96" s="2"/>
      <c r="W96" s="50"/>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row>
    <row r="97">
      <c r="A97" s="2"/>
      <c r="B97" s="2"/>
      <c r="C97" s="2"/>
      <c r="D97" s="2"/>
      <c r="E97" s="2"/>
      <c r="F97" s="2"/>
      <c r="G97" s="2"/>
      <c r="H97" s="2"/>
      <c r="I97" s="2"/>
      <c r="J97" s="2"/>
      <c r="K97" s="2"/>
      <c r="L97" s="2"/>
      <c r="M97" s="2"/>
      <c r="N97" s="2"/>
      <c r="O97" s="2"/>
      <c r="P97" s="2"/>
      <c r="Q97" s="2"/>
      <c r="R97" s="50"/>
      <c r="S97" s="2"/>
      <c r="T97" s="2"/>
      <c r="U97" s="2"/>
      <c r="V97" s="2"/>
      <c r="W97" s="50"/>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row>
    <row r="98">
      <c r="A98" s="2"/>
      <c r="B98" s="2"/>
      <c r="C98" s="2"/>
      <c r="D98" s="2"/>
      <c r="E98" s="2"/>
      <c r="F98" s="2"/>
      <c r="G98" s="2"/>
      <c r="H98" s="2"/>
      <c r="I98" s="2"/>
      <c r="J98" s="2"/>
      <c r="K98" s="2"/>
      <c r="L98" s="2"/>
      <c r="M98" s="2"/>
      <c r="N98" s="2"/>
      <c r="O98" s="2"/>
      <c r="P98" s="2"/>
      <c r="Q98" s="2"/>
      <c r="R98" s="50"/>
      <c r="S98" s="2"/>
      <c r="T98" s="2"/>
      <c r="U98" s="2"/>
      <c r="V98" s="2"/>
      <c r="W98" s="50"/>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row>
    <row r="99">
      <c r="A99" s="2"/>
      <c r="B99" s="2"/>
      <c r="C99" s="2"/>
      <c r="D99" s="2"/>
      <c r="E99" s="2"/>
      <c r="F99" s="2"/>
      <c r="G99" s="2"/>
      <c r="H99" s="2"/>
      <c r="I99" s="2"/>
      <c r="J99" s="2"/>
      <c r="K99" s="2"/>
      <c r="L99" s="2"/>
      <c r="M99" s="2"/>
      <c r="N99" s="2"/>
      <c r="O99" s="2"/>
      <c r="P99" s="2"/>
      <c r="Q99" s="2"/>
      <c r="R99" s="50"/>
      <c r="S99" s="2"/>
      <c r="T99" s="2"/>
      <c r="U99" s="2"/>
      <c r="V99" s="2"/>
      <c r="W99" s="50"/>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row>
    <row r="100">
      <c r="A100" s="2"/>
      <c r="B100" s="2"/>
      <c r="C100" s="2"/>
      <c r="D100" s="2"/>
      <c r="E100" s="2"/>
      <c r="F100" s="2"/>
      <c r="G100" s="2"/>
      <c r="H100" s="2"/>
      <c r="I100" s="2"/>
      <c r="J100" s="2"/>
      <c r="K100" s="2"/>
      <c r="L100" s="2"/>
      <c r="M100" s="2"/>
      <c r="N100" s="2"/>
      <c r="O100" s="2"/>
      <c r="P100" s="2"/>
      <c r="Q100" s="2"/>
      <c r="R100" s="50"/>
      <c r="S100" s="2"/>
      <c r="T100" s="2"/>
      <c r="U100" s="2"/>
      <c r="V100" s="2"/>
      <c r="W100" s="50"/>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row>
    <row r="101">
      <c r="A101" s="2"/>
      <c r="B101" s="2"/>
      <c r="C101" s="2"/>
      <c r="D101" s="2"/>
      <c r="E101" s="2"/>
      <c r="F101" s="2"/>
      <c r="G101" s="2"/>
      <c r="H101" s="2"/>
      <c r="I101" s="2"/>
      <c r="J101" s="2"/>
      <c r="K101" s="2"/>
      <c r="L101" s="2"/>
      <c r="M101" s="2"/>
      <c r="N101" s="2"/>
      <c r="O101" s="2"/>
      <c r="P101" s="2"/>
      <c r="Q101" s="2"/>
      <c r="R101" s="50"/>
      <c r="S101" s="2"/>
      <c r="T101" s="2"/>
      <c r="U101" s="2"/>
      <c r="V101" s="2"/>
      <c r="W101" s="50"/>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row>
    <row r="102">
      <c r="A102" s="2"/>
      <c r="B102" s="2"/>
      <c r="C102" s="2"/>
      <c r="D102" s="2"/>
      <c r="E102" s="2"/>
      <c r="F102" s="2"/>
      <c r="G102" s="2"/>
      <c r="H102" s="2"/>
      <c r="I102" s="2"/>
      <c r="J102" s="2"/>
      <c r="K102" s="2"/>
      <c r="L102" s="2"/>
      <c r="M102" s="2"/>
      <c r="N102" s="2"/>
      <c r="O102" s="2"/>
      <c r="P102" s="2"/>
      <c r="Q102" s="2"/>
      <c r="R102" s="50"/>
      <c r="S102" s="2"/>
      <c r="T102" s="2"/>
      <c r="U102" s="2"/>
      <c r="V102" s="2"/>
      <c r="W102" s="50"/>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row>
    <row r="103">
      <c r="A103" s="2"/>
      <c r="B103" s="2"/>
      <c r="C103" s="2"/>
      <c r="D103" s="2"/>
      <c r="E103" s="2"/>
      <c r="F103" s="2"/>
      <c r="G103" s="2"/>
      <c r="H103" s="2"/>
      <c r="I103" s="2"/>
      <c r="J103" s="2"/>
      <c r="K103" s="2"/>
      <c r="L103" s="2"/>
      <c r="M103" s="2"/>
      <c r="N103" s="2"/>
      <c r="O103" s="2"/>
      <c r="P103" s="2"/>
      <c r="Q103" s="2"/>
      <c r="R103" s="50"/>
      <c r="S103" s="2"/>
      <c r="T103" s="2"/>
      <c r="U103" s="2"/>
      <c r="V103" s="2"/>
      <c r="W103" s="50"/>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row>
    <row r="104">
      <c r="A104" s="2"/>
      <c r="B104" s="2"/>
      <c r="C104" s="2"/>
      <c r="D104" s="2"/>
      <c r="E104" s="2"/>
      <c r="F104" s="2"/>
      <c r="G104" s="2"/>
      <c r="H104" s="2"/>
      <c r="I104" s="2"/>
      <c r="J104" s="2"/>
      <c r="K104" s="2"/>
      <c r="L104" s="2"/>
      <c r="M104" s="2"/>
      <c r="N104" s="2"/>
      <c r="O104" s="2"/>
      <c r="P104" s="2"/>
      <c r="Q104" s="2"/>
      <c r="R104" s="50"/>
      <c r="S104" s="2"/>
      <c r="T104" s="2"/>
      <c r="U104" s="2"/>
      <c r="V104" s="2"/>
      <c r="W104" s="50"/>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row>
    <row r="105">
      <c r="A105" s="2"/>
      <c r="B105" s="2"/>
      <c r="C105" s="2"/>
      <c r="D105" s="2"/>
      <c r="E105" s="2"/>
      <c r="F105" s="2"/>
      <c r="G105" s="2"/>
      <c r="H105" s="2"/>
      <c r="I105" s="2"/>
      <c r="J105" s="2"/>
      <c r="K105" s="2"/>
      <c r="L105" s="2"/>
      <c r="M105" s="2"/>
      <c r="N105" s="2"/>
      <c r="O105" s="2"/>
      <c r="P105" s="2"/>
      <c r="Q105" s="2"/>
      <c r="R105" s="50"/>
      <c r="S105" s="2"/>
      <c r="T105" s="2"/>
      <c r="U105" s="2"/>
      <c r="V105" s="2"/>
      <c r="W105" s="50"/>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row>
    <row r="106">
      <c r="A106" s="2"/>
      <c r="B106" s="2"/>
      <c r="C106" s="2"/>
      <c r="D106" s="2"/>
      <c r="E106" s="2"/>
      <c r="F106" s="2"/>
      <c r="G106" s="2"/>
      <c r="H106" s="2"/>
      <c r="I106" s="2"/>
      <c r="J106" s="2"/>
      <c r="K106" s="2"/>
      <c r="L106" s="2"/>
      <c r="M106" s="2"/>
      <c r="N106" s="2"/>
      <c r="O106" s="2"/>
      <c r="P106" s="2"/>
      <c r="Q106" s="2"/>
      <c r="R106" s="50"/>
      <c r="S106" s="2"/>
      <c r="T106" s="2"/>
      <c r="U106" s="2"/>
      <c r="V106" s="2"/>
      <c r="W106" s="50"/>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row>
    <row r="107">
      <c r="A107" s="2"/>
      <c r="B107" s="2"/>
      <c r="C107" s="2"/>
      <c r="D107" s="2"/>
      <c r="E107" s="2"/>
      <c r="F107" s="2"/>
      <c r="G107" s="2"/>
      <c r="H107" s="2"/>
      <c r="I107" s="2"/>
      <c r="J107" s="2"/>
      <c r="K107" s="2"/>
      <c r="L107" s="2"/>
      <c r="M107" s="2"/>
      <c r="N107" s="2"/>
      <c r="O107" s="2"/>
      <c r="P107" s="2"/>
      <c r="Q107" s="2"/>
      <c r="R107" s="50"/>
      <c r="S107" s="2"/>
      <c r="T107" s="2"/>
      <c r="U107" s="2"/>
      <c r="V107" s="2"/>
      <c r="W107" s="50"/>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row>
    <row r="108">
      <c r="A108" s="2"/>
      <c r="B108" s="2"/>
      <c r="C108" s="2"/>
      <c r="D108" s="2"/>
      <c r="E108" s="2"/>
      <c r="F108" s="2"/>
      <c r="G108" s="2"/>
      <c r="H108" s="2"/>
      <c r="I108" s="2"/>
      <c r="J108" s="2"/>
      <c r="K108" s="2"/>
      <c r="L108" s="2"/>
      <c r="M108" s="2"/>
      <c r="N108" s="2"/>
      <c r="O108" s="2"/>
      <c r="P108" s="2"/>
      <c r="Q108" s="2"/>
      <c r="R108" s="50"/>
      <c r="S108" s="2"/>
      <c r="T108" s="2"/>
      <c r="U108" s="2"/>
      <c r="V108" s="2"/>
      <c r="W108" s="50"/>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row>
    <row r="109">
      <c r="A109" s="2"/>
      <c r="B109" s="2"/>
      <c r="C109" s="2"/>
      <c r="D109" s="2"/>
      <c r="E109" s="2"/>
      <c r="F109" s="2"/>
      <c r="G109" s="2"/>
      <c r="H109" s="2"/>
      <c r="I109" s="2"/>
      <c r="J109" s="2"/>
      <c r="K109" s="2"/>
      <c r="L109" s="2"/>
      <c r="M109" s="2"/>
      <c r="N109" s="2"/>
      <c r="O109" s="2"/>
      <c r="P109" s="2"/>
      <c r="Q109" s="2"/>
      <c r="R109" s="50"/>
      <c r="S109" s="2"/>
      <c r="T109" s="2"/>
      <c r="U109" s="2"/>
      <c r="V109" s="2"/>
      <c r="W109" s="50"/>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row>
    <row r="110">
      <c r="A110" s="2"/>
      <c r="B110" s="2"/>
      <c r="C110" s="2"/>
      <c r="D110" s="2"/>
      <c r="E110" s="2"/>
      <c r="F110" s="2"/>
      <c r="G110" s="2"/>
      <c r="H110" s="2"/>
      <c r="I110" s="2"/>
      <c r="J110" s="2"/>
      <c r="K110" s="2"/>
      <c r="L110" s="2"/>
      <c r="M110" s="2"/>
      <c r="N110" s="2"/>
      <c r="O110" s="2"/>
      <c r="P110" s="2"/>
      <c r="Q110" s="2"/>
      <c r="R110" s="50"/>
      <c r="S110" s="2"/>
      <c r="T110" s="2"/>
      <c r="U110" s="2"/>
      <c r="V110" s="2"/>
      <c r="W110" s="50"/>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row>
    <row r="111">
      <c r="A111" s="2"/>
      <c r="B111" s="2"/>
      <c r="C111" s="2"/>
      <c r="D111" s="2"/>
      <c r="E111" s="2"/>
      <c r="F111" s="2"/>
      <c r="G111" s="2"/>
      <c r="H111" s="2"/>
      <c r="I111" s="2"/>
      <c r="J111" s="2"/>
      <c r="K111" s="2"/>
      <c r="L111" s="2"/>
      <c r="M111" s="2"/>
      <c r="N111" s="2"/>
      <c r="O111" s="2"/>
      <c r="P111" s="2"/>
      <c r="Q111" s="2"/>
      <c r="R111" s="50"/>
      <c r="S111" s="2"/>
      <c r="T111" s="2"/>
      <c r="U111" s="2"/>
      <c r="V111" s="2"/>
      <c r="W111" s="50"/>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row>
    <row r="112">
      <c r="A112" s="2"/>
      <c r="B112" s="2"/>
      <c r="C112" s="2"/>
      <c r="D112" s="2"/>
      <c r="E112" s="2"/>
      <c r="F112" s="2"/>
      <c r="G112" s="2"/>
      <c r="H112" s="2"/>
      <c r="I112" s="2"/>
      <c r="J112" s="2"/>
      <c r="K112" s="2"/>
      <c r="L112" s="2"/>
      <c r="M112" s="2"/>
      <c r="N112" s="2"/>
      <c r="O112" s="2"/>
      <c r="P112" s="2"/>
      <c r="Q112" s="2"/>
      <c r="R112" s="50"/>
      <c r="S112" s="2"/>
      <c r="T112" s="2"/>
      <c r="U112" s="2"/>
      <c r="V112" s="2"/>
      <c r="W112" s="50"/>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row>
    <row r="113">
      <c r="A113" s="2"/>
      <c r="B113" s="2"/>
      <c r="C113" s="2"/>
      <c r="D113" s="2"/>
      <c r="E113" s="2"/>
      <c r="F113" s="2"/>
      <c r="G113" s="2"/>
      <c r="H113" s="2"/>
      <c r="I113" s="2"/>
      <c r="J113" s="2"/>
      <c r="K113" s="2"/>
      <c r="L113" s="2"/>
      <c r="M113" s="2"/>
      <c r="N113" s="2"/>
      <c r="O113" s="2"/>
      <c r="P113" s="2"/>
      <c r="Q113" s="2"/>
      <c r="R113" s="50"/>
      <c r="S113" s="2"/>
      <c r="T113" s="2"/>
      <c r="U113" s="2"/>
      <c r="V113" s="2"/>
      <c r="W113" s="50"/>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row>
    <row r="114">
      <c r="A114" s="2"/>
      <c r="B114" s="2"/>
      <c r="C114" s="2"/>
      <c r="D114" s="2"/>
      <c r="E114" s="2"/>
      <c r="F114" s="2"/>
      <c r="G114" s="2"/>
      <c r="H114" s="2"/>
      <c r="I114" s="2"/>
      <c r="J114" s="2"/>
      <c r="K114" s="2"/>
      <c r="L114" s="2"/>
      <c r="M114" s="2"/>
      <c r="N114" s="2"/>
      <c r="O114" s="2"/>
      <c r="P114" s="2"/>
      <c r="Q114" s="2"/>
      <c r="R114" s="50"/>
      <c r="S114" s="2"/>
      <c r="T114" s="2"/>
      <c r="U114" s="2"/>
      <c r="V114" s="2"/>
      <c r="W114" s="50"/>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row>
    <row r="115">
      <c r="A115" s="2"/>
      <c r="B115" s="2"/>
      <c r="C115" s="2"/>
      <c r="D115" s="2"/>
      <c r="E115" s="2"/>
      <c r="F115" s="2"/>
      <c r="G115" s="2"/>
      <c r="H115" s="2"/>
      <c r="I115" s="2"/>
      <c r="J115" s="2"/>
      <c r="K115" s="2"/>
      <c r="L115" s="2"/>
      <c r="M115" s="2"/>
      <c r="N115" s="2"/>
      <c r="O115" s="2"/>
      <c r="P115" s="2"/>
      <c r="Q115" s="2"/>
      <c r="R115" s="50"/>
      <c r="S115" s="2"/>
      <c r="T115" s="2"/>
      <c r="U115" s="2"/>
      <c r="V115" s="2"/>
      <c r="W115" s="50"/>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row>
    <row r="116">
      <c r="A116" s="2"/>
      <c r="B116" s="2"/>
      <c r="C116" s="2"/>
      <c r="D116" s="2"/>
      <c r="E116" s="2"/>
      <c r="F116" s="2"/>
      <c r="G116" s="2"/>
      <c r="H116" s="2"/>
      <c r="I116" s="2"/>
      <c r="J116" s="2"/>
      <c r="K116" s="2"/>
      <c r="L116" s="2"/>
      <c r="M116" s="2"/>
      <c r="N116" s="2"/>
      <c r="O116" s="2"/>
      <c r="P116" s="2"/>
      <c r="Q116" s="2"/>
      <c r="R116" s="50"/>
      <c r="S116" s="2"/>
      <c r="T116" s="2"/>
      <c r="U116" s="2"/>
      <c r="V116" s="2"/>
      <c r="W116" s="50"/>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row>
    <row r="117">
      <c r="A117" s="2"/>
      <c r="B117" s="2"/>
      <c r="C117" s="2"/>
      <c r="D117" s="2"/>
      <c r="E117" s="2"/>
      <c r="F117" s="2"/>
      <c r="G117" s="2"/>
      <c r="H117" s="2"/>
      <c r="I117" s="2"/>
      <c r="J117" s="2"/>
      <c r="K117" s="2"/>
      <c r="L117" s="2"/>
      <c r="M117" s="2"/>
      <c r="N117" s="2"/>
      <c r="O117" s="2"/>
      <c r="P117" s="2"/>
      <c r="Q117" s="2"/>
      <c r="R117" s="50"/>
      <c r="S117" s="2"/>
      <c r="T117" s="2"/>
      <c r="U117" s="2"/>
      <c r="V117" s="2"/>
      <c r="W117" s="50"/>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row>
    <row r="118">
      <c r="A118" s="2"/>
      <c r="B118" s="2"/>
      <c r="C118" s="2"/>
      <c r="D118" s="2"/>
      <c r="E118" s="2"/>
      <c r="F118" s="2"/>
      <c r="G118" s="2"/>
      <c r="H118" s="2"/>
      <c r="I118" s="2"/>
      <c r="J118" s="2"/>
      <c r="K118" s="2"/>
      <c r="L118" s="2"/>
      <c r="M118" s="2"/>
      <c r="N118" s="2"/>
      <c r="O118" s="2"/>
      <c r="P118" s="2"/>
      <c r="Q118" s="2"/>
      <c r="R118" s="50"/>
      <c r="S118" s="2"/>
      <c r="T118" s="2"/>
      <c r="U118" s="2"/>
      <c r="V118" s="2"/>
      <c r="W118" s="50"/>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row>
    <row r="119">
      <c r="A119" s="2"/>
      <c r="B119" s="2"/>
      <c r="C119" s="2"/>
      <c r="D119" s="2"/>
      <c r="E119" s="2"/>
      <c r="F119" s="2"/>
      <c r="G119" s="2"/>
      <c r="H119" s="2"/>
      <c r="I119" s="2"/>
      <c r="J119" s="2"/>
      <c r="K119" s="2"/>
      <c r="L119" s="2"/>
      <c r="M119" s="2"/>
      <c r="N119" s="2"/>
      <c r="O119" s="2"/>
      <c r="P119" s="2"/>
      <c r="Q119" s="2"/>
      <c r="R119" s="50"/>
      <c r="S119" s="2"/>
      <c r="T119" s="2"/>
      <c r="U119" s="2"/>
      <c r="V119" s="2"/>
      <c r="W119" s="50"/>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row>
    <row r="120">
      <c r="A120" s="2"/>
      <c r="B120" s="2"/>
      <c r="C120" s="2"/>
      <c r="D120" s="2"/>
      <c r="E120" s="2"/>
      <c r="F120" s="2"/>
      <c r="G120" s="2"/>
      <c r="H120" s="2"/>
      <c r="I120" s="2"/>
      <c r="J120" s="2"/>
      <c r="K120" s="2"/>
      <c r="L120" s="2"/>
      <c r="M120" s="2"/>
      <c r="N120" s="2"/>
      <c r="O120" s="2"/>
      <c r="P120" s="2"/>
      <c r="Q120" s="2"/>
      <c r="R120" s="50"/>
      <c r="S120" s="2"/>
      <c r="T120" s="2"/>
      <c r="U120" s="2"/>
      <c r="V120" s="2"/>
      <c r="W120" s="50"/>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row>
    <row r="121">
      <c r="A121" s="2"/>
      <c r="B121" s="2"/>
      <c r="C121" s="2"/>
      <c r="D121" s="2"/>
      <c r="E121" s="2"/>
      <c r="F121" s="2"/>
      <c r="G121" s="2"/>
      <c r="H121" s="2"/>
      <c r="I121" s="2"/>
      <c r="J121" s="2"/>
      <c r="K121" s="2"/>
      <c r="L121" s="2"/>
      <c r="M121" s="2"/>
      <c r="N121" s="2"/>
      <c r="O121" s="2"/>
      <c r="P121" s="2"/>
      <c r="Q121" s="2"/>
      <c r="R121" s="50"/>
      <c r="S121" s="2"/>
      <c r="T121" s="2"/>
      <c r="U121" s="2"/>
      <c r="V121" s="2"/>
      <c r="W121" s="50"/>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row>
    <row r="122">
      <c r="A122" s="2"/>
      <c r="B122" s="2"/>
      <c r="C122" s="2"/>
      <c r="D122" s="2"/>
      <c r="E122" s="2"/>
      <c r="F122" s="2"/>
      <c r="G122" s="2"/>
      <c r="H122" s="2"/>
      <c r="I122" s="2"/>
      <c r="J122" s="2"/>
      <c r="K122" s="2"/>
      <c r="L122" s="2"/>
      <c r="M122" s="2"/>
      <c r="N122" s="2"/>
      <c r="O122" s="2"/>
      <c r="P122" s="2"/>
      <c r="Q122" s="2"/>
      <c r="R122" s="50"/>
      <c r="S122" s="2"/>
      <c r="T122" s="2"/>
      <c r="U122" s="2"/>
      <c r="V122" s="2"/>
      <c r="W122" s="50"/>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row>
    <row r="123">
      <c r="A123" s="2"/>
      <c r="B123" s="2"/>
      <c r="C123" s="2"/>
      <c r="D123" s="2"/>
      <c r="E123" s="2"/>
      <c r="F123" s="2"/>
      <c r="G123" s="2"/>
      <c r="H123" s="2"/>
      <c r="I123" s="2"/>
      <c r="J123" s="2"/>
      <c r="K123" s="2"/>
      <c r="L123" s="2"/>
      <c r="M123" s="2"/>
      <c r="N123" s="2"/>
      <c r="O123" s="2"/>
      <c r="P123" s="2"/>
      <c r="Q123" s="2"/>
      <c r="R123" s="50"/>
      <c r="S123" s="2"/>
      <c r="T123" s="2"/>
      <c r="U123" s="2"/>
      <c r="V123" s="2"/>
      <c r="W123" s="50"/>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row>
    <row r="124">
      <c r="A124" s="2"/>
      <c r="B124" s="2"/>
      <c r="C124" s="2"/>
      <c r="D124" s="2"/>
      <c r="E124" s="2"/>
      <c r="F124" s="2"/>
      <c r="G124" s="2"/>
      <c r="H124" s="2"/>
      <c r="I124" s="2"/>
      <c r="J124" s="2"/>
      <c r="K124" s="2"/>
      <c r="L124" s="2"/>
      <c r="M124" s="2"/>
      <c r="N124" s="2"/>
      <c r="O124" s="2"/>
      <c r="P124" s="2"/>
      <c r="Q124" s="2"/>
      <c r="R124" s="50"/>
      <c r="S124" s="2"/>
      <c r="T124" s="2"/>
      <c r="U124" s="2"/>
      <c r="V124" s="2"/>
      <c r="W124" s="50"/>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row>
    <row r="125">
      <c r="A125" s="2"/>
      <c r="B125" s="2"/>
      <c r="C125" s="2"/>
      <c r="D125" s="2"/>
      <c r="E125" s="2"/>
      <c r="F125" s="2"/>
      <c r="G125" s="2"/>
      <c r="H125" s="2"/>
      <c r="I125" s="2"/>
      <c r="J125" s="2"/>
      <c r="K125" s="2"/>
      <c r="L125" s="2"/>
      <c r="M125" s="2"/>
      <c r="N125" s="2"/>
      <c r="O125" s="2"/>
      <c r="P125" s="2"/>
      <c r="Q125" s="2"/>
      <c r="R125" s="50"/>
      <c r="S125" s="2"/>
      <c r="T125" s="2"/>
      <c r="U125" s="2"/>
      <c r="V125" s="2"/>
      <c r="W125" s="50"/>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row>
    <row r="126">
      <c r="A126" s="2"/>
      <c r="B126" s="2"/>
      <c r="C126" s="2"/>
      <c r="D126" s="2"/>
      <c r="E126" s="2"/>
      <c r="F126" s="2"/>
      <c r="G126" s="2"/>
      <c r="H126" s="2"/>
      <c r="I126" s="2"/>
      <c r="J126" s="2"/>
      <c r="K126" s="2"/>
      <c r="L126" s="2"/>
      <c r="M126" s="2"/>
      <c r="N126" s="2"/>
      <c r="O126" s="2"/>
      <c r="P126" s="2"/>
      <c r="Q126" s="2"/>
      <c r="R126" s="50"/>
      <c r="S126" s="2"/>
      <c r="T126" s="2"/>
      <c r="U126" s="2"/>
      <c r="V126" s="2"/>
      <c r="W126" s="50"/>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row>
    <row r="127">
      <c r="A127" s="2"/>
      <c r="B127" s="2"/>
      <c r="C127" s="2"/>
      <c r="D127" s="2"/>
      <c r="E127" s="2"/>
      <c r="F127" s="2"/>
      <c r="G127" s="2"/>
      <c r="H127" s="2"/>
      <c r="I127" s="2"/>
      <c r="J127" s="2"/>
      <c r="K127" s="2"/>
      <c r="L127" s="2"/>
      <c r="M127" s="2"/>
      <c r="N127" s="2"/>
      <c r="O127" s="2"/>
      <c r="P127" s="2"/>
      <c r="Q127" s="2"/>
      <c r="R127" s="50"/>
      <c r="S127" s="2"/>
      <c r="T127" s="2"/>
      <c r="U127" s="2"/>
      <c r="V127" s="2"/>
      <c r="W127" s="50"/>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row>
    <row r="128">
      <c r="A128" s="2"/>
      <c r="B128" s="2"/>
      <c r="C128" s="2"/>
      <c r="D128" s="2"/>
      <c r="E128" s="2"/>
      <c r="F128" s="2"/>
      <c r="G128" s="2"/>
      <c r="H128" s="2"/>
      <c r="I128" s="2"/>
      <c r="J128" s="2"/>
      <c r="K128" s="2"/>
      <c r="L128" s="2"/>
      <c r="M128" s="2"/>
      <c r="N128" s="2"/>
      <c r="O128" s="2"/>
      <c r="P128" s="2"/>
      <c r="Q128" s="2"/>
      <c r="R128" s="50"/>
      <c r="S128" s="2"/>
      <c r="T128" s="2"/>
      <c r="U128" s="2"/>
      <c r="V128" s="2"/>
      <c r="W128" s="50"/>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row>
    <row r="129">
      <c r="A129" s="2"/>
      <c r="B129" s="2"/>
      <c r="C129" s="2"/>
      <c r="D129" s="2"/>
      <c r="E129" s="2"/>
      <c r="F129" s="2"/>
      <c r="G129" s="2"/>
      <c r="H129" s="2"/>
      <c r="I129" s="2"/>
      <c r="J129" s="2"/>
      <c r="K129" s="2"/>
      <c r="L129" s="2"/>
      <c r="M129" s="2"/>
      <c r="N129" s="2"/>
      <c r="O129" s="2"/>
      <c r="P129" s="2"/>
      <c r="Q129" s="2"/>
      <c r="R129" s="50"/>
      <c r="S129" s="2"/>
      <c r="T129" s="2"/>
      <c r="U129" s="2"/>
      <c r="V129" s="2"/>
      <c r="W129" s="50"/>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row>
    <row r="130">
      <c r="A130" s="2"/>
      <c r="B130" s="2"/>
      <c r="C130" s="2"/>
      <c r="D130" s="2"/>
      <c r="E130" s="2"/>
      <c r="F130" s="2"/>
      <c r="G130" s="2"/>
      <c r="H130" s="2"/>
      <c r="I130" s="2"/>
      <c r="J130" s="2"/>
      <c r="K130" s="2"/>
      <c r="L130" s="2"/>
      <c r="M130" s="2"/>
      <c r="N130" s="2"/>
      <c r="O130" s="2"/>
      <c r="P130" s="2"/>
      <c r="Q130" s="2"/>
      <c r="R130" s="50"/>
      <c r="S130" s="2"/>
      <c r="T130" s="2"/>
      <c r="U130" s="2"/>
      <c r="V130" s="2"/>
      <c r="W130" s="50"/>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row>
    <row r="131">
      <c r="A131" s="2"/>
      <c r="B131" s="2"/>
      <c r="C131" s="2"/>
      <c r="D131" s="2"/>
      <c r="E131" s="2"/>
      <c r="F131" s="2"/>
      <c r="G131" s="2"/>
      <c r="H131" s="2"/>
      <c r="I131" s="2"/>
      <c r="J131" s="2"/>
      <c r="K131" s="2"/>
      <c r="L131" s="2"/>
      <c r="M131" s="2"/>
      <c r="N131" s="2"/>
      <c r="O131" s="2"/>
      <c r="P131" s="2"/>
      <c r="Q131" s="2"/>
      <c r="R131" s="50"/>
      <c r="S131" s="2"/>
      <c r="T131" s="2"/>
      <c r="U131" s="2"/>
      <c r="V131" s="2"/>
      <c r="W131" s="50"/>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row>
    <row r="132">
      <c r="A132" s="2"/>
      <c r="B132" s="2"/>
      <c r="C132" s="2"/>
      <c r="D132" s="2"/>
      <c r="E132" s="2"/>
      <c r="F132" s="2"/>
      <c r="G132" s="2"/>
      <c r="H132" s="2"/>
      <c r="I132" s="2"/>
      <c r="J132" s="2"/>
      <c r="K132" s="2"/>
      <c r="L132" s="2"/>
      <c r="M132" s="2"/>
      <c r="N132" s="2"/>
      <c r="O132" s="2"/>
      <c r="P132" s="2"/>
      <c r="Q132" s="2"/>
      <c r="R132" s="50"/>
      <c r="S132" s="2"/>
      <c r="T132" s="2"/>
      <c r="U132" s="2"/>
      <c r="V132" s="2"/>
      <c r="W132" s="50"/>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row>
    <row r="133">
      <c r="A133" s="2"/>
      <c r="B133" s="2"/>
      <c r="C133" s="2"/>
      <c r="D133" s="2"/>
      <c r="E133" s="2"/>
      <c r="F133" s="2"/>
      <c r="G133" s="2"/>
      <c r="H133" s="2"/>
      <c r="I133" s="2"/>
      <c r="J133" s="2"/>
      <c r="K133" s="2"/>
      <c r="L133" s="2"/>
      <c r="M133" s="2"/>
      <c r="N133" s="2"/>
      <c r="O133" s="2"/>
      <c r="P133" s="2"/>
      <c r="Q133" s="2"/>
      <c r="R133" s="50"/>
      <c r="S133" s="2"/>
      <c r="T133" s="2"/>
      <c r="U133" s="2"/>
      <c r="V133" s="2"/>
      <c r="W133" s="50"/>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row>
    <row r="134">
      <c r="A134" s="2"/>
      <c r="B134" s="2"/>
      <c r="C134" s="2"/>
      <c r="D134" s="2"/>
      <c r="E134" s="2"/>
      <c r="F134" s="2"/>
      <c r="G134" s="2"/>
      <c r="H134" s="2"/>
      <c r="I134" s="2"/>
      <c r="J134" s="2"/>
      <c r="K134" s="2"/>
      <c r="L134" s="2"/>
      <c r="M134" s="2"/>
      <c r="N134" s="2"/>
      <c r="O134" s="2"/>
      <c r="P134" s="2"/>
      <c r="Q134" s="2"/>
      <c r="R134" s="50"/>
      <c r="S134" s="2"/>
      <c r="T134" s="2"/>
      <c r="U134" s="2"/>
      <c r="V134" s="2"/>
      <c r="W134" s="50"/>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row>
    <row r="135">
      <c r="A135" s="2"/>
      <c r="B135" s="2"/>
      <c r="C135" s="2"/>
      <c r="D135" s="2"/>
      <c r="E135" s="2"/>
      <c r="F135" s="2"/>
      <c r="G135" s="2"/>
      <c r="H135" s="2"/>
      <c r="I135" s="2"/>
      <c r="J135" s="2"/>
      <c r="K135" s="2"/>
      <c r="L135" s="2"/>
      <c r="M135" s="2"/>
      <c r="N135" s="2"/>
      <c r="O135" s="2"/>
      <c r="P135" s="2"/>
      <c r="Q135" s="2"/>
      <c r="R135" s="50"/>
      <c r="S135" s="2"/>
      <c r="T135" s="2"/>
      <c r="U135" s="2"/>
      <c r="V135" s="2"/>
      <c r="W135" s="50"/>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row>
    <row r="136">
      <c r="A136" s="2"/>
      <c r="B136" s="2"/>
      <c r="C136" s="2"/>
      <c r="D136" s="2"/>
      <c r="E136" s="2"/>
      <c r="F136" s="2"/>
      <c r="G136" s="2"/>
      <c r="H136" s="2"/>
      <c r="I136" s="2"/>
      <c r="J136" s="2"/>
      <c r="K136" s="2"/>
      <c r="L136" s="2"/>
      <c r="M136" s="2"/>
      <c r="N136" s="2"/>
      <c r="O136" s="2"/>
      <c r="P136" s="2"/>
      <c r="Q136" s="2"/>
      <c r="R136" s="50"/>
      <c r="S136" s="2"/>
      <c r="T136" s="2"/>
      <c r="U136" s="2"/>
      <c r="V136" s="2"/>
      <c r="W136" s="50"/>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row>
    <row r="137">
      <c r="A137" s="2"/>
      <c r="B137" s="2"/>
      <c r="C137" s="2"/>
      <c r="D137" s="2"/>
      <c r="E137" s="2"/>
      <c r="F137" s="2"/>
      <c r="G137" s="2"/>
      <c r="H137" s="2"/>
      <c r="I137" s="2"/>
      <c r="J137" s="2"/>
      <c r="K137" s="2"/>
      <c r="L137" s="2"/>
      <c r="M137" s="2"/>
      <c r="N137" s="2"/>
      <c r="O137" s="2"/>
      <c r="P137" s="2"/>
      <c r="Q137" s="2"/>
      <c r="R137" s="50"/>
      <c r="S137" s="2"/>
      <c r="T137" s="2"/>
      <c r="U137" s="2"/>
      <c r="V137" s="2"/>
      <c r="W137" s="50"/>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row>
    <row r="138">
      <c r="A138" s="2"/>
      <c r="B138" s="2"/>
      <c r="C138" s="2"/>
      <c r="D138" s="2"/>
      <c r="E138" s="2"/>
      <c r="F138" s="2"/>
      <c r="G138" s="2"/>
      <c r="H138" s="2"/>
      <c r="I138" s="2"/>
      <c r="J138" s="2"/>
      <c r="K138" s="2"/>
      <c r="L138" s="2"/>
      <c r="M138" s="2"/>
      <c r="N138" s="2"/>
      <c r="O138" s="2"/>
      <c r="P138" s="2"/>
      <c r="Q138" s="2"/>
      <c r="R138" s="50"/>
      <c r="S138" s="2"/>
      <c r="T138" s="2"/>
      <c r="U138" s="2"/>
      <c r="V138" s="2"/>
      <c r="W138" s="50"/>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row>
    <row r="139">
      <c r="A139" s="2"/>
      <c r="B139" s="2"/>
      <c r="C139" s="2"/>
      <c r="D139" s="2"/>
      <c r="E139" s="2"/>
      <c r="F139" s="2"/>
      <c r="G139" s="2"/>
      <c r="H139" s="2"/>
      <c r="I139" s="2"/>
      <c r="J139" s="2"/>
      <c r="K139" s="2"/>
      <c r="L139" s="2"/>
      <c r="M139" s="2"/>
      <c r="N139" s="2"/>
      <c r="O139" s="2"/>
      <c r="P139" s="2"/>
      <c r="Q139" s="2"/>
      <c r="R139" s="50"/>
      <c r="S139" s="2"/>
      <c r="T139" s="2"/>
      <c r="U139" s="2"/>
      <c r="V139" s="2"/>
      <c r="W139" s="50"/>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row>
    <row r="140">
      <c r="A140" s="2"/>
      <c r="B140" s="2"/>
      <c r="C140" s="2"/>
      <c r="D140" s="2"/>
      <c r="E140" s="2"/>
      <c r="F140" s="2"/>
      <c r="G140" s="2"/>
      <c r="H140" s="2"/>
      <c r="I140" s="2"/>
      <c r="J140" s="2"/>
      <c r="K140" s="2"/>
      <c r="L140" s="2"/>
      <c r="M140" s="2"/>
      <c r="N140" s="2"/>
      <c r="O140" s="2"/>
      <c r="P140" s="2"/>
      <c r="Q140" s="2"/>
      <c r="R140" s="50"/>
      <c r="S140" s="2"/>
      <c r="T140" s="2"/>
      <c r="U140" s="2"/>
      <c r="V140" s="2"/>
      <c r="W140" s="50"/>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row>
    <row r="141">
      <c r="A141" s="2"/>
      <c r="B141" s="2"/>
      <c r="C141" s="2"/>
      <c r="D141" s="2"/>
      <c r="E141" s="2"/>
      <c r="F141" s="2"/>
      <c r="G141" s="2"/>
      <c r="H141" s="2"/>
      <c r="I141" s="2"/>
      <c r="J141" s="2"/>
      <c r="K141" s="2"/>
      <c r="L141" s="2"/>
      <c r="M141" s="2"/>
      <c r="N141" s="2"/>
      <c r="O141" s="2"/>
      <c r="P141" s="2"/>
      <c r="Q141" s="2"/>
      <c r="R141" s="50"/>
      <c r="S141" s="2"/>
      <c r="T141" s="2"/>
      <c r="U141" s="2"/>
      <c r="V141" s="2"/>
      <c r="W141" s="50"/>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row>
    <row r="142">
      <c r="A142" s="2"/>
      <c r="B142" s="2"/>
      <c r="C142" s="2"/>
      <c r="D142" s="2"/>
      <c r="E142" s="2"/>
      <c r="F142" s="2"/>
      <c r="G142" s="2"/>
      <c r="H142" s="2"/>
      <c r="I142" s="2"/>
      <c r="J142" s="2"/>
      <c r="K142" s="2"/>
      <c r="L142" s="2"/>
      <c r="M142" s="2"/>
      <c r="N142" s="2"/>
      <c r="O142" s="2"/>
      <c r="P142" s="2"/>
      <c r="Q142" s="2"/>
      <c r="R142" s="50"/>
      <c r="S142" s="2"/>
      <c r="T142" s="2"/>
      <c r="U142" s="2"/>
      <c r="V142" s="2"/>
      <c r="W142" s="50"/>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row>
    <row r="143">
      <c r="A143" s="2"/>
      <c r="B143" s="2"/>
      <c r="C143" s="2"/>
      <c r="D143" s="2"/>
      <c r="E143" s="2"/>
      <c r="F143" s="2"/>
      <c r="G143" s="2"/>
      <c r="H143" s="2"/>
      <c r="I143" s="2"/>
      <c r="J143" s="2"/>
      <c r="K143" s="2"/>
      <c r="L143" s="2"/>
      <c r="M143" s="2"/>
      <c r="N143" s="2"/>
      <c r="O143" s="2"/>
      <c r="P143" s="2"/>
      <c r="Q143" s="2"/>
      <c r="R143" s="50"/>
      <c r="S143" s="2"/>
      <c r="T143" s="2"/>
      <c r="U143" s="2"/>
      <c r="V143" s="2"/>
      <c r="W143" s="50"/>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row>
    <row r="144">
      <c r="A144" s="2"/>
      <c r="B144" s="2"/>
      <c r="C144" s="2"/>
      <c r="D144" s="2"/>
      <c r="E144" s="2"/>
      <c r="F144" s="2"/>
      <c r="G144" s="2"/>
      <c r="H144" s="2"/>
      <c r="I144" s="2"/>
      <c r="J144" s="2"/>
      <c r="K144" s="2"/>
      <c r="L144" s="2"/>
      <c r="M144" s="2"/>
      <c r="N144" s="2"/>
      <c r="O144" s="2"/>
      <c r="P144" s="2"/>
      <c r="Q144" s="2"/>
      <c r="R144" s="50"/>
      <c r="S144" s="2"/>
      <c r="T144" s="2"/>
      <c r="U144" s="2"/>
      <c r="V144" s="2"/>
      <c r="W144" s="50"/>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row>
    <row r="145">
      <c r="A145" s="2"/>
      <c r="B145" s="2"/>
      <c r="C145" s="2"/>
      <c r="D145" s="2"/>
      <c r="E145" s="2"/>
      <c r="F145" s="2"/>
      <c r="G145" s="2"/>
      <c r="H145" s="2"/>
      <c r="I145" s="2"/>
      <c r="J145" s="2"/>
      <c r="K145" s="2"/>
      <c r="L145" s="2"/>
      <c r="M145" s="2"/>
      <c r="N145" s="2"/>
      <c r="O145" s="2"/>
      <c r="P145" s="2"/>
      <c r="Q145" s="2"/>
      <c r="R145" s="50"/>
      <c r="S145" s="2"/>
      <c r="T145" s="2"/>
      <c r="U145" s="2"/>
      <c r="V145" s="2"/>
      <c r="W145" s="50"/>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row>
    <row r="146">
      <c r="A146" s="2"/>
      <c r="B146" s="2"/>
      <c r="C146" s="2"/>
      <c r="D146" s="2"/>
      <c r="E146" s="2"/>
      <c r="F146" s="2"/>
      <c r="G146" s="2"/>
      <c r="H146" s="2"/>
      <c r="I146" s="2"/>
      <c r="J146" s="2"/>
      <c r="K146" s="2"/>
      <c r="L146" s="2"/>
      <c r="M146" s="2"/>
      <c r="N146" s="2"/>
      <c r="O146" s="2"/>
      <c r="P146" s="2"/>
      <c r="Q146" s="2"/>
      <c r="R146" s="50"/>
      <c r="S146" s="2"/>
      <c r="T146" s="2"/>
      <c r="U146" s="2"/>
      <c r="V146" s="2"/>
      <c r="W146" s="50"/>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row>
    <row r="147">
      <c r="A147" s="2"/>
      <c r="B147" s="2"/>
      <c r="C147" s="2"/>
      <c r="D147" s="2"/>
      <c r="E147" s="2"/>
      <c r="F147" s="2"/>
      <c r="G147" s="2"/>
      <c r="H147" s="2"/>
      <c r="I147" s="2"/>
      <c r="J147" s="2"/>
      <c r="K147" s="2"/>
      <c r="L147" s="2"/>
      <c r="M147" s="2"/>
      <c r="N147" s="2"/>
      <c r="O147" s="2"/>
      <c r="P147" s="2"/>
      <c r="Q147" s="2"/>
      <c r="R147" s="50"/>
      <c r="S147" s="2"/>
      <c r="T147" s="2"/>
      <c r="U147" s="2"/>
      <c r="V147" s="2"/>
      <c r="W147" s="50"/>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row>
    <row r="148">
      <c r="A148" s="2"/>
      <c r="B148" s="2"/>
      <c r="C148" s="2"/>
      <c r="D148" s="2"/>
      <c r="E148" s="2"/>
      <c r="F148" s="2"/>
      <c r="G148" s="2"/>
      <c r="H148" s="2"/>
      <c r="I148" s="2"/>
      <c r="J148" s="2"/>
      <c r="K148" s="2"/>
      <c r="L148" s="2"/>
      <c r="M148" s="2"/>
      <c r="N148" s="2"/>
      <c r="O148" s="2"/>
      <c r="P148" s="2"/>
      <c r="Q148" s="2"/>
      <c r="R148" s="50"/>
      <c r="S148" s="2"/>
      <c r="T148" s="2"/>
      <c r="U148" s="2"/>
      <c r="V148" s="2"/>
      <c r="W148" s="50"/>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row>
    <row r="149">
      <c r="A149" s="2"/>
      <c r="B149" s="2"/>
      <c r="C149" s="2"/>
      <c r="D149" s="2"/>
      <c r="E149" s="2"/>
      <c r="F149" s="2"/>
      <c r="G149" s="2"/>
      <c r="H149" s="2"/>
      <c r="I149" s="2"/>
      <c r="J149" s="2"/>
      <c r="K149" s="2"/>
      <c r="L149" s="2"/>
      <c r="M149" s="2"/>
      <c r="N149" s="2"/>
      <c r="O149" s="2"/>
      <c r="P149" s="2"/>
      <c r="Q149" s="2"/>
      <c r="R149" s="50"/>
      <c r="S149" s="2"/>
      <c r="T149" s="2"/>
      <c r="U149" s="2"/>
      <c r="V149" s="2"/>
      <c r="W149" s="50"/>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row>
    <row r="150">
      <c r="A150" s="2"/>
      <c r="B150" s="2"/>
      <c r="C150" s="2"/>
      <c r="D150" s="2"/>
      <c r="E150" s="2"/>
      <c r="F150" s="2"/>
      <c r="G150" s="2"/>
      <c r="H150" s="2"/>
      <c r="I150" s="2"/>
      <c r="J150" s="2"/>
      <c r="K150" s="2"/>
      <c r="L150" s="2"/>
      <c r="M150" s="2"/>
      <c r="N150" s="2"/>
      <c r="O150" s="2"/>
      <c r="P150" s="2"/>
      <c r="Q150" s="2"/>
      <c r="R150" s="50"/>
      <c r="S150" s="2"/>
      <c r="T150" s="2"/>
      <c r="U150" s="2"/>
      <c r="V150" s="2"/>
      <c r="W150" s="50"/>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row>
    <row r="151">
      <c r="A151" s="2"/>
      <c r="B151" s="2"/>
      <c r="C151" s="2"/>
      <c r="D151" s="2"/>
      <c r="E151" s="2"/>
      <c r="F151" s="2"/>
      <c r="G151" s="2"/>
      <c r="H151" s="2"/>
      <c r="I151" s="2"/>
      <c r="J151" s="2"/>
      <c r="K151" s="2"/>
      <c r="L151" s="2"/>
      <c r="M151" s="2"/>
      <c r="N151" s="2"/>
      <c r="O151" s="2"/>
      <c r="P151" s="2"/>
      <c r="Q151" s="2"/>
      <c r="R151" s="50"/>
      <c r="S151" s="2"/>
      <c r="T151" s="2"/>
      <c r="U151" s="2"/>
      <c r="V151" s="2"/>
      <c r="W151" s="50"/>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row>
    <row r="152">
      <c r="A152" s="2"/>
      <c r="B152" s="2"/>
      <c r="C152" s="2"/>
      <c r="D152" s="2"/>
      <c r="E152" s="2"/>
      <c r="F152" s="2"/>
      <c r="G152" s="2"/>
      <c r="H152" s="2"/>
      <c r="I152" s="2"/>
      <c r="J152" s="2"/>
      <c r="K152" s="2"/>
      <c r="L152" s="2"/>
      <c r="M152" s="2"/>
      <c r="N152" s="2"/>
      <c r="O152" s="2"/>
      <c r="P152" s="2"/>
      <c r="Q152" s="2"/>
      <c r="R152" s="50"/>
      <c r="S152" s="2"/>
      <c r="T152" s="2"/>
      <c r="U152" s="2"/>
      <c r="V152" s="2"/>
      <c r="W152" s="50"/>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row>
    <row r="153">
      <c r="A153" s="2"/>
      <c r="B153" s="2"/>
      <c r="C153" s="2"/>
      <c r="D153" s="2"/>
      <c r="E153" s="2"/>
      <c r="F153" s="2"/>
      <c r="G153" s="2"/>
      <c r="H153" s="2"/>
      <c r="I153" s="2"/>
      <c r="J153" s="2"/>
      <c r="K153" s="2"/>
      <c r="L153" s="2"/>
      <c r="M153" s="2"/>
      <c r="N153" s="2"/>
      <c r="O153" s="2"/>
      <c r="P153" s="2"/>
      <c r="Q153" s="2"/>
      <c r="R153" s="50"/>
      <c r="S153" s="2"/>
      <c r="T153" s="2"/>
      <c r="U153" s="2"/>
      <c r="V153" s="2"/>
      <c r="W153" s="50"/>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row>
    <row r="154">
      <c r="A154" s="2"/>
      <c r="B154" s="2"/>
      <c r="C154" s="2"/>
      <c r="D154" s="2"/>
      <c r="E154" s="2"/>
      <c r="F154" s="2"/>
      <c r="G154" s="2"/>
      <c r="H154" s="2"/>
      <c r="I154" s="2"/>
      <c r="J154" s="2"/>
      <c r="K154" s="2"/>
      <c r="L154" s="2"/>
      <c r="M154" s="2"/>
      <c r="N154" s="2"/>
      <c r="O154" s="2"/>
      <c r="P154" s="2"/>
      <c r="Q154" s="2"/>
      <c r="R154" s="50"/>
      <c r="S154" s="2"/>
      <c r="T154" s="2"/>
      <c r="U154" s="2"/>
      <c r="V154" s="2"/>
      <c r="W154" s="50"/>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row>
    <row r="155">
      <c r="A155" s="2"/>
      <c r="B155" s="2"/>
      <c r="C155" s="2"/>
      <c r="D155" s="2"/>
      <c r="E155" s="2"/>
      <c r="F155" s="2"/>
      <c r="G155" s="2"/>
      <c r="H155" s="2"/>
      <c r="I155" s="2"/>
      <c r="J155" s="2"/>
      <c r="K155" s="2"/>
      <c r="L155" s="2"/>
      <c r="M155" s="2"/>
      <c r="N155" s="2"/>
      <c r="O155" s="2"/>
      <c r="P155" s="2"/>
      <c r="Q155" s="2"/>
      <c r="R155" s="50"/>
      <c r="S155" s="2"/>
      <c r="T155" s="2"/>
      <c r="U155" s="2"/>
      <c r="V155" s="2"/>
      <c r="W155" s="50"/>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row>
    <row r="156">
      <c r="A156" s="2"/>
      <c r="B156" s="2"/>
      <c r="C156" s="2"/>
      <c r="D156" s="2"/>
      <c r="E156" s="2"/>
      <c r="F156" s="2"/>
      <c r="G156" s="2"/>
      <c r="H156" s="2"/>
      <c r="I156" s="2"/>
      <c r="J156" s="2"/>
      <c r="K156" s="2"/>
      <c r="L156" s="2"/>
      <c r="M156" s="2"/>
      <c r="N156" s="2"/>
      <c r="O156" s="2"/>
      <c r="P156" s="2"/>
      <c r="Q156" s="2"/>
      <c r="R156" s="50"/>
      <c r="S156" s="2"/>
      <c r="T156" s="2"/>
      <c r="U156" s="2"/>
      <c r="V156" s="2"/>
      <c r="W156" s="50"/>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row>
    <row r="157">
      <c r="A157" s="2"/>
      <c r="B157" s="2"/>
      <c r="C157" s="2"/>
      <c r="D157" s="2"/>
      <c r="E157" s="2"/>
      <c r="F157" s="2"/>
      <c r="G157" s="2"/>
      <c r="H157" s="2"/>
      <c r="I157" s="2"/>
      <c r="J157" s="2"/>
      <c r="K157" s="2"/>
      <c r="L157" s="2"/>
      <c r="M157" s="2"/>
      <c r="N157" s="2"/>
      <c r="O157" s="2"/>
      <c r="P157" s="2"/>
      <c r="Q157" s="2"/>
      <c r="R157" s="50"/>
      <c r="S157" s="2"/>
      <c r="T157" s="2"/>
      <c r="U157" s="2"/>
      <c r="V157" s="2"/>
      <c r="W157" s="50"/>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row>
    <row r="158">
      <c r="A158" s="2"/>
      <c r="B158" s="2"/>
      <c r="C158" s="2"/>
      <c r="D158" s="2"/>
      <c r="E158" s="2"/>
      <c r="F158" s="2"/>
      <c r="G158" s="2"/>
      <c r="H158" s="2"/>
      <c r="I158" s="2"/>
      <c r="J158" s="2"/>
      <c r="K158" s="2"/>
      <c r="L158" s="2"/>
      <c r="M158" s="2"/>
      <c r="N158" s="2"/>
      <c r="O158" s="2"/>
      <c r="P158" s="2"/>
      <c r="Q158" s="2"/>
      <c r="R158" s="50"/>
      <c r="S158" s="2"/>
      <c r="T158" s="2"/>
      <c r="U158" s="2"/>
      <c r="V158" s="2"/>
      <c r="W158" s="50"/>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row>
    <row r="159">
      <c r="A159" s="2"/>
      <c r="B159" s="2"/>
      <c r="C159" s="2"/>
      <c r="D159" s="2"/>
      <c r="E159" s="2"/>
      <c r="F159" s="2"/>
      <c r="G159" s="2"/>
      <c r="H159" s="2"/>
      <c r="I159" s="2"/>
      <c r="J159" s="2"/>
      <c r="K159" s="2"/>
      <c r="L159" s="2"/>
      <c r="M159" s="2"/>
      <c r="N159" s="2"/>
      <c r="O159" s="2"/>
      <c r="P159" s="2"/>
      <c r="Q159" s="2"/>
      <c r="R159" s="50"/>
      <c r="S159" s="2"/>
      <c r="T159" s="2"/>
      <c r="U159" s="2"/>
      <c r="V159" s="2"/>
      <c r="W159" s="50"/>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row>
    <row r="160">
      <c r="A160" s="2"/>
      <c r="B160" s="2"/>
      <c r="C160" s="2"/>
      <c r="D160" s="2"/>
      <c r="E160" s="2"/>
      <c r="F160" s="2"/>
      <c r="G160" s="2"/>
      <c r="H160" s="2"/>
      <c r="I160" s="2"/>
      <c r="J160" s="2"/>
      <c r="K160" s="2"/>
      <c r="L160" s="2"/>
      <c r="M160" s="2"/>
      <c r="N160" s="2"/>
      <c r="O160" s="2"/>
      <c r="P160" s="2"/>
      <c r="Q160" s="2"/>
      <c r="R160" s="50"/>
      <c r="S160" s="2"/>
      <c r="T160" s="2"/>
      <c r="U160" s="2"/>
      <c r="V160" s="2"/>
      <c r="W160" s="50"/>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row>
    <row r="161">
      <c r="A161" s="2"/>
      <c r="B161" s="2"/>
      <c r="C161" s="2"/>
      <c r="D161" s="2"/>
      <c r="E161" s="2"/>
      <c r="F161" s="2"/>
      <c r="G161" s="2"/>
      <c r="H161" s="2"/>
      <c r="I161" s="2"/>
      <c r="J161" s="2"/>
      <c r="K161" s="2"/>
      <c r="L161" s="2"/>
      <c r="M161" s="2"/>
      <c r="N161" s="2"/>
      <c r="O161" s="2"/>
      <c r="P161" s="2"/>
      <c r="Q161" s="2"/>
      <c r="R161" s="50"/>
      <c r="S161" s="2"/>
      <c r="T161" s="2"/>
      <c r="U161" s="2"/>
      <c r="V161" s="2"/>
      <c r="W161" s="50"/>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row>
    <row r="162">
      <c r="A162" s="2"/>
      <c r="B162" s="2"/>
      <c r="C162" s="2"/>
      <c r="D162" s="2"/>
      <c r="E162" s="2"/>
      <c r="F162" s="2"/>
      <c r="G162" s="2"/>
      <c r="H162" s="2"/>
      <c r="I162" s="2"/>
      <c r="J162" s="2"/>
      <c r="K162" s="2"/>
      <c r="L162" s="2"/>
      <c r="M162" s="2"/>
      <c r="N162" s="2"/>
      <c r="O162" s="2"/>
      <c r="P162" s="2"/>
      <c r="Q162" s="2"/>
      <c r="R162" s="50"/>
      <c r="S162" s="2"/>
      <c r="T162" s="2"/>
      <c r="U162" s="2"/>
      <c r="V162" s="2"/>
      <c r="W162" s="50"/>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row>
    <row r="163">
      <c r="A163" s="2"/>
      <c r="B163" s="2"/>
      <c r="C163" s="2"/>
      <c r="D163" s="2"/>
      <c r="E163" s="2"/>
      <c r="F163" s="2"/>
      <c r="G163" s="2"/>
      <c r="H163" s="2"/>
      <c r="I163" s="2"/>
      <c r="J163" s="2"/>
      <c r="K163" s="2"/>
      <c r="L163" s="2"/>
      <c r="M163" s="2"/>
      <c r="N163" s="2"/>
      <c r="O163" s="2"/>
      <c r="P163" s="2"/>
      <c r="Q163" s="2"/>
      <c r="R163" s="50"/>
      <c r="S163" s="2"/>
      <c r="T163" s="2"/>
      <c r="U163" s="2"/>
      <c r="V163" s="2"/>
      <c r="W163" s="50"/>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row>
    <row r="164">
      <c r="A164" s="2"/>
      <c r="B164" s="2"/>
      <c r="C164" s="2"/>
      <c r="D164" s="2"/>
      <c r="E164" s="2"/>
      <c r="F164" s="2"/>
      <c r="G164" s="2"/>
      <c r="H164" s="2"/>
      <c r="I164" s="2"/>
      <c r="J164" s="2"/>
      <c r="K164" s="2"/>
      <c r="L164" s="2"/>
      <c r="M164" s="2"/>
      <c r="N164" s="2"/>
      <c r="O164" s="2"/>
      <c r="P164" s="2"/>
      <c r="Q164" s="2"/>
      <c r="R164" s="50"/>
      <c r="S164" s="2"/>
      <c r="T164" s="2"/>
      <c r="U164" s="2"/>
      <c r="V164" s="2"/>
      <c r="W164" s="50"/>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row>
    <row r="165">
      <c r="A165" s="2"/>
      <c r="B165" s="2"/>
      <c r="C165" s="2"/>
      <c r="D165" s="2"/>
      <c r="E165" s="2"/>
      <c r="F165" s="2"/>
      <c r="G165" s="2"/>
      <c r="H165" s="2"/>
      <c r="I165" s="2"/>
      <c r="J165" s="2"/>
      <c r="K165" s="2"/>
      <c r="L165" s="2"/>
      <c r="M165" s="2"/>
      <c r="N165" s="2"/>
      <c r="O165" s="2"/>
      <c r="P165" s="2"/>
      <c r="Q165" s="2"/>
      <c r="R165" s="50"/>
      <c r="S165" s="2"/>
      <c r="T165" s="2"/>
      <c r="U165" s="2"/>
      <c r="V165" s="2"/>
      <c r="W165" s="50"/>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row>
    <row r="166">
      <c r="A166" s="2"/>
      <c r="B166" s="2"/>
      <c r="C166" s="2"/>
      <c r="D166" s="2"/>
      <c r="E166" s="2"/>
      <c r="F166" s="2"/>
      <c r="G166" s="2"/>
      <c r="H166" s="2"/>
      <c r="I166" s="2"/>
      <c r="J166" s="2"/>
      <c r="K166" s="2"/>
      <c r="L166" s="2"/>
      <c r="M166" s="2"/>
      <c r="N166" s="2"/>
      <c r="O166" s="2"/>
      <c r="P166" s="2"/>
      <c r="Q166" s="2"/>
      <c r="R166" s="50"/>
      <c r="S166" s="2"/>
      <c r="T166" s="2"/>
      <c r="U166" s="2"/>
      <c r="V166" s="2"/>
      <c r="W166" s="50"/>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row>
    <row r="167">
      <c r="A167" s="2"/>
      <c r="B167" s="2"/>
      <c r="C167" s="2"/>
      <c r="D167" s="2"/>
      <c r="E167" s="2"/>
      <c r="F167" s="2"/>
      <c r="G167" s="2"/>
      <c r="H167" s="2"/>
      <c r="I167" s="2"/>
      <c r="J167" s="2"/>
      <c r="K167" s="2"/>
      <c r="L167" s="2"/>
      <c r="M167" s="2"/>
      <c r="N167" s="2"/>
      <c r="O167" s="2"/>
      <c r="P167" s="2"/>
      <c r="Q167" s="2"/>
      <c r="R167" s="50"/>
      <c r="S167" s="2"/>
      <c r="T167" s="2"/>
      <c r="U167" s="2"/>
      <c r="V167" s="2"/>
      <c r="W167" s="50"/>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row>
    <row r="168">
      <c r="A168" s="2"/>
      <c r="B168" s="2"/>
      <c r="C168" s="2"/>
      <c r="D168" s="2"/>
      <c r="E168" s="2"/>
      <c r="F168" s="2"/>
      <c r="G168" s="2"/>
      <c r="H168" s="2"/>
      <c r="I168" s="2"/>
      <c r="J168" s="2"/>
      <c r="K168" s="2"/>
      <c r="L168" s="2"/>
      <c r="M168" s="2"/>
      <c r="N168" s="2"/>
      <c r="O168" s="2"/>
      <c r="P168" s="2"/>
      <c r="Q168" s="2"/>
      <c r="R168" s="50"/>
      <c r="S168" s="2"/>
      <c r="T168" s="2"/>
      <c r="U168" s="2"/>
      <c r="V168" s="2"/>
      <c r="W168" s="50"/>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row>
    <row r="169">
      <c r="A169" s="2"/>
      <c r="B169" s="2"/>
      <c r="C169" s="2"/>
      <c r="D169" s="2"/>
      <c r="E169" s="2"/>
      <c r="F169" s="2"/>
      <c r="G169" s="2"/>
      <c r="H169" s="2"/>
      <c r="I169" s="2"/>
      <c r="J169" s="2"/>
      <c r="K169" s="2"/>
      <c r="L169" s="2"/>
      <c r="M169" s="2"/>
      <c r="N169" s="2"/>
      <c r="O169" s="2"/>
      <c r="P169" s="2"/>
      <c r="Q169" s="2"/>
      <c r="R169" s="50"/>
      <c r="S169" s="2"/>
      <c r="T169" s="2"/>
      <c r="U169" s="2"/>
      <c r="V169" s="2"/>
      <c r="W169" s="50"/>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row>
    <row r="170">
      <c r="A170" s="2"/>
      <c r="B170" s="2"/>
      <c r="C170" s="2"/>
      <c r="D170" s="2"/>
      <c r="E170" s="2"/>
      <c r="F170" s="2"/>
      <c r="G170" s="2"/>
      <c r="H170" s="2"/>
      <c r="I170" s="2"/>
      <c r="J170" s="2"/>
      <c r="K170" s="2"/>
      <c r="L170" s="2"/>
      <c r="M170" s="2"/>
      <c r="N170" s="2"/>
      <c r="O170" s="2"/>
      <c r="P170" s="2"/>
      <c r="Q170" s="2"/>
      <c r="R170" s="50"/>
      <c r="S170" s="2"/>
      <c r="T170" s="2"/>
      <c r="U170" s="2"/>
      <c r="V170" s="2"/>
      <c r="W170" s="50"/>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row>
    <row r="171">
      <c r="A171" s="2"/>
      <c r="B171" s="2"/>
      <c r="C171" s="2"/>
      <c r="D171" s="2"/>
      <c r="E171" s="2"/>
      <c r="F171" s="2"/>
      <c r="G171" s="2"/>
      <c r="H171" s="2"/>
      <c r="I171" s="2"/>
      <c r="J171" s="2"/>
      <c r="K171" s="2"/>
      <c r="L171" s="2"/>
      <c r="M171" s="2"/>
      <c r="N171" s="2"/>
      <c r="O171" s="2"/>
      <c r="P171" s="2"/>
      <c r="Q171" s="2"/>
      <c r="R171" s="50"/>
      <c r="S171" s="2"/>
      <c r="T171" s="2"/>
      <c r="U171" s="2"/>
      <c r="V171" s="2"/>
      <c r="W171" s="50"/>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row>
    <row r="172">
      <c r="A172" s="2"/>
      <c r="B172" s="2"/>
      <c r="C172" s="2"/>
      <c r="D172" s="2"/>
      <c r="E172" s="2"/>
      <c r="F172" s="2"/>
      <c r="G172" s="2"/>
      <c r="H172" s="2"/>
      <c r="I172" s="2"/>
      <c r="J172" s="2"/>
      <c r="K172" s="2"/>
      <c r="L172" s="2"/>
      <c r="M172" s="2"/>
      <c r="N172" s="2"/>
      <c r="O172" s="2"/>
      <c r="P172" s="2"/>
      <c r="Q172" s="2"/>
      <c r="R172" s="50"/>
      <c r="S172" s="2"/>
      <c r="T172" s="2"/>
      <c r="U172" s="2"/>
      <c r="V172" s="2"/>
      <c r="W172" s="50"/>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row>
    <row r="173">
      <c r="A173" s="2"/>
      <c r="B173" s="2"/>
      <c r="C173" s="2"/>
      <c r="D173" s="2"/>
      <c r="E173" s="2"/>
      <c r="F173" s="2"/>
      <c r="G173" s="2"/>
      <c r="H173" s="2"/>
      <c r="I173" s="2"/>
      <c r="J173" s="2"/>
      <c r="K173" s="2"/>
      <c r="L173" s="2"/>
      <c r="M173" s="2"/>
      <c r="N173" s="2"/>
      <c r="O173" s="2"/>
      <c r="P173" s="2"/>
      <c r="Q173" s="2"/>
      <c r="R173" s="50"/>
      <c r="S173" s="2"/>
      <c r="T173" s="2"/>
      <c r="U173" s="2"/>
      <c r="V173" s="2"/>
      <c r="W173" s="50"/>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row>
    <row r="174">
      <c r="A174" s="2"/>
      <c r="B174" s="2"/>
      <c r="C174" s="2"/>
      <c r="D174" s="2"/>
      <c r="E174" s="2"/>
      <c r="F174" s="2"/>
      <c r="G174" s="2"/>
      <c r="H174" s="2"/>
      <c r="I174" s="2"/>
      <c r="J174" s="2"/>
      <c r="K174" s="2"/>
      <c r="L174" s="2"/>
      <c r="M174" s="2"/>
      <c r="N174" s="2"/>
      <c r="O174" s="2"/>
      <c r="P174" s="2"/>
      <c r="Q174" s="2"/>
      <c r="R174" s="50"/>
      <c r="S174" s="2"/>
      <c r="T174" s="2"/>
      <c r="U174" s="2"/>
      <c r="V174" s="2"/>
      <c r="W174" s="50"/>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row>
    <row r="175">
      <c r="A175" s="2"/>
      <c r="B175" s="2"/>
      <c r="C175" s="2"/>
      <c r="D175" s="2"/>
      <c r="E175" s="2"/>
      <c r="F175" s="2"/>
      <c r="G175" s="2"/>
      <c r="H175" s="2"/>
      <c r="I175" s="2"/>
      <c r="J175" s="2"/>
      <c r="K175" s="2"/>
      <c r="L175" s="2"/>
      <c r="M175" s="2"/>
      <c r="N175" s="2"/>
      <c r="O175" s="2"/>
      <c r="P175" s="2"/>
      <c r="Q175" s="2"/>
      <c r="R175" s="50"/>
      <c r="S175" s="2"/>
      <c r="T175" s="2"/>
      <c r="U175" s="2"/>
      <c r="V175" s="2"/>
      <c r="W175" s="50"/>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row>
    <row r="176">
      <c r="A176" s="2"/>
      <c r="B176" s="2"/>
      <c r="C176" s="2"/>
      <c r="D176" s="2"/>
      <c r="E176" s="2"/>
      <c r="F176" s="2"/>
      <c r="G176" s="2"/>
      <c r="H176" s="2"/>
      <c r="I176" s="2"/>
      <c r="J176" s="2"/>
      <c r="K176" s="2"/>
      <c r="L176" s="2"/>
      <c r="M176" s="2"/>
      <c r="N176" s="2"/>
      <c r="O176" s="2"/>
      <c r="P176" s="2"/>
      <c r="Q176" s="2"/>
      <c r="R176" s="50"/>
      <c r="S176" s="2"/>
      <c r="T176" s="2"/>
      <c r="U176" s="2"/>
      <c r="V176" s="2"/>
      <c r="W176" s="50"/>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row>
    <row r="177">
      <c r="A177" s="2"/>
      <c r="B177" s="2"/>
      <c r="C177" s="2"/>
      <c r="D177" s="2"/>
      <c r="E177" s="2"/>
      <c r="F177" s="2"/>
      <c r="G177" s="2"/>
      <c r="H177" s="2"/>
      <c r="I177" s="2"/>
      <c r="J177" s="2"/>
      <c r="K177" s="2"/>
      <c r="L177" s="2"/>
      <c r="M177" s="2"/>
      <c r="N177" s="2"/>
      <c r="O177" s="2"/>
      <c r="P177" s="2"/>
      <c r="Q177" s="2"/>
      <c r="R177" s="50"/>
      <c r="S177" s="2"/>
      <c r="T177" s="2"/>
      <c r="U177" s="2"/>
      <c r="V177" s="2"/>
      <c r="W177" s="50"/>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row>
    <row r="178">
      <c r="A178" s="2"/>
      <c r="B178" s="2"/>
      <c r="C178" s="2"/>
      <c r="D178" s="2"/>
      <c r="E178" s="2"/>
      <c r="F178" s="2"/>
      <c r="G178" s="2"/>
      <c r="H178" s="2"/>
      <c r="I178" s="2"/>
      <c r="J178" s="2"/>
      <c r="K178" s="2"/>
      <c r="L178" s="2"/>
      <c r="M178" s="2"/>
      <c r="N178" s="2"/>
      <c r="O178" s="2"/>
      <c r="P178" s="2"/>
      <c r="Q178" s="2"/>
      <c r="R178" s="50"/>
      <c r="S178" s="2"/>
      <c r="T178" s="2"/>
      <c r="U178" s="2"/>
      <c r="V178" s="2"/>
      <c r="W178" s="50"/>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row>
    <row r="179">
      <c r="A179" s="2"/>
      <c r="B179" s="2"/>
      <c r="C179" s="2"/>
      <c r="D179" s="2"/>
      <c r="E179" s="2"/>
      <c r="F179" s="2"/>
      <c r="G179" s="2"/>
      <c r="H179" s="2"/>
      <c r="I179" s="2"/>
      <c r="J179" s="2"/>
      <c r="K179" s="2"/>
      <c r="L179" s="2"/>
      <c r="M179" s="2"/>
      <c r="N179" s="2"/>
      <c r="O179" s="2"/>
      <c r="P179" s="2"/>
      <c r="Q179" s="2"/>
      <c r="R179" s="50"/>
      <c r="S179" s="2"/>
      <c r="T179" s="2"/>
      <c r="U179" s="2"/>
      <c r="V179" s="2"/>
      <c r="W179" s="50"/>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row>
    <row r="180">
      <c r="A180" s="2"/>
      <c r="B180" s="2"/>
      <c r="C180" s="2"/>
      <c r="D180" s="2"/>
      <c r="E180" s="2"/>
      <c r="F180" s="2"/>
      <c r="G180" s="2"/>
      <c r="H180" s="2"/>
      <c r="I180" s="2"/>
      <c r="J180" s="2"/>
      <c r="K180" s="2"/>
      <c r="L180" s="2"/>
      <c r="M180" s="2"/>
      <c r="N180" s="2"/>
      <c r="O180" s="2"/>
      <c r="P180" s="2"/>
      <c r="Q180" s="2"/>
      <c r="R180" s="50"/>
      <c r="S180" s="2"/>
      <c r="T180" s="2"/>
      <c r="U180" s="2"/>
      <c r="V180" s="2"/>
      <c r="W180" s="50"/>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row>
    <row r="181">
      <c r="A181" s="2"/>
      <c r="B181" s="2"/>
      <c r="C181" s="2"/>
      <c r="D181" s="2"/>
      <c r="E181" s="2"/>
      <c r="F181" s="2"/>
      <c r="G181" s="2"/>
      <c r="H181" s="2"/>
      <c r="I181" s="2"/>
      <c r="J181" s="2"/>
      <c r="K181" s="2"/>
      <c r="L181" s="2"/>
      <c r="M181" s="2"/>
      <c r="N181" s="2"/>
      <c r="O181" s="2"/>
      <c r="P181" s="2"/>
      <c r="Q181" s="2"/>
      <c r="R181" s="50"/>
      <c r="S181" s="2"/>
      <c r="T181" s="2"/>
      <c r="U181" s="2"/>
      <c r="V181" s="2"/>
      <c r="W181" s="50"/>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row>
    <row r="182">
      <c r="A182" s="2"/>
      <c r="B182" s="2"/>
      <c r="C182" s="2"/>
      <c r="D182" s="2"/>
      <c r="E182" s="2"/>
      <c r="F182" s="2"/>
      <c r="G182" s="2"/>
      <c r="H182" s="2"/>
      <c r="I182" s="2"/>
      <c r="J182" s="2"/>
      <c r="K182" s="2"/>
      <c r="L182" s="2"/>
      <c r="M182" s="2"/>
      <c r="N182" s="2"/>
      <c r="O182" s="2"/>
      <c r="P182" s="2"/>
      <c r="Q182" s="2"/>
      <c r="R182" s="50"/>
      <c r="S182" s="2"/>
      <c r="T182" s="2"/>
      <c r="U182" s="2"/>
      <c r="V182" s="2"/>
      <c r="W182" s="50"/>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row>
    <row r="183">
      <c r="A183" s="2"/>
      <c r="B183" s="2"/>
      <c r="C183" s="2"/>
      <c r="D183" s="2"/>
      <c r="E183" s="2"/>
      <c r="F183" s="2"/>
      <c r="G183" s="2"/>
      <c r="H183" s="2"/>
      <c r="I183" s="2"/>
      <c r="J183" s="2"/>
      <c r="K183" s="2"/>
      <c r="L183" s="2"/>
      <c r="M183" s="2"/>
      <c r="N183" s="2"/>
      <c r="O183" s="2"/>
      <c r="P183" s="2"/>
      <c r="Q183" s="2"/>
      <c r="R183" s="50"/>
      <c r="S183" s="2"/>
      <c r="T183" s="2"/>
      <c r="U183" s="2"/>
      <c r="V183" s="2"/>
      <c r="W183" s="50"/>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row>
    <row r="184">
      <c r="A184" s="2"/>
      <c r="B184" s="2"/>
      <c r="C184" s="2"/>
      <c r="D184" s="2"/>
      <c r="E184" s="2"/>
      <c r="F184" s="2"/>
      <c r="G184" s="2"/>
      <c r="H184" s="2"/>
      <c r="I184" s="2"/>
      <c r="J184" s="2"/>
      <c r="K184" s="2"/>
      <c r="L184" s="2"/>
      <c r="M184" s="2"/>
      <c r="N184" s="2"/>
      <c r="O184" s="2"/>
      <c r="P184" s="2"/>
      <c r="Q184" s="2"/>
      <c r="R184" s="50"/>
      <c r="S184" s="2"/>
      <c r="T184" s="2"/>
      <c r="U184" s="2"/>
      <c r="V184" s="2"/>
      <c r="W184" s="50"/>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row>
    <row r="185">
      <c r="A185" s="2"/>
      <c r="B185" s="2"/>
      <c r="C185" s="2"/>
      <c r="D185" s="2"/>
      <c r="E185" s="2"/>
      <c r="F185" s="2"/>
      <c r="G185" s="2"/>
      <c r="H185" s="2"/>
      <c r="I185" s="2"/>
      <c r="J185" s="2"/>
      <c r="K185" s="2"/>
      <c r="L185" s="2"/>
      <c r="M185" s="2"/>
      <c r="N185" s="2"/>
      <c r="O185" s="2"/>
      <c r="P185" s="2"/>
      <c r="Q185" s="2"/>
      <c r="R185" s="50"/>
      <c r="S185" s="2"/>
      <c r="T185" s="2"/>
      <c r="U185" s="2"/>
      <c r="V185" s="2"/>
      <c r="W185" s="50"/>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row>
    <row r="186">
      <c r="A186" s="2"/>
      <c r="B186" s="2"/>
      <c r="C186" s="2"/>
      <c r="D186" s="2"/>
      <c r="E186" s="2"/>
      <c r="F186" s="2"/>
      <c r="G186" s="2"/>
      <c r="H186" s="2"/>
      <c r="I186" s="2"/>
      <c r="J186" s="2"/>
      <c r="K186" s="2"/>
      <c r="L186" s="2"/>
      <c r="M186" s="2"/>
      <c r="N186" s="2"/>
      <c r="O186" s="2"/>
      <c r="P186" s="2"/>
      <c r="Q186" s="2"/>
      <c r="R186" s="50"/>
      <c r="S186" s="2"/>
      <c r="T186" s="2"/>
      <c r="U186" s="2"/>
      <c r="V186" s="2"/>
      <c r="W186" s="50"/>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row>
    <row r="187">
      <c r="A187" s="2"/>
      <c r="B187" s="2"/>
      <c r="C187" s="2"/>
      <c r="D187" s="2"/>
      <c r="E187" s="2"/>
      <c r="F187" s="2"/>
      <c r="G187" s="2"/>
      <c r="H187" s="2"/>
      <c r="I187" s="2"/>
      <c r="J187" s="2"/>
      <c r="K187" s="2"/>
      <c r="L187" s="2"/>
      <c r="M187" s="2"/>
      <c r="N187" s="2"/>
      <c r="O187" s="2"/>
      <c r="P187" s="2"/>
      <c r="Q187" s="2"/>
      <c r="R187" s="50"/>
      <c r="S187" s="2"/>
      <c r="T187" s="2"/>
      <c r="U187" s="2"/>
      <c r="V187" s="2"/>
      <c r="W187" s="50"/>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row>
    <row r="188">
      <c r="A188" s="2"/>
      <c r="B188" s="2"/>
      <c r="C188" s="2"/>
      <c r="D188" s="2"/>
      <c r="E188" s="2"/>
      <c r="F188" s="2"/>
      <c r="G188" s="2"/>
      <c r="H188" s="2"/>
      <c r="I188" s="2"/>
      <c r="J188" s="2"/>
      <c r="K188" s="2"/>
      <c r="L188" s="2"/>
      <c r="M188" s="2"/>
      <c r="N188" s="2"/>
      <c r="O188" s="2"/>
      <c r="P188" s="2"/>
      <c r="Q188" s="2"/>
      <c r="R188" s="50"/>
      <c r="S188" s="2"/>
      <c r="T188" s="2"/>
      <c r="U188" s="2"/>
      <c r="V188" s="2"/>
      <c r="W188" s="50"/>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row>
    <row r="189">
      <c r="A189" s="2"/>
      <c r="B189" s="2"/>
      <c r="C189" s="2"/>
      <c r="D189" s="2"/>
      <c r="E189" s="2"/>
      <c r="F189" s="2"/>
      <c r="G189" s="2"/>
      <c r="H189" s="2"/>
      <c r="I189" s="2"/>
      <c r="J189" s="2"/>
      <c r="K189" s="2"/>
      <c r="L189" s="2"/>
      <c r="M189" s="2"/>
      <c r="N189" s="2"/>
      <c r="O189" s="2"/>
      <c r="P189" s="2"/>
      <c r="Q189" s="2"/>
      <c r="R189" s="50"/>
      <c r="S189" s="2"/>
      <c r="T189" s="2"/>
      <c r="U189" s="2"/>
      <c r="V189" s="2"/>
      <c r="W189" s="50"/>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row>
    <row r="190">
      <c r="A190" s="2"/>
      <c r="B190" s="2"/>
      <c r="C190" s="2"/>
      <c r="D190" s="2"/>
      <c r="E190" s="2"/>
      <c r="F190" s="2"/>
      <c r="G190" s="2"/>
      <c r="H190" s="2"/>
      <c r="I190" s="2"/>
      <c r="J190" s="2"/>
      <c r="K190" s="2"/>
      <c r="L190" s="2"/>
      <c r="M190" s="2"/>
      <c r="N190" s="2"/>
      <c r="O190" s="2"/>
      <c r="P190" s="2"/>
      <c r="Q190" s="2"/>
      <c r="R190" s="50"/>
      <c r="S190" s="2"/>
      <c r="T190" s="2"/>
      <c r="U190" s="2"/>
      <c r="V190" s="2"/>
      <c r="W190" s="50"/>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row>
    <row r="191">
      <c r="A191" s="2"/>
      <c r="B191" s="2"/>
      <c r="C191" s="2"/>
      <c r="D191" s="2"/>
      <c r="E191" s="2"/>
      <c r="F191" s="2"/>
      <c r="G191" s="2"/>
      <c r="H191" s="2"/>
      <c r="I191" s="2"/>
      <c r="J191" s="2"/>
      <c r="K191" s="2"/>
      <c r="L191" s="2"/>
      <c r="M191" s="2"/>
      <c r="N191" s="2"/>
      <c r="O191" s="2"/>
      <c r="P191" s="2"/>
      <c r="Q191" s="2"/>
      <c r="R191" s="50"/>
      <c r="S191" s="2"/>
      <c r="T191" s="2"/>
      <c r="U191" s="2"/>
      <c r="V191" s="2"/>
      <c r="W191" s="50"/>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row>
    <row r="192">
      <c r="A192" s="2"/>
      <c r="B192" s="2"/>
      <c r="C192" s="2"/>
      <c r="D192" s="2"/>
      <c r="E192" s="2"/>
      <c r="F192" s="2"/>
      <c r="G192" s="2"/>
      <c r="H192" s="2"/>
      <c r="I192" s="2"/>
      <c r="J192" s="2"/>
      <c r="K192" s="2"/>
      <c r="L192" s="2"/>
      <c r="M192" s="2"/>
      <c r="N192" s="2"/>
      <c r="O192" s="2"/>
      <c r="P192" s="2"/>
      <c r="Q192" s="2"/>
      <c r="R192" s="50"/>
      <c r="S192" s="2"/>
      <c r="T192" s="2"/>
      <c r="U192" s="2"/>
      <c r="V192" s="2"/>
      <c r="W192" s="50"/>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row>
    <row r="193">
      <c r="A193" s="2"/>
      <c r="B193" s="2"/>
      <c r="C193" s="2"/>
      <c r="D193" s="2"/>
      <c r="E193" s="2"/>
      <c r="F193" s="2"/>
      <c r="G193" s="2"/>
      <c r="H193" s="2"/>
      <c r="I193" s="2"/>
      <c r="J193" s="2"/>
      <c r="K193" s="2"/>
      <c r="L193" s="2"/>
      <c r="M193" s="2"/>
      <c r="N193" s="2"/>
      <c r="O193" s="2"/>
      <c r="P193" s="2"/>
      <c r="Q193" s="2"/>
      <c r="R193" s="50"/>
      <c r="S193" s="2"/>
      <c r="T193" s="2"/>
      <c r="U193" s="2"/>
      <c r="V193" s="2"/>
      <c r="W193" s="50"/>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row>
    <row r="194">
      <c r="A194" s="2"/>
      <c r="B194" s="2"/>
      <c r="C194" s="2"/>
      <c r="D194" s="2"/>
      <c r="E194" s="2"/>
      <c r="F194" s="2"/>
      <c r="G194" s="2"/>
      <c r="H194" s="2"/>
      <c r="I194" s="2"/>
      <c r="J194" s="2"/>
      <c r="K194" s="2"/>
      <c r="L194" s="2"/>
      <c r="M194" s="2"/>
      <c r="N194" s="2"/>
      <c r="O194" s="2"/>
      <c r="P194" s="2"/>
      <c r="Q194" s="2"/>
      <c r="R194" s="50"/>
      <c r="S194" s="2"/>
      <c r="T194" s="2"/>
      <c r="U194" s="2"/>
      <c r="V194" s="2"/>
      <c r="W194" s="50"/>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row>
    <row r="195">
      <c r="A195" s="2"/>
      <c r="B195" s="2"/>
      <c r="C195" s="2"/>
      <c r="D195" s="2"/>
      <c r="E195" s="2"/>
      <c r="F195" s="2"/>
      <c r="G195" s="2"/>
      <c r="H195" s="2"/>
      <c r="I195" s="2"/>
      <c r="J195" s="2"/>
      <c r="K195" s="2"/>
      <c r="L195" s="2"/>
      <c r="M195" s="2"/>
      <c r="N195" s="2"/>
      <c r="O195" s="2"/>
      <c r="P195" s="2"/>
      <c r="Q195" s="2"/>
      <c r="R195" s="50"/>
      <c r="S195" s="2"/>
      <c r="T195" s="2"/>
      <c r="U195" s="2"/>
      <c r="V195" s="2"/>
      <c r="W195" s="50"/>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row>
    <row r="196">
      <c r="A196" s="2"/>
      <c r="B196" s="2"/>
      <c r="C196" s="2"/>
      <c r="D196" s="2"/>
      <c r="E196" s="2"/>
      <c r="F196" s="2"/>
      <c r="G196" s="2"/>
      <c r="H196" s="2"/>
      <c r="I196" s="2"/>
      <c r="J196" s="2"/>
      <c r="K196" s="2"/>
      <c r="L196" s="2"/>
      <c r="M196" s="2"/>
      <c r="N196" s="2"/>
      <c r="O196" s="2"/>
      <c r="P196" s="2"/>
      <c r="Q196" s="2"/>
      <c r="R196" s="50"/>
      <c r="S196" s="2"/>
      <c r="T196" s="2"/>
      <c r="U196" s="2"/>
      <c r="V196" s="2"/>
      <c r="W196" s="50"/>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row>
    <row r="197">
      <c r="A197" s="2"/>
      <c r="B197" s="2"/>
      <c r="C197" s="2"/>
      <c r="D197" s="2"/>
      <c r="E197" s="2"/>
      <c r="F197" s="2"/>
      <c r="G197" s="2"/>
      <c r="H197" s="2"/>
      <c r="I197" s="2"/>
      <c r="J197" s="2"/>
      <c r="K197" s="2"/>
      <c r="L197" s="2"/>
      <c r="M197" s="2"/>
      <c r="N197" s="2"/>
      <c r="O197" s="2"/>
      <c r="P197" s="2"/>
      <c r="Q197" s="2"/>
      <c r="R197" s="50"/>
      <c r="S197" s="2"/>
      <c r="T197" s="2"/>
      <c r="U197" s="2"/>
      <c r="V197" s="2"/>
      <c r="W197" s="50"/>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row>
    <row r="198">
      <c r="A198" s="2"/>
      <c r="B198" s="2"/>
      <c r="C198" s="2"/>
      <c r="D198" s="2"/>
      <c r="E198" s="2"/>
      <c r="F198" s="2"/>
      <c r="G198" s="2"/>
      <c r="H198" s="2"/>
      <c r="I198" s="2"/>
      <c r="J198" s="2"/>
      <c r="K198" s="2"/>
      <c r="L198" s="2"/>
      <c r="M198" s="2"/>
      <c r="N198" s="2"/>
      <c r="O198" s="2"/>
      <c r="P198" s="2"/>
      <c r="Q198" s="2"/>
      <c r="R198" s="50"/>
      <c r="S198" s="2"/>
      <c r="T198" s="2"/>
      <c r="U198" s="2"/>
      <c r="V198" s="2"/>
      <c r="W198" s="50"/>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row>
    <row r="199">
      <c r="A199" s="2"/>
      <c r="B199" s="2"/>
      <c r="C199" s="2"/>
      <c r="D199" s="2"/>
      <c r="E199" s="2"/>
      <c r="F199" s="2"/>
      <c r="G199" s="2"/>
      <c r="H199" s="2"/>
      <c r="I199" s="2"/>
      <c r="J199" s="2"/>
      <c r="K199" s="2"/>
      <c r="L199" s="2"/>
      <c r="M199" s="2"/>
      <c r="N199" s="2"/>
      <c r="O199" s="2"/>
      <c r="P199" s="2"/>
      <c r="Q199" s="2"/>
      <c r="R199" s="50"/>
      <c r="S199" s="2"/>
      <c r="T199" s="2"/>
      <c r="U199" s="2"/>
      <c r="V199" s="2"/>
      <c r="W199" s="50"/>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row>
    <row r="200">
      <c r="A200" s="2"/>
      <c r="B200" s="2"/>
      <c r="C200" s="2"/>
      <c r="D200" s="2"/>
      <c r="E200" s="2"/>
      <c r="F200" s="2"/>
      <c r="G200" s="2"/>
      <c r="H200" s="2"/>
      <c r="I200" s="2"/>
      <c r="J200" s="2"/>
      <c r="K200" s="2"/>
      <c r="L200" s="2"/>
      <c r="M200" s="2"/>
      <c r="N200" s="2"/>
      <c r="O200" s="2"/>
      <c r="P200" s="2"/>
      <c r="Q200" s="2"/>
      <c r="R200" s="50"/>
      <c r="S200" s="2"/>
      <c r="T200" s="2"/>
      <c r="U200" s="2"/>
      <c r="V200" s="2"/>
      <c r="W200" s="50"/>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row>
    <row r="201">
      <c r="A201" s="2"/>
      <c r="B201" s="2"/>
      <c r="C201" s="2"/>
      <c r="D201" s="2"/>
      <c r="E201" s="2"/>
      <c r="F201" s="2"/>
      <c r="G201" s="2"/>
      <c r="H201" s="2"/>
      <c r="I201" s="2"/>
      <c r="J201" s="2"/>
      <c r="K201" s="2"/>
      <c r="L201" s="2"/>
      <c r="M201" s="2"/>
      <c r="N201" s="2"/>
      <c r="O201" s="2"/>
      <c r="P201" s="2"/>
      <c r="Q201" s="2"/>
      <c r="R201" s="50"/>
      <c r="S201" s="2"/>
      <c r="T201" s="2"/>
      <c r="U201" s="2"/>
      <c r="V201" s="2"/>
      <c r="W201" s="50"/>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row>
    <row r="202">
      <c r="A202" s="2"/>
      <c r="B202" s="2"/>
      <c r="C202" s="2"/>
      <c r="D202" s="2"/>
      <c r="E202" s="2"/>
      <c r="F202" s="2"/>
      <c r="G202" s="2"/>
      <c r="H202" s="2"/>
      <c r="I202" s="2"/>
      <c r="J202" s="2"/>
      <c r="K202" s="2"/>
      <c r="L202" s="2"/>
      <c r="M202" s="2"/>
      <c r="N202" s="2"/>
      <c r="O202" s="2"/>
      <c r="P202" s="2"/>
      <c r="Q202" s="2"/>
      <c r="R202" s="50"/>
      <c r="S202" s="2"/>
      <c r="T202" s="2"/>
      <c r="U202" s="2"/>
      <c r="V202" s="2"/>
      <c r="W202" s="50"/>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row>
    <row r="203">
      <c r="A203" s="2"/>
      <c r="B203" s="2"/>
      <c r="C203" s="2"/>
      <c r="D203" s="2"/>
      <c r="E203" s="2"/>
      <c r="F203" s="2"/>
      <c r="G203" s="2"/>
      <c r="H203" s="2"/>
      <c r="I203" s="2"/>
      <c r="J203" s="2"/>
      <c r="K203" s="2"/>
      <c r="L203" s="2"/>
      <c r="M203" s="2"/>
      <c r="N203" s="2"/>
      <c r="O203" s="2"/>
      <c r="P203" s="2"/>
      <c r="Q203" s="2"/>
      <c r="R203" s="50"/>
      <c r="S203" s="2"/>
      <c r="T203" s="2"/>
      <c r="U203" s="2"/>
      <c r="V203" s="2"/>
      <c r="W203" s="50"/>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row>
    <row r="204">
      <c r="A204" s="2"/>
      <c r="B204" s="2"/>
      <c r="C204" s="2"/>
      <c r="D204" s="2"/>
      <c r="E204" s="2"/>
      <c r="F204" s="2"/>
      <c r="G204" s="2"/>
      <c r="H204" s="2"/>
      <c r="I204" s="2"/>
      <c r="J204" s="2"/>
      <c r="K204" s="2"/>
      <c r="L204" s="2"/>
      <c r="M204" s="2"/>
      <c r="N204" s="2"/>
      <c r="O204" s="2"/>
      <c r="P204" s="2"/>
      <c r="Q204" s="2"/>
      <c r="R204" s="50"/>
      <c r="S204" s="2"/>
      <c r="T204" s="2"/>
      <c r="U204" s="2"/>
      <c r="V204" s="2"/>
      <c r="W204" s="50"/>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row>
    <row r="205">
      <c r="A205" s="2"/>
      <c r="B205" s="2"/>
      <c r="C205" s="2"/>
      <c r="D205" s="2"/>
      <c r="E205" s="2"/>
      <c r="F205" s="2"/>
      <c r="G205" s="2"/>
      <c r="H205" s="2"/>
      <c r="I205" s="2"/>
      <c r="J205" s="2"/>
      <c r="K205" s="2"/>
      <c r="L205" s="2"/>
      <c r="M205" s="2"/>
      <c r="N205" s="2"/>
      <c r="O205" s="2"/>
      <c r="P205" s="2"/>
      <c r="Q205" s="2"/>
      <c r="R205" s="50"/>
      <c r="S205" s="2"/>
      <c r="T205" s="2"/>
      <c r="U205" s="2"/>
      <c r="V205" s="2"/>
      <c r="W205" s="50"/>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row>
    <row r="206">
      <c r="A206" s="2"/>
      <c r="B206" s="2"/>
      <c r="C206" s="2"/>
      <c r="D206" s="2"/>
      <c r="E206" s="2"/>
      <c r="F206" s="2"/>
      <c r="G206" s="2"/>
      <c r="H206" s="2"/>
      <c r="I206" s="2"/>
      <c r="J206" s="2"/>
      <c r="K206" s="2"/>
      <c r="L206" s="2"/>
      <c r="M206" s="2"/>
      <c r="N206" s="2"/>
      <c r="O206" s="2"/>
      <c r="P206" s="2"/>
      <c r="Q206" s="2"/>
      <c r="R206" s="50"/>
      <c r="S206" s="2"/>
      <c r="T206" s="2"/>
      <c r="U206" s="2"/>
      <c r="V206" s="2"/>
      <c r="W206" s="50"/>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row>
    <row r="207">
      <c r="A207" s="2"/>
      <c r="B207" s="2"/>
      <c r="C207" s="2"/>
      <c r="D207" s="2"/>
      <c r="E207" s="2"/>
      <c r="F207" s="2"/>
      <c r="G207" s="2"/>
      <c r="H207" s="2"/>
      <c r="I207" s="2"/>
      <c r="J207" s="2"/>
      <c r="K207" s="2"/>
      <c r="L207" s="2"/>
      <c r="M207" s="2"/>
      <c r="N207" s="2"/>
      <c r="O207" s="2"/>
      <c r="P207" s="2"/>
      <c r="Q207" s="2"/>
      <c r="R207" s="50"/>
      <c r="S207" s="2"/>
      <c r="T207" s="2"/>
      <c r="U207" s="2"/>
      <c r="V207" s="2"/>
      <c r="W207" s="50"/>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row>
    <row r="208">
      <c r="A208" s="2"/>
      <c r="B208" s="2"/>
      <c r="C208" s="2"/>
      <c r="D208" s="2"/>
      <c r="E208" s="2"/>
      <c r="F208" s="2"/>
      <c r="G208" s="2"/>
      <c r="H208" s="2"/>
      <c r="I208" s="2"/>
      <c r="J208" s="2"/>
      <c r="K208" s="2"/>
      <c r="L208" s="2"/>
      <c r="M208" s="2"/>
      <c r="N208" s="2"/>
      <c r="O208" s="2"/>
      <c r="P208" s="2"/>
      <c r="Q208" s="2"/>
      <c r="R208" s="50"/>
      <c r="S208" s="2"/>
      <c r="T208" s="2"/>
      <c r="U208" s="2"/>
      <c r="V208" s="2"/>
      <c r="W208" s="50"/>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row>
    <row r="209">
      <c r="A209" s="2"/>
      <c r="B209" s="2"/>
      <c r="C209" s="2"/>
      <c r="D209" s="2"/>
      <c r="E209" s="2"/>
      <c r="F209" s="2"/>
      <c r="G209" s="2"/>
      <c r="H209" s="2"/>
      <c r="I209" s="2"/>
      <c r="J209" s="2"/>
      <c r="K209" s="2"/>
      <c r="L209" s="2"/>
      <c r="M209" s="2"/>
      <c r="N209" s="2"/>
      <c r="O209" s="2"/>
      <c r="P209" s="2"/>
      <c r="Q209" s="2"/>
      <c r="R209" s="50"/>
      <c r="S209" s="2"/>
      <c r="T209" s="2"/>
      <c r="U209" s="2"/>
      <c r="V209" s="2"/>
      <c r="W209" s="50"/>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row>
    <row r="210">
      <c r="A210" s="2"/>
      <c r="B210" s="2"/>
      <c r="C210" s="2"/>
      <c r="D210" s="2"/>
      <c r="E210" s="2"/>
      <c r="F210" s="2"/>
      <c r="G210" s="2"/>
      <c r="H210" s="2"/>
      <c r="I210" s="2"/>
      <c r="J210" s="2"/>
      <c r="K210" s="2"/>
      <c r="L210" s="2"/>
      <c r="M210" s="2"/>
      <c r="N210" s="2"/>
      <c r="O210" s="2"/>
      <c r="P210" s="2"/>
      <c r="Q210" s="2"/>
      <c r="R210" s="50"/>
      <c r="S210" s="2"/>
      <c r="T210" s="2"/>
      <c r="U210" s="2"/>
      <c r="V210" s="2"/>
      <c r="W210" s="50"/>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row>
    <row r="211">
      <c r="A211" s="2"/>
      <c r="B211" s="2"/>
      <c r="C211" s="2"/>
      <c r="D211" s="2"/>
      <c r="E211" s="2"/>
      <c r="F211" s="2"/>
      <c r="G211" s="2"/>
      <c r="H211" s="2"/>
      <c r="I211" s="2"/>
      <c r="J211" s="2"/>
      <c r="K211" s="2"/>
      <c r="L211" s="2"/>
      <c r="M211" s="2"/>
      <c r="N211" s="2"/>
      <c r="O211" s="2"/>
      <c r="P211" s="2"/>
      <c r="Q211" s="2"/>
      <c r="R211" s="50"/>
      <c r="S211" s="2"/>
      <c r="T211" s="2"/>
      <c r="U211" s="2"/>
      <c r="V211" s="2"/>
      <c r="W211" s="50"/>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row>
    <row r="212">
      <c r="A212" s="2"/>
      <c r="B212" s="2"/>
      <c r="C212" s="2"/>
      <c r="D212" s="2"/>
      <c r="E212" s="2"/>
      <c r="F212" s="2"/>
      <c r="G212" s="2"/>
      <c r="H212" s="2"/>
      <c r="I212" s="2"/>
      <c r="J212" s="2"/>
      <c r="K212" s="2"/>
      <c r="L212" s="2"/>
      <c r="M212" s="2"/>
      <c r="N212" s="2"/>
      <c r="O212" s="2"/>
      <c r="P212" s="2"/>
      <c r="Q212" s="2"/>
      <c r="R212" s="50"/>
      <c r="S212" s="2"/>
      <c r="T212" s="2"/>
      <c r="U212" s="2"/>
      <c r="V212" s="2"/>
      <c r="W212" s="50"/>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row>
    <row r="213">
      <c r="A213" s="2"/>
      <c r="B213" s="2"/>
      <c r="C213" s="2"/>
      <c r="D213" s="2"/>
      <c r="E213" s="2"/>
      <c r="F213" s="2"/>
      <c r="G213" s="2"/>
      <c r="H213" s="2"/>
      <c r="I213" s="2"/>
      <c r="J213" s="2"/>
      <c r="K213" s="2"/>
      <c r="L213" s="2"/>
      <c r="M213" s="2"/>
      <c r="N213" s="2"/>
      <c r="O213" s="2"/>
      <c r="P213" s="2"/>
      <c r="Q213" s="2"/>
      <c r="R213" s="50"/>
      <c r="S213" s="2"/>
      <c r="T213" s="2"/>
      <c r="U213" s="2"/>
      <c r="V213" s="2"/>
      <c r="W213" s="50"/>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row>
    <row r="214">
      <c r="A214" s="2"/>
      <c r="B214" s="2"/>
      <c r="C214" s="2"/>
      <c r="D214" s="2"/>
      <c r="E214" s="2"/>
      <c r="F214" s="2"/>
      <c r="G214" s="2"/>
      <c r="H214" s="2"/>
      <c r="I214" s="2"/>
      <c r="J214" s="2"/>
      <c r="K214" s="2"/>
      <c r="L214" s="2"/>
      <c r="M214" s="2"/>
      <c r="N214" s="2"/>
      <c r="O214" s="2"/>
      <c r="P214" s="2"/>
      <c r="Q214" s="2"/>
      <c r="R214" s="50"/>
      <c r="S214" s="2"/>
      <c r="T214" s="2"/>
      <c r="U214" s="2"/>
      <c r="V214" s="2"/>
      <c r="W214" s="50"/>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row>
    <row r="215">
      <c r="A215" s="2"/>
      <c r="B215" s="2"/>
      <c r="C215" s="2"/>
      <c r="D215" s="2"/>
      <c r="E215" s="2"/>
      <c r="F215" s="2"/>
      <c r="G215" s="2"/>
      <c r="H215" s="2"/>
      <c r="I215" s="2"/>
      <c r="J215" s="2"/>
      <c r="K215" s="2"/>
      <c r="L215" s="2"/>
      <c r="M215" s="2"/>
      <c r="N215" s="2"/>
      <c r="O215" s="2"/>
      <c r="P215" s="2"/>
      <c r="Q215" s="2"/>
      <c r="R215" s="50"/>
      <c r="S215" s="2"/>
      <c r="T215" s="2"/>
      <c r="U215" s="2"/>
      <c r="V215" s="2"/>
      <c r="W215" s="50"/>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row>
    <row r="216">
      <c r="A216" s="2"/>
      <c r="B216" s="2"/>
      <c r="C216" s="2"/>
      <c r="D216" s="2"/>
      <c r="E216" s="2"/>
      <c r="F216" s="2"/>
      <c r="G216" s="2"/>
      <c r="H216" s="2"/>
      <c r="I216" s="2"/>
      <c r="J216" s="2"/>
      <c r="K216" s="2"/>
      <c r="L216" s="2"/>
      <c r="M216" s="2"/>
      <c r="N216" s="2"/>
      <c r="O216" s="2"/>
      <c r="P216" s="2"/>
      <c r="Q216" s="2"/>
      <c r="R216" s="50"/>
      <c r="S216" s="2"/>
      <c r="T216" s="2"/>
      <c r="U216" s="2"/>
      <c r="V216" s="2"/>
      <c r="W216" s="50"/>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row>
    <row r="217">
      <c r="A217" s="2"/>
      <c r="B217" s="2"/>
      <c r="C217" s="2"/>
      <c r="D217" s="2"/>
      <c r="E217" s="2"/>
      <c r="F217" s="2"/>
      <c r="G217" s="2"/>
      <c r="H217" s="2"/>
      <c r="I217" s="2"/>
      <c r="J217" s="2"/>
      <c r="K217" s="2"/>
      <c r="L217" s="2"/>
      <c r="M217" s="2"/>
      <c r="N217" s="2"/>
      <c r="O217" s="2"/>
      <c r="P217" s="2"/>
      <c r="Q217" s="2"/>
      <c r="R217" s="50"/>
      <c r="S217" s="2"/>
      <c r="T217" s="2"/>
      <c r="U217" s="2"/>
      <c r="V217" s="2"/>
      <c r="W217" s="50"/>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row>
    <row r="218">
      <c r="A218" s="2"/>
      <c r="B218" s="2"/>
      <c r="C218" s="2"/>
      <c r="D218" s="2"/>
      <c r="E218" s="2"/>
      <c r="F218" s="2"/>
      <c r="G218" s="2"/>
      <c r="H218" s="2"/>
      <c r="I218" s="2"/>
      <c r="J218" s="2"/>
      <c r="K218" s="2"/>
      <c r="L218" s="2"/>
      <c r="M218" s="2"/>
      <c r="N218" s="2"/>
      <c r="O218" s="2"/>
      <c r="P218" s="2"/>
      <c r="Q218" s="2"/>
      <c r="R218" s="50"/>
      <c r="S218" s="2"/>
      <c r="T218" s="2"/>
      <c r="U218" s="2"/>
      <c r="V218" s="2"/>
      <c r="W218" s="50"/>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row>
    <row r="219">
      <c r="A219" s="2"/>
      <c r="B219" s="2"/>
      <c r="C219" s="2"/>
      <c r="D219" s="2"/>
      <c r="E219" s="2"/>
      <c r="F219" s="2"/>
      <c r="G219" s="2"/>
      <c r="H219" s="2"/>
      <c r="I219" s="2"/>
      <c r="J219" s="2"/>
      <c r="K219" s="2"/>
      <c r="L219" s="2"/>
      <c r="M219" s="2"/>
      <c r="N219" s="2"/>
      <c r="O219" s="2"/>
      <c r="P219" s="2"/>
      <c r="Q219" s="2"/>
      <c r="R219" s="50"/>
      <c r="S219" s="2"/>
      <c r="T219" s="2"/>
      <c r="U219" s="2"/>
      <c r="V219" s="2"/>
      <c r="W219" s="50"/>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row>
    <row r="220">
      <c r="A220" s="2"/>
      <c r="B220" s="2"/>
      <c r="C220" s="2"/>
      <c r="D220" s="2"/>
      <c r="E220" s="2"/>
      <c r="F220" s="2"/>
      <c r="G220" s="2"/>
      <c r="H220" s="2"/>
      <c r="I220" s="2"/>
      <c r="J220" s="2"/>
      <c r="K220" s="2"/>
      <c r="L220" s="2"/>
      <c r="M220" s="2"/>
      <c r="N220" s="2"/>
      <c r="O220" s="2"/>
      <c r="P220" s="2"/>
      <c r="Q220" s="2"/>
      <c r="R220" s="50"/>
      <c r="S220" s="2"/>
      <c r="T220" s="2"/>
      <c r="U220" s="2"/>
      <c r="V220" s="2"/>
      <c r="W220" s="50"/>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row>
    <row r="221">
      <c r="A221" s="2"/>
      <c r="B221" s="2"/>
      <c r="C221" s="2"/>
      <c r="D221" s="2"/>
      <c r="E221" s="2"/>
      <c r="F221" s="2"/>
      <c r="G221" s="2"/>
      <c r="H221" s="2"/>
      <c r="I221" s="2"/>
      <c r="J221" s="2"/>
      <c r="K221" s="2"/>
      <c r="L221" s="2"/>
      <c r="M221" s="2"/>
      <c r="N221" s="2"/>
      <c r="O221" s="2"/>
      <c r="P221" s="2"/>
      <c r="Q221" s="2"/>
      <c r="R221" s="50"/>
      <c r="S221" s="2"/>
      <c r="T221" s="2"/>
      <c r="U221" s="2"/>
      <c r="V221" s="2"/>
      <c r="W221" s="50"/>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row>
    <row r="222">
      <c r="A222" s="2"/>
      <c r="B222" s="2"/>
      <c r="C222" s="2"/>
      <c r="D222" s="2"/>
      <c r="E222" s="2"/>
      <c r="F222" s="2"/>
      <c r="G222" s="2"/>
      <c r="H222" s="2"/>
      <c r="I222" s="2"/>
      <c r="J222" s="2"/>
      <c r="K222" s="2"/>
      <c r="L222" s="2"/>
      <c r="M222" s="2"/>
      <c r="N222" s="2"/>
      <c r="O222" s="2"/>
      <c r="P222" s="2"/>
      <c r="Q222" s="2"/>
      <c r="R222" s="50"/>
      <c r="S222" s="2"/>
      <c r="T222" s="2"/>
      <c r="U222" s="2"/>
      <c r="V222" s="2"/>
      <c r="W222" s="50"/>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row>
    <row r="223">
      <c r="A223" s="2"/>
      <c r="B223" s="2"/>
      <c r="C223" s="2"/>
      <c r="D223" s="2"/>
      <c r="E223" s="2"/>
      <c r="F223" s="2"/>
      <c r="G223" s="2"/>
      <c r="H223" s="2"/>
      <c r="I223" s="2"/>
      <c r="J223" s="2"/>
      <c r="K223" s="2"/>
      <c r="L223" s="2"/>
      <c r="M223" s="2"/>
      <c r="N223" s="2"/>
      <c r="O223" s="2"/>
      <c r="P223" s="2"/>
      <c r="Q223" s="2"/>
      <c r="R223" s="50"/>
      <c r="S223" s="2"/>
      <c r="T223" s="2"/>
      <c r="U223" s="2"/>
      <c r="V223" s="2"/>
      <c r="W223" s="50"/>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row>
    <row r="224">
      <c r="A224" s="2"/>
      <c r="B224" s="2"/>
      <c r="C224" s="2"/>
      <c r="D224" s="2"/>
      <c r="E224" s="2"/>
      <c r="F224" s="2"/>
      <c r="G224" s="2"/>
      <c r="H224" s="2"/>
      <c r="I224" s="2"/>
      <c r="J224" s="2"/>
      <c r="K224" s="2"/>
      <c r="L224" s="2"/>
      <c r="M224" s="2"/>
      <c r="N224" s="2"/>
      <c r="O224" s="2"/>
      <c r="P224" s="2"/>
      <c r="Q224" s="2"/>
      <c r="R224" s="50"/>
      <c r="S224" s="2"/>
      <c r="T224" s="2"/>
      <c r="U224" s="2"/>
      <c r="V224" s="2"/>
      <c r="W224" s="50"/>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row>
    <row r="225">
      <c r="A225" s="2"/>
      <c r="B225" s="2"/>
      <c r="C225" s="2"/>
      <c r="D225" s="2"/>
      <c r="E225" s="2"/>
      <c r="F225" s="2"/>
      <c r="G225" s="2"/>
      <c r="H225" s="2"/>
      <c r="I225" s="2"/>
      <c r="J225" s="2"/>
      <c r="K225" s="2"/>
      <c r="L225" s="2"/>
      <c r="M225" s="2"/>
      <c r="N225" s="2"/>
      <c r="O225" s="2"/>
      <c r="P225" s="2"/>
      <c r="Q225" s="2"/>
      <c r="R225" s="50"/>
      <c r="S225" s="2"/>
      <c r="T225" s="2"/>
      <c r="U225" s="2"/>
      <c r="V225" s="2"/>
      <c r="W225" s="50"/>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row>
    <row r="226">
      <c r="A226" s="2"/>
      <c r="B226" s="2"/>
      <c r="C226" s="2"/>
      <c r="D226" s="2"/>
      <c r="E226" s="2"/>
      <c r="F226" s="2"/>
      <c r="G226" s="2"/>
      <c r="H226" s="2"/>
      <c r="I226" s="2"/>
      <c r="J226" s="2"/>
      <c r="K226" s="2"/>
      <c r="L226" s="2"/>
      <c r="M226" s="2"/>
      <c r="N226" s="2"/>
      <c r="O226" s="2"/>
      <c r="P226" s="2"/>
      <c r="Q226" s="2"/>
      <c r="R226" s="50"/>
      <c r="S226" s="2"/>
      <c r="T226" s="2"/>
      <c r="U226" s="2"/>
      <c r="V226" s="2"/>
      <c r="W226" s="50"/>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row>
    <row r="227">
      <c r="A227" s="2"/>
      <c r="B227" s="2"/>
      <c r="C227" s="2"/>
      <c r="D227" s="2"/>
      <c r="E227" s="2"/>
      <c r="F227" s="2"/>
      <c r="G227" s="2"/>
      <c r="H227" s="2"/>
      <c r="I227" s="2"/>
      <c r="J227" s="2"/>
      <c r="K227" s="2"/>
      <c r="L227" s="2"/>
      <c r="M227" s="2"/>
      <c r="N227" s="2"/>
      <c r="O227" s="2"/>
      <c r="P227" s="2"/>
      <c r="Q227" s="2"/>
      <c r="R227" s="50"/>
      <c r="S227" s="2"/>
      <c r="T227" s="2"/>
      <c r="U227" s="2"/>
      <c r="V227" s="2"/>
      <c r="W227" s="50"/>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row>
    <row r="228">
      <c r="A228" s="2"/>
      <c r="B228" s="2"/>
      <c r="C228" s="2"/>
      <c r="D228" s="2"/>
      <c r="E228" s="2"/>
      <c r="F228" s="2"/>
      <c r="G228" s="2"/>
      <c r="H228" s="2"/>
      <c r="I228" s="2"/>
      <c r="J228" s="2"/>
      <c r="K228" s="2"/>
      <c r="L228" s="2"/>
      <c r="M228" s="2"/>
      <c r="N228" s="2"/>
      <c r="O228" s="2"/>
      <c r="P228" s="2"/>
      <c r="Q228" s="2"/>
      <c r="R228" s="50"/>
      <c r="S228" s="2"/>
      <c r="T228" s="2"/>
      <c r="U228" s="2"/>
      <c r="V228" s="2"/>
      <c r="W228" s="50"/>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row>
    <row r="229">
      <c r="A229" s="2"/>
      <c r="B229" s="2"/>
      <c r="C229" s="2"/>
      <c r="D229" s="2"/>
      <c r="E229" s="2"/>
      <c r="F229" s="2"/>
      <c r="G229" s="2"/>
      <c r="H229" s="2"/>
      <c r="I229" s="2"/>
      <c r="J229" s="2"/>
      <c r="K229" s="2"/>
      <c r="L229" s="2"/>
      <c r="M229" s="2"/>
      <c r="N229" s="2"/>
      <c r="O229" s="2"/>
      <c r="P229" s="2"/>
      <c r="Q229" s="2"/>
      <c r="R229" s="50"/>
      <c r="S229" s="2"/>
      <c r="T229" s="2"/>
      <c r="U229" s="2"/>
      <c r="V229" s="2"/>
      <c r="W229" s="50"/>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row>
    <row r="230">
      <c r="A230" s="2"/>
      <c r="B230" s="2"/>
      <c r="C230" s="2"/>
      <c r="D230" s="2"/>
      <c r="E230" s="2"/>
      <c r="F230" s="2"/>
      <c r="G230" s="2"/>
      <c r="H230" s="2"/>
      <c r="I230" s="2"/>
      <c r="J230" s="2"/>
      <c r="K230" s="2"/>
      <c r="L230" s="2"/>
      <c r="M230" s="2"/>
      <c r="N230" s="2"/>
      <c r="O230" s="2"/>
      <c r="P230" s="2"/>
      <c r="Q230" s="2"/>
      <c r="R230" s="50"/>
      <c r="S230" s="2"/>
      <c r="T230" s="2"/>
      <c r="U230" s="2"/>
      <c r="V230" s="2"/>
      <c r="W230" s="50"/>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row>
    <row r="231">
      <c r="A231" s="2"/>
      <c r="B231" s="2"/>
      <c r="C231" s="2"/>
      <c r="D231" s="2"/>
      <c r="E231" s="2"/>
      <c r="F231" s="2"/>
      <c r="G231" s="2"/>
      <c r="H231" s="2"/>
      <c r="I231" s="2"/>
      <c r="J231" s="2"/>
      <c r="K231" s="2"/>
      <c r="L231" s="2"/>
      <c r="M231" s="2"/>
      <c r="N231" s="2"/>
      <c r="O231" s="2"/>
      <c r="P231" s="2"/>
      <c r="Q231" s="2"/>
      <c r="R231" s="50"/>
      <c r="S231" s="2"/>
      <c r="T231" s="2"/>
      <c r="U231" s="2"/>
      <c r="V231" s="2"/>
      <c r="W231" s="50"/>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row>
    <row r="232">
      <c r="A232" s="2"/>
      <c r="B232" s="2"/>
      <c r="C232" s="2"/>
      <c r="D232" s="2"/>
      <c r="E232" s="2"/>
      <c r="F232" s="2"/>
      <c r="G232" s="2"/>
      <c r="H232" s="2"/>
      <c r="I232" s="2"/>
      <c r="J232" s="2"/>
      <c r="K232" s="2"/>
      <c r="L232" s="2"/>
      <c r="M232" s="2"/>
      <c r="N232" s="2"/>
      <c r="O232" s="2"/>
      <c r="P232" s="2"/>
      <c r="Q232" s="2"/>
      <c r="R232" s="50"/>
      <c r="S232" s="2"/>
      <c r="T232" s="2"/>
      <c r="U232" s="2"/>
      <c r="V232" s="2"/>
      <c r="W232" s="50"/>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row>
    <row r="233">
      <c r="A233" s="2"/>
      <c r="B233" s="2"/>
      <c r="C233" s="2"/>
      <c r="D233" s="2"/>
      <c r="E233" s="2"/>
      <c r="F233" s="2"/>
      <c r="G233" s="2"/>
      <c r="H233" s="2"/>
      <c r="I233" s="2"/>
      <c r="J233" s="2"/>
      <c r="K233" s="2"/>
      <c r="L233" s="2"/>
      <c r="M233" s="2"/>
      <c r="N233" s="2"/>
      <c r="O233" s="2"/>
      <c r="P233" s="2"/>
      <c r="Q233" s="2"/>
      <c r="R233" s="50"/>
      <c r="S233" s="2"/>
      <c r="T233" s="2"/>
      <c r="U233" s="2"/>
      <c r="V233" s="2"/>
      <c r="W233" s="50"/>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row>
    <row r="234">
      <c r="A234" s="2"/>
      <c r="B234" s="2"/>
      <c r="C234" s="2"/>
      <c r="D234" s="2"/>
      <c r="E234" s="2"/>
      <c r="F234" s="2"/>
      <c r="G234" s="2"/>
      <c r="H234" s="2"/>
      <c r="I234" s="2"/>
      <c r="J234" s="2"/>
      <c r="K234" s="2"/>
      <c r="L234" s="2"/>
      <c r="M234" s="2"/>
      <c r="N234" s="2"/>
      <c r="O234" s="2"/>
      <c r="P234" s="2"/>
      <c r="Q234" s="2"/>
      <c r="R234" s="50"/>
      <c r="S234" s="2"/>
      <c r="T234" s="2"/>
      <c r="U234" s="2"/>
      <c r="V234" s="2"/>
      <c r="W234" s="50"/>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row>
    <row r="235">
      <c r="A235" s="2"/>
      <c r="B235" s="2"/>
      <c r="C235" s="2"/>
      <c r="D235" s="2"/>
      <c r="E235" s="2"/>
      <c r="F235" s="2"/>
      <c r="G235" s="2"/>
      <c r="H235" s="2"/>
      <c r="I235" s="2"/>
      <c r="J235" s="2"/>
      <c r="K235" s="2"/>
      <c r="L235" s="2"/>
      <c r="M235" s="2"/>
      <c r="N235" s="2"/>
      <c r="O235" s="2"/>
      <c r="P235" s="2"/>
      <c r="Q235" s="2"/>
      <c r="R235" s="50"/>
      <c r="S235" s="2"/>
      <c r="T235" s="2"/>
      <c r="U235" s="2"/>
      <c r="V235" s="2"/>
      <c r="W235" s="50"/>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row>
    <row r="236">
      <c r="A236" s="2"/>
      <c r="B236" s="2"/>
      <c r="C236" s="2"/>
      <c r="D236" s="2"/>
      <c r="E236" s="2"/>
      <c r="F236" s="2"/>
      <c r="G236" s="2"/>
      <c r="H236" s="2"/>
      <c r="I236" s="2"/>
      <c r="J236" s="2"/>
      <c r="K236" s="2"/>
      <c r="L236" s="2"/>
      <c r="M236" s="2"/>
      <c r="N236" s="2"/>
      <c r="O236" s="2"/>
      <c r="P236" s="2"/>
      <c r="Q236" s="2"/>
      <c r="R236" s="50"/>
      <c r="S236" s="2"/>
      <c r="T236" s="2"/>
      <c r="U236" s="2"/>
      <c r="V236" s="2"/>
      <c r="W236" s="50"/>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row>
    <row r="237">
      <c r="A237" s="2"/>
      <c r="B237" s="2"/>
      <c r="C237" s="2"/>
      <c r="D237" s="2"/>
      <c r="E237" s="2"/>
      <c r="F237" s="2"/>
      <c r="G237" s="2"/>
      <c r="H237" s="2"/>
      <c r="I237" s="2"/>
      <c r="J237" s="2"/>
      <c r="K237" s="2"/>
      <c r="L237" s="2"/>
      <c r="M237" s="2"/>
      <c r="N237" s="2"/>
      <c r="O237" s="2"/>
      <c r="P237" s="2"/>
      <c r="Q237" s="2"/>
      <c r="R237" s="50"/>
      <c r="S237" s="2"/>
      <c r="T237" s="2"/>
      <c r="U237" s="2"/>
      <c r="V237" s="2"/>
      <c r="W237" s="50"/>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row>
    <row r="238">
      <c r="A238" s="2"/>
      <c r="B238" s="2"/>
      <c r="C238" s="2"/>
      <c r="D238" s="2"/>
      <c r="E238" s="2"/>
      <c r="F238" s="2"/>
      <c r="G238" s="2"/>
      <c r="H238" s="2"/>
      <c r="I238" s="2"/>
      <c r="J238" s="2"/>
      <c r="K238" s="2"/>
      <c r="L238" s="2"/>
      <c r="M238" s="2"/>
      <c r="N238" s="2"/>
      <c r="O238" s="2"/>
      <c r="P238" s="2"/>
      <c r="Q238" s="2"/>
      <c r="R238" s="50"/>
      <c r="S238" s="2"/>
      <c r="T238" s="2"/>
      <c r="U238" s="2"/>
      <c r="V238" s="2"/>
      <c r="W238" s="50"/>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row>
    <row r="239">
      <c r="A239" s="2"/>
      <c r="B239" s="2"/>
      <c r="C239" s="2"/>
      <c r="D239" s="2"/>
      <c r="E239" s="2"/>
      <c r="F239" s="2"/>
      <c r="G239" s="2"/>
      <c r="H239" s="2"/>
      <c r="I239" s="2"/>
      <c r="J239" s="2"/>
      <c r="K239" s="2"/>
      <c r="L239" s="2"/>
      <c r="M239" s="2"/>
      <c r="N239" s="2"/>
      <c r="O239" s="2"/>
      <c r="P239" s="2"/>
      <c r="Q239" s="2"/>
      <c r="R239" s="50"/>
      <c r="S239" s="2"/>
      <c r="T239" s="2"/>
      <c r="U239" s="2"/>
      <c r="V239" s="2"/>
      <c r="W239" s="50"/>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row>
    <row r="240">
      <c r="A240" s="2"/>
      <c r="B240" s="2"/>
      <c r="C240" s="2"/>
      <c r="D240" s="2"/>
      <c r="E240" s="2"/>
      <c r="F240" s="2"/>
      <c r="G240" s="2"/>
      <c r="H240" s="2"/>
      <c r="I240" s="2"/>
      <c r="J240" s="2"/>
      <c r="K240" s="2"/>
      <c r="L240" s="2"/>
      <c r="M240" s="2"/>
      <c r="N240" s="2"/>
      <c r="O240" s="2"/>
      <c r="P240" s="2"/>
      <c r="Q240" s="2"/>
      <c r="R240" s="50"/>
      <c r="S240" s="2"/>
      <c r="T240" s="2"/>
      <c r="U240" s="2"/>
      <c r="V240" s="2"/>
      <c r="W240" s="50"/>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row>
    <row r="241">
      <c r="A241" s="2"/>
      <c r="B241" s="2"/>
      <c r="C241" s="2"/>
      <c r="D241" s="2"/>
      <c r="E241" s="2"/>
      <c r="F241" s="2"/>
      <c r="G241" s="2"/>
      <c r="H241" s="2"/>
      <c r="I241" s="2"/>
      <c r="J241" s="2"/>
      <c r="K241" s="2"/>
      <c r="L241" s="2"/>
      <c r="M241" s="2"/>
      <c r="N241" s="2"/>
      <c r="O241" s="2"/>
      <c r="P241" s="2"/>
      <c r="Q241" s="2"/>
      <c r="R241" s="50"/>
      <c r="S241" s="2"/>
      <c r="T241" s="2"/>
      <c r="U241" s="2"/>
      <c r="V241" s="2"/>
      <c r="W241" s="50"/>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row>
    <row r="242">
      <c r="A242" s="2"/>
      <c r="B242" s="2"/>
      <c r="C242" s="2"/>
      <c r="D242" s="2"/>
      <c r="E242" s="2"/>
      <c r="F242" s="2"/>
      <c r="G242" s="2"/>
      <c r="H242" s="2"/>
      <c r="I242" s="2"/>
      <c r="J242" s="2"/>
      <c r="K242" s="2"/>
      <c r="L242" s="2"/>
      <c r="M242" s="2"/>
      <c r="N242" s="2"/>
      <c r="O242" s="2"/>
      <c r="P242" s="2"/>
      <c r="Q242" s="2"/>
      <c r="R242" s="50"/>
      <c r="S242" s="2"/>
      <c r="T242" s="2"/>
      <c r="U242" s="2"/>
      <c r="V242" s="2"/>
      <c r="W242" s="50"/>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row>
    <row r="243">
      <c r="A243" s="2"/>
      <c r="B243" s="2"/>
      <c r="C243" s="2"/>
      <c r="D243" s="2"/>
      <c r="E243" s="2"/>
      <c r="F243" s="2"/>
      <c r="G243" s="2"/>
      <c r="H243" s="2"/>
      <c r="I243" s="2"/>
      <c r="J243" s="2"/>
      <c r="K243" s="2"/>
      <c r="L243" s="2"/>
      <c r="M243" s="2"/>
      <c r="N243" s="2"/>
      <c r="O243" s="2"/>
      <c r="P243" s="2"/>
      <c r="Q243" s="2"/>
      <c r="R243" s="50"/>
      <c r="S243" s="2"/>
      <c r="T243" s="2"/>
      <c r="U243" s="2"/>
      <c r="V243" s="2"/>
      <c r="W243" s="50"/>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row>
    <row r="244">
      <c r="A244" s="2"/>
      <c r="B244" s="2"/>
      <c r="C244" s="2"/>
      <c r="D244" s="2"/>
      <c r="E244" s="2"/>
      <c r="F244" s="2"/>
      <c r="G244" s="2"/>
      <c r="H244" s="2"/>
      <c r="I244" s="2"/>
      <c r="J244" s="2"/>
      <c r="K244" s="2"/>
      <c r="L244" s="2"/>
      <c r="M244" s="2"/>
      <c r="N244" s="2"/>
      <c r="O244" s="2"/>
      <c r="P244" s="2"/>
      <c r="Q244" s="2"/>
      <c r="R244" s="50"/>
      <c r="S244" s="2"/>
      <c r="T244" s="2"/>
      <c r="U244" s="2"/>
      <c r="V244" s="2"/>
      <c r="W244" s="50"/>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row>
    <row r="245">
      <c r="A245" s="2"/>
      <c r="B245" s="2"/>
      <c r="C245" s="2"/>
      <c r="D245" s="2"/>
      <c r="E245" s="2"/>
      <c r="F245" s="2"/>
      <c r="G245" s="2"/>
      <c r="H245" s="2"/>
      <c r="I245" s="2"/>
      <c r="J245" s="2"/>
      <c r="K245" s="2"/>
      <c r="L245" s="2"/>
      <c r="M245" s="2"/>
      <c r="N245" s="2"/>
      <c r="O245" s="2"/>
      <c r="P245" s="2"/>
      <c r="Q245" s="2"/>
      <c r="R245" s="50"/>
      <c r="S245" s="2"/>
      <c r="T245" s="2"/>
      <c r="U245" s="2"/>
      <c r="V245" s="2"/>
      <c r="W245" s="50"/>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row>
    <row r="246">
      <c r="A246" s="2"/>
      <c r="B246" s="2"/>
      <c r="C246" s="2"/>
      <c r="D246" s="2"/>
      <c r="E246" s="2"/>
      <c r="F246" s="2"/>
      <c r="G246" s="2"/>
      <c r="H246" s="2"/>
      <c r="I246" s="2"/>
      <c r="J246" s="2"/>
      <c r="K246" s="2"/>
      <c r="L246" s="2"/>
      <c r="M246" s="2"/>
      <c r="N246" s="2"/>
      <c r="O246" s="2"/>
      <c r="P246" s="2"/>
      <c r="Q246" s="2"/>
      <c r="R246" s="50"/>
      <c r="S246" s="2"/>
      <c r="T246" s="2"/>
      <c r="U246" s="2"/>
      <c r="V246" s="2"/>
      <c r="W246" s="50"/>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row>
    <row r="247">
      <c r="A247" s="2"/>
      <c r="B247" s="2"/>
      <c r="C247" s="2"/>
      <c r="D247" s="2"/>
      <c r="E247" s="2"/>
      <c r="F247" s="2"/>
      <c r="G247" s="2"/>
      <c r="H247" s="2"/>
      <c r="I247" s="2"/>
      <c r="J247" s="2"/>
      <c r="K247" s="2"/>
      <c r="L247" s="2"/>
      <c r="M247" s="2"/>
      <c r="N247" s="2"/>
      <c r="O247" s="2"/>
      <c r="P247" s="2"/>
      <c r="Q247" s="2"/>
      <c r="R247" s="50"/>
      <c r="S247" s="2"/>
      <c r="T247" s="2"/>
      <c r="U247" s="2"/>
      <c r="V247" s="2"/>
      <c r="W247" s="50"/>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row>
    <row r="248">
      <c r="A248" s="2"/>
      <c r="B248" s="2"/>
      <c r="C248" s="2"/>
      <c r="D248" s="2"/>
      <c r="E248" s="2"/>
      <c r="F248" s="2"/>
      <c r="G248" s="2"/>
      <c r="H248" s="2"/>
      <c r="I248" s="2"/>
      <c r="J248" s="2"/>
      <c r="K248" s="2"/>
      <c r="L248" s="2"/>
      <c r="M248" s="2"/>
      <c r="N248" s="2"/>
      <c r="O248" s="2"/>
      <c r="P248" s="2"/>
      <c r="Q248" s="2"/>
      <c r="R248" s="50"/>
      <c r="S248" s="2"/>
      <c r="T248" s="2"/>
      <c r="U248" s="2"/>
      <c r="V248" s="2"/>
      <c r="W248" s="50"/>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row>
    <row r="249">
      <c r="A249" s="2"/>
      <c r="B249" s="2"/>
      <c r="C249" s="2"/>
      <c r="D249" s="2"/>
      <c r="E249" s="2"/>
      <c r="F249" s="2"/>
      <c r="G249" s="2"/>
      <c r="H249" s="2"/>
      <c r="I249" s="2"/>
      <c r="J249" s="2"/>
      <c r="K249" s="2"/>
      <c r="L249" s="2"/>
      <c r="M249" s="2"/>
      <c r="N249" s="2"/>
      <c r="O249" s="2"/>
      <c r="P249" s="2"/>
      <c r="Q249" s="2"/>
      <c r="R249" s="50"/>
      <c r="S249" s="2"/>
      <c r="T249" s="2"/>
      <c r="U249" s="2"/>
      <c r="V249" s="2"/>
      <c r="W249" s="50"/>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row>
    <row r="250">
      <c r="A250" s="2"/>
      <c r="B250" s="2"/>
      <c r="C250" s="2"/>
      <c r="D250" s="2"/>
      <c r="E250" s="2"/>
      <c r="F250" s="2"/>
      <c r="G250" s="2"/>
      <c r="H250" s="2"/>
      <c r="I250" s="2"/>
      <c r="J250" s="2"/>
      <c r="K250" s="2"/>
      <c r="L250" s="2"/>
      <c r="M250" s="2"/>
      <c r="N250" s="2"/>
      <c r="O250" s="2"/>
      <c r="P250" s="2"/>
      <c r="Q250" s="2"/>
      <c r="R250" s="50"/>
      <c r="S250" s="2"/>
      <c r="T250" s="2"/>
      <c r="U250" s="2"/>
      <c r="V250" s="2"/>
      <c r="W250" s="50"/>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row>
    <row r="251">
      <c r="A251" s="2"/>
      <c r="B251" s="2"/>
      <c r="C251" s="2"/>
      <c r="D251" s="2"/>
      <c r="E251" s="2"/>
      <c r="F251" s="2"/>
      <c r="G251" s="2"/>
      <c r="H251" s="2"/>
      <c r="I251" s="2"/>
      <c r="J251" s="2"/>
      <c r="K251" s="2"/>
      <c r="L251" s="2"/>
      <c r="M251" s="2"/>
      <c r="N251" s="2"/>
      <c r="O251" s="2"/>
      <c r="P251" s="2"/>
      <c r="Q251" s="2"/>
      <c r="R251" s="50"/>
      <c r="S251" s="2"/>
      <c r="T251" s="2"/>
      <c r="U251" s="2"/>
      <c r="V251" s="2"/>
      <c r="W251" s="50"/>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row>
    <row r="252">
      <c r="A252" s="2"/>
      <c r="B252" s="2"/>
      <c r="C252" s="2"/>
      <c r="D252" s="2"/>
      <c r="E252" s="2"/>
      <c r="F252" s="2"/>
      <c r="G252" s="2"/>
      <c r="H252" s="2"/>
      <c r="I252" s="2"/>
      <c r="J252" s="2"/>
      <c r="K252" s="2"/>
      <c r="L252" s="2"/>
      <c r="M252" s="2"/>
      <c r="N252" s="2"/>
      <c r="O252" s="2"/>
      <c r="P252" s="2"/>
      <c r="Q252" s="2"/>
      <c r="R252" s="50"/>
      <c r="S252" s="2"/>
      <c r="T252" s="2"/>
      <c r="U252" s="2"/>
      <c r="V252" s="2"/>
      <c r="W252" s="50"/>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row>
    <row r="253">
      <c r="A253" s="2"/>
      <c r="B253" s="2"/>
      <c r="C253" s="2"/>
      <c r="D253" s="2"/>
      <c r="E253" s="2"/>
      <c r="F253" s="2"/>
      <c r="G253" s="2"/>
      <c r="H253" s="2"/>
      <c r="I253" s="2"/>
      <c r="J253" s="2"/>
      <c r="K253" s="2"/>
      <c r="L253" s="2"/>
      <c r="M253" s="2"/>
      <c r="N253" s="2"/>
      <c r="O253" s="2"/>
      <c r="P253" s="2"/>
      <c r="Q253" s="2"/>
      <c r="R253" s="50"/>
      <c r="S253" s="2"/>
      <c r="T253" s="2"/>
      <c r="U253" s="2"/>
      <c r="V253" s="2"/>
      <c r="W253" s="50"/>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row>
    <row r="254">
      <c r="A254" s="2"/>
      <c r="B254" s="2"/>
      <c r="C254" s="2"/>
      <c r="D254" s="2"/>
      <c r="E254" s="2"/>
      <c r="F254" s="2"/>
      <c r="G254" s="2"/>
      <c r="H254" s="2"/>
      <c r="I254" s="2"/>
      <c r="J254" s="2"/>
      <c r="K254" s="2"/>
      <c r="L254" s="2"/>
      <c r="M254" s="2"/>
      <c r="N254" s="2"/>
      <c r="O254" s="2"/>
      <c r="P254" s="2"/>
      <c r="Q254" s="2"/>
      <c r="R254" s="50"/>
      <c r="S254" s="2"/>
      <c r="T254" s="2"/>
      <c r="U254" s="2"/>
      <c r="V254" s="2"/>
      <c r="W254" s="50"/>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row>
    <row r="255">
      <c r="A255" s="2"/>
      <c r="B255" s="2"/>
      <c r="C255" s="2"/>
      <c r="D255" s="2"/>
      <c r="E255" s="2"/>
      <c r="F255" s="2"/>
      <c r="G255" s="2"/>
      <c r="H255" s="2"/>
      <c r="I255" s="2"/>
      <c r="J255" s="2"/>
      <c r="K255" s="2"/>
      <c r="L255" s="2"/>
      <c r="M255" s="2"/>
      <c r="N255" s="2"/>
      <c r="O255" s="2"/>
      <c r="P255" s="2"/>
      <c r="Q255" s="2"/>
      <c r="R255" s="50"/>
      <c r="S255" s="2"/>
      <c r="T255" s="2"/>
      <c r="U255" s="2"/>
      <c r="V255" s="2"/>
      <c r="W255" s="50"/>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row>
    <row r="256">
      <c r="A256" s="2"/>
      <c r="B256" s="2"/>
      <c r="C256" s="2"/>
      <c r="D256" s="2"/>
      <c r="E256" s="2"/>
      <c r="F256" s="2"/>
      <c r="G256" s="2"/>
      <c r="H256" s="2"/>
      <c r="I256" s="2"/>
      <c r="J256" s="2"/>
      <c r="K256" s="2"/>
      <c r="L256" s="2"/>
      <c r="M256" s="2"/>
      <c r="N256" s="2"/>
      <c r="O256" s="2"/>
      <c r="P256" s="2"/>
      <c r="Q256" s="2"/>
      <c r="R256" s="50"/>
      <c r="S256" s="2"/>
      <c r="T256" s="2"/>
      <c r="U256" s="2"/>
      <c r="V256" s="2"/>
      <c r="W256" s="50"/>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row>
    <row r="257">
      <c r="A257" s="2"/>
      <c r="B257" s="2"/>
      <c r="C257" s="2"/>
      <c r="D257" s="2"/>
      <c r="E257" s="2"/>
      <c r="F257" s="2"/>
      <c r="G257" s="2"/>
      <c r="H257" s="2"/>
      <c r="I257" s="2"/>
      <c r="J257" s="2"/>
      <c r="K257" s="2"/>
      <c r="L257" s="2"/>
      <c r="M257" s="2"/>
      <c r="N257" s="2"/>
      <c r="O257" s="2"/>
      <c r="P257" s="2"/>
      <c r="Q257" s="2"/>
      <c r="R257" s="50"/>
      <c r="S257" s="2"/>
      <c r="T257" s="2"/>
      <c r="U257" s="2"/>
      <c r="V257" s="2"/>
      <c r="W257" s="50"/>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row>
    <row r="258">
      <c r="A258" s="2"/>
      <c r="B258" s="2"/>
      <c r="C258" s="2"/>
      <c r="D258" s="2"/>
      <c r="E258" s="2"/>
      <c r="F258" s="2"/>
      <c r="G258" s="2"/>
      <c r="H258" s="2"/>
      <c r="I258" s="2"/>
      <c r="J258" s="2"/>
      <c r="K258" s="2"/>
      <c r="L258" s="2"/>
      <c r="M258" s="2"/>
      <c r="N258" s="2"/>
      <c r="O258" s="2"/>
      <c r="P258" s="2"/>
      <c r="Q258" s="2"/>
      <c r="R258" s="50"/>
      <c r="S258" s="2"/>
      <c r="T258" s="2"/>
      <c r="U258" s="2"/>
      <c r="V258" s="2"/>
      <c r="W258" s="50"/>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row>
    <row r="259">
      <c r="A259" s="2"/>
      <c r="B259" s="2"/>
      <c r="C259" s="2"/>
      <c r="D259" s="2"/>
      <c r="E259" s="2"/>
      <c r="F259" s="2"/>
      <c r="G259" s="2"/>
      <c r="H259" s="2"/>
      <c r="I259" s="2"/>
      <c r="J259" s="2"/>
      <c r="K259" s="2"/>
      <c r="L259" s="2"/>
      <c r="M259" s="2"/>
      <c r="N259" s="2"/>
      <c r="O259" s="2"/>
      <c r="P259" s="2"/>
      <c r="Q259" s="2"/>
      <c r="R259" s="50"/>
      <c r="S259" s="2"/>
      <c r="T259" s="2"/>
      <c r="U259" s="2"/>
      <c r="V259" s="2"/>
      <c r="W259" s="50"/>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row>
    <row r="260">
      <c r="A260" s="2"/>
      <c r="B260" s="2"/>
      <c r="C260" s="2"/>
      <c r="D260" s="2"/>
      <c r="E260" s="2"/>
      <c r="F260" s="2"/>
      <c r="G260" s="2"/>
      <c r="H260" s="2"/>
      <c r="I260" s="2"/>
      <c r="J260" s="2"/>
      <c r="K260" s="2"/>
      <c r="L260" s="2"/>
      <c r="M260" s="2"/>
      <c r="N260" s="2"/>
      <c r="O260" s="2"/>
      <c r="P260" s="2"/>
      <c r="Q260" s="2"/>
      <c r="R260" s="50"/>
      <c r="S260" s="2"/>
      <c r="T260" s="2"/>
      <c r="U260" s="2"/>
      <c r="V260" s="2"/>
      <c r="W260" s="50"/>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row>
    <row r="261">
      <c r="A261" s="2"/>
      <c r="B261" s="2"/>
      <c r="C261" s="2"/>
      <c r="D261" s="2"/>
      <c r="E261" s="2"/>
      <c r="F261" s="2"/>
      <c r="G261" s="2"/>
      <c r="H261" s="2"/>
      <c r="I261" s="2"/>
      <c r="J261" s="2"/>
      <c r="K261" s="2"/>
      <c r="L261" s="2"/>
      <c r="M261" s="2"/>
      <c r="N261" s="2"/>
      <c r="O261" s="2"/>
      <c r="P261" s="2"/>
      <c r="Q261" s="2"/>
      <c r="R261" s="50"/>
      <c r="S261" s="2"/>
      <c r="T261" s="2"/>
      <c r="U261" s="2"/>
      <c r="V261" s="2"/>
      <c r="W261" s="50"/>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row>
    <row r="262">
      <c r="A262" s="2"/>
      <c r="B262" s="2"/>
      <c r="C262" s="2"/>
      <c r="D262" s="2"/>
      <c r="E262" s="2"/>
      <c r="F262" s="2"/>
      <c r="G262" s="2"/>
      <c r="H262" s="2"/>
      <c r="I262" s="2"/>
      <c r="J262" s="2"/>
      <c r="K262" s="2"/>
      <c r="L262" s="2"/>
      <c r="M262" s="2"/>
      <c r="N262" s="2"/>
      <c r="O262" s="2"/>
      <c r="P262" s="2"/>
      <c r="Q262" s="2"/>
      <c r="R262" s="50"/>
      <c r="S262" s="2"/>
      <c r="T262" s="2"/>
      <c r="U262" s="2"/>
      <c r="V262" s="2"/>
      <c r="W262" s="50"/>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row>
    <row r="263">
      <c r="A263" s="2"/>
      <c r="B263" s="2"/>
      <c r="C263" s="2"/>
      <c r="D263" s="2"/>
      <c r="E263" s="2"/>
      <c r="F263" s="2"/>
      <c r="G263" s="2"/>
      <c r="H263" s="2"/>
      <c r="I263" s="2"/>
      <c r="J263" s="2"/>
      <c r="K263" s="2"/>
      <c r="L263" s="2"/>
      <c r="M263" s="2"/>
      <c r="N263" s="2"/>
      <c r="O263" s="2"/>
      <c r="P263" s="2"/>
      <c r="Q263" s="2"/>
      <c r="R263" s="50"/>
      <c r="S263" s="2"/>
      <c r="T263" s="2"/>
      <c r="U263" s="2"/>
      <c r="V263" s="2"/>
      <c r="W263" s="50"/>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row>
    <row r="264">
      <c r="A264" s="2"/>
      <c r="B264" s="2"/>
      <c r="C264" s="2"/>
      <c r="D264" s="2"/>
      <c r="E264" s="2"/>
      <c r="F264" s="2"/>
      <c r="G264" s="2"/>
      <c r="H264" s="2"/>
      <c r="I264" s="2"/>
      <c r="J264" s="2"/>
      <c r="K264" s="2"/>
      <c r="L264" s="2"/>
      <c r="M264" s="2"/>
      <c r="N264" s="2"/>
      <c r="O264" s="2"/>
      <c r="P264" s="2"/>
      <c r="Q264" s="2"/>
      <c r="R264" s="50"/>
      <c r="S264" s="2"/>
      <c r="T264" s="2"/>
      <c r="U264" s="2"/>
      <c r="V264" s="2"/>
      <c r="W264" s="50"/>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row>
    <row r="265">
      <c r="A265" s="2"/>
      <c r="B265" s="2"/>
      <c r="C265" s="2"/>
      <c r="D265" s="2"/>
      <c r="E265" s="2"/>
      <c r="F265" s="2"/>
      <c r="G265" s="2"/>
      <c r="H265" s="2"/>
      <c r="I265" s="2"/>
      <c r="J265" s="2"/>
      <c r="K265" s="2"/>
      <c r="L265" s="2"/>
      <c r="M265" s="2"/>
      <c r="N265" s="2"/>
      <c r="O265" s="2"/>
      <c r="P265" s="2"/>
      <c r="Q265" s="2"/>
      <c r="R265" s="50"/>
      <c r="S265" s="2"/>
      <c r="T265" s="2"/>
      <c r="U265" s="2"/>
      <c r="V265" s="2"/>
      <c r="W265" s="50"/>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row>
    <row r="266">
      <c r="A266" s="2"/>
      <c r="B266" s="2"/>
      <c r="C266" s="2"/>
      <c r="D266" s="2"/>
      <c r="E266" s="2"/>
      <c r="F266" s="2"/>
      <c r="G266" s="2"/>
      <c r="H266" s="2"/>
      <c r="I266" s="2"/>
      <c r="J266" s="2"/>
      <c r="K266" s="2"/>
      <c r="L266" s="2"/>
      <c r="M266" s="2"/>
      <c r="N266" s="2"/>
      <c r="O266" s="2"/>
      <c r="P266" s="2"/>
      <c r="Q266" s="2"/>
      <c r="R266" s="50"/>
      <c r="S266" s="2"/>
      <c r="T266" s="2"/>
      <c r="U266" s="2"/>
      <c r="V266" s="2"/>
      <c r="W266" s="50"/>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row>
    <row r="267">
      <c r="A267" s="2"/>
      <c r="B267" s="2"/>
      <c r="C267" s="2"/>
      <c r="D267" s="2"/>
      <c r="E267" s="2"/>
      <c r="F267" s="2"/>
      <c r="G267" s="2"/>
      <c r="H267" s="2"/>
      <c r="I267" s="2"/>
      <c r="J267" s="2"/>
      <c r="K267" s="2"/>
      <c r="L267" s="2"/>
      <c r="M267" s="2"/>
      <c r="N267" s="2"/>
      <c r="O267" s="2"/>
      <c r="P267" s="2"/>
      <c r="Q267" s="2"/>
      <c r="R267" s="50"/>
      <c r="S267" s="2"/>
      <c r="T267" s="2"/>
      <c r="U267" s="2"/>
      <c r="V267" s="2"/>
      <c r="W267" s="50"/>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row>
    <row r="268">
      <c r="A268" s="2"/>
      <c r="B268" s="2"/>
      <c r="C268" s="2"/>
      <c r="D268" s="2"/>
      <c r="E268" s="2"/>
      <c r="F268" s="2"/>
      <c r="G268" s="2"/>
      <c r="H268" s="2"/>
      <c r="I268" s="2"/>
      <c r="J268" s="2"/>
      <c r="K268" s="2"/>
      <c r="L268" s="2"/>
      <c r="M268" s="2"/>
      <c r="N268" s="2"/>
      <c r="O268" s="2"/>
      <c r="P268" s="2"/>
      <c r="Q268" s="2"/>
      <c r="R268" s="50"/>
      <c r="S268" s="2"/>
      <c r="T268" s="2"/>
      <c r="U268" s="2"/>
      <c r="V268" s="2"/>
      <c r="W268" s="50"/>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row>
    <row r="269">
      <c r="A269" s="2"/>
      <c r="B269" s="2"/>
      <c r="C269" s="2"/>
      <c r="D269" s="2"/>
      <c r="E269" s="2"/>
      <c r="F269" s="2"/>
      <c r="G269" s="2"/>
      <c r="H269" s="2"/>
      <c r="I269" s="2"/>
      <c r="J269" s="2"/>
      <c r="K269" s="2"/>
      <c r="L269" s="2"/>
      <c r="M269" s="2"/>
      <c r="N269" s="2"/>
      <c r="O269" s="2"/>
      <c r="P269" s="2"/>
      <c r="Q269" s="2"/>
      <c r="R269" s="50"/>
      <c r="S269" s="2"/>
      <c r="T269" s="2"/>
      <c r="U269" s="2"/>
      <c r="V269" s="2"/>
      <c r="W269" s="50"/>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row>
    <row r="270">
      <c r="A270" s="2"/>
      <c r="B270" s="2"/>
      <c r="C270" s="2"/>
      <c r="D270" s="2"/>
      <c r="E270" s="2"/>
      <c r="F270" s="2"/>
      <c r="G270" s="2"/>
      <c r="H270" s="2"/>
      <c r="I270" s="2"/>
      <c r="J270" s="2"/>
      <c r="K270" s="2"/>
      <c r="L270" s="2"/>
      <c r="M270" s="2"/>
      <c r="N270" s="2"/>
      <c r="O270" s="2"/>
      <c r="P270" s="2"/>
      <c r="Q270" s="2"/>
      <c r="R270" s="50"/>
      <c r="S270" s="2"/>
      <c r="T270" s="2"/>
      <c r="U270" s="2"/>
      <c r="V270" s="2"/>
      <c r="W270" s="50"/>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row>
    <row r="271">
      <c r="A271" s="2"/>
      <c r="B271" s="2"/>
      <c r="C271" s="2"/>
      <c r="D271" s="2"/>
      <c r="E271" s="2"/>
      <c r="F271" s="2"/>
      <c r="G271" s="2"/>
      <c r="H271" s="2"/>
      <c r="I271" s="2"/>
      <c r="J271" s="2"/>
      <c r="K271" s="2"/>
      <c r="L271" s="2"/>
      <c r="M271" s="2"/>
      <c r="N271" s="2"/>
      <c r="O271" s="2"/>
      <c r="P271" s="2"/>
      <c r="Q271" s="2"/>
      <c r="R271" s="50"/>
      <c r="S271" s="2"/>
      <c r="T271" s="2"/>
      <c r="U271" s="2"/>
      <c r="V271" s="2"/>
      <c r="W271" s="50"/>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row>
    <row r="272">
      <c r="A272" s="2"/>
      <c r="B272" s="2"/>
      <c r="C272" s="2"/>
      <c r="D272" s="2"/>
      <c r="E272" s="2"/>
      <c r="F272" s="2"/>
      <c r="G272" s="2"/>
      <c r="H272" s="2"/>
      <c r="I272" s="2"/>
      <c r="J272" s="2"/>
      <c r="K272" s="2"/>
      <c r="L272" s="2"/>
      <c r="M272" s="2"/>
      <c r="N272" s="2"/>
      <c r="O272" s="2"/>
      <c r="P272" s="2"/>
      <c r="Q272" s="2"/>
      <c r="R272" s="50"/>
      <c r="S272" s="2"/>
      <c r="T272" s="2"/>
      <c r="U272" s="2"/>
      <c r="V272" s="2"/>
      <c r="W272" s="50"/>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row>
    <row r="273">
      <c r="A273" s="2"/>
      <c r="B273" s="2"/>
      <c r="C273" s="2"/>
      <c r="D273" s="2"/>
      <c r="E273" s="2"/>
      <c r="F273" s="2"/>
      <c r="G273" s="2"/>
      <c r="H273" s="2"/>
      <c r="I273" s="2"/>
      <c r="J273" s="2"/>
      <c r="K273" s="2"/>
      <c r="L273" s="2"/>
      <c r="M273" s="2"/>
      <c r="N273" s="2"/>
      <c r="O273" s="2"/>
      <c r="P273" s="2"/>
      <c r="Q273" s="2"/>
      <c r="R273" s="50"/>
      <c r="S273" s="2"/>
      <c r="T273" s="2"/>
      <c r="U273" s="2"/>
      <c r="V273" s="2"/>
      <c r="W273" s="50"/>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row>
    <row r="274">
      <c r="A274" s="2"/>
      <c r="B274" s="2"/>
      <c r="C274" s="2"/>
      <c r="D274" s="2"/>
      <c r="E274" s="2"/>
      <c r="F274" s="2"/>
      <c r="G274" s="2"/>
      <c r="H274" s="2"/>
      <c r="I274" s="2"/>
      <c r="J274" s="2"/>
      <c r="K274" s="2"/>
      <c r="L274" s="2"/>
      <c r="M274" s="2"/>
      <c r="N274" s="2"/>
      <c r="O274" s="2"/>
      <c r="P274" s="2"/>
      <c r="Q274" s="2"/>
      <c r="R274" s="50"/>
      <c r="S274" s="2"/>
      <c r="T274" s="2"/>
      <c r="U274" s="2"/>
      <c r="V274" s="2"/>
      <c r="W274" s="50"/>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row>
    <row r="275">
      <c r="A275" s="2"/>
      <c r="B275" s="2"/>
      <c r="C275" s="2"/>
      <c r="D275" s="2"/>
      <c r="E275" s="2"/>
      <c r="F275" s="2"/>
      <c r="G275" s="2"/>
      <c r="H275" s="2"/>
      <c r="I275" s="2"/>
      <c r="J275" s="2"/>
      <c r="K275" s="2"/>
      <c r="L275" s="2"/>
      <c r="M275" s="2"/>
      <c r="N275" s="2"/>
      <c r="O275" s="2"/>
      <c r="P275" s="2"/>
      <c r="Q275" s="2"/>
      <c r="R275" s="50"/>
      <c r="S275" s="2"/>
      <c r="T275" s="2"/>
      <c r="U275" s="2"/>
      <c r="V275" s="2"/>
      <c r="W275" s="50"/>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row>
    <row r="276">
      <c r="A276" s="2"/>
      <c r="B276" s="2"/>
      <c r="C276" s="2"/>
      <c r="D276" s="2"/>
      <c r="E276" s="2"/>
      <c r="F276" s="2"/>
      <c r="G276" s="2"/>
      <c r="H276" s="2"/>
      <c r="I276" s="2"/>
      <c r="J276" s="2"/>
      <c r="K276" s="2"/>
      <c r="L276" s="2"/>
      <c r="M276" s="2"/>
      <c r="N276" s="2"/>
      <c r="O276" s="2"/>
      <c r="P276" s="2"/>
      <c r="Q276" s="2"/>
      <c r="R276" s="50"/>
      <c r="S276" s="2"/>
      <c r="T276" s="2"/>
      <c r="U276" s="2"/>
      <c r="V276" s="2"/>
      <c r="W276" s="50"/>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row>
    <row r="277">
      <c r="A277" s="2"/>
      <c r="B277" s="2"/>
      <c r="C277" s="2"/>
      <c r="D277" s="2"/>
      <c r="E277" s="2"/>
      <c r="F277" s="2"/>
      <c r="G277" s="2"/>
      <c r="H277" s="2"/>
      <c r="I277" s="2"/>
      <c r="J277" s="2"/>
      <c r="K277" s="2"/>
      <c r="L277" s="2"/>
      <c r="M277" s="2"/>
      <c r="N277" s="2"/>
      <c r="O277" s="2"/>
      <c r="P277" s="2"/>
      <c r="Q277" s="2"/>
      <c r="R277" s="50"/>
      <c r="S277" s="2"/>
      <c r="T277" s="2"/>
      <c r="U277" s="2"/>
      <c r="V277" s="2"/>
      <c r="W277" s="50"/>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row>
    <row r="278">
      <c r="A278" s="2"/>
      <c r="B278" s="2"/>
      <c r="C278" s="2"/>
      <c r="D278" s="2"/>
      <c r="E278" s="2"/>
      <c r="F278" s="2"/>
      <c r="G278" s="2"/>
      <c r="H278" s="2"/>
      <c r="I278" s="2"/>
      <c r="J278" s="2"/>
      <c r="K278" s="2"/>
      <c r="L278" s="2"/>
      <c r="M278" s="2"/>
      <c r="N278" s="2"/>
      <c r="O278" s="2"/>
      <c r="P278" s="2"/>
      <c r="Q278" s="2"/>
      <c r="R278" s="50"/>
      <c r="S278" s="2"/>
      <c r="T278" s="2"/>
      <c r="U278" s="2"/>
      <c r="V278" s="2"/>
      <c r="W278" s="50"/>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row>
    <row r="279">
      <c r="A279" s="2"/>
      <c r="B279" s="2"/>
      <c r="C279" s="2"/>
      <c r="D279" s="2"/>
      <c r="E279" s="2"/>
      <c r="F279" s="2"/>
      <c r="G279" s="2"/>
      <c r="H279" s="2"/>
      <c r="I279" s="2"/>
      <c r="J279" s="2"/>
      <c r="K279" s="2"/>
      <c r="L279" s="2"/>
      <c r="M279" s="2"/>
      <c r="N279" s="2"/>
      <c r="O279" s="2"/>
      <c r="P279" s="2"/>
      <c r="Q279" s="2"/>
      <c r="R279" s="50"/>
      <c r="S279" s="2"/>
      <c r="T279" s="2"/>
      <c r="U279" s="2"/>
      <c r="V279" s="2"/>
      <c r="W279" s="50"/>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row>
    <row r="280">
      <c r="A280" s="2"/>
      <c r="B280" s="2"/>
      <c r="C280" s="2"/>
      <c r="D280" s="2"/>
      <c r="E280" s="2"/>
      <c r="F280" s="2"/>
      <c r="G280" s="2"/>
      <c r="H280" s="2"/>
      <c r="I280" s="2"/>
      <c r="J280" s="2"/>
      <c r="K280" s="2"/>
      <c r="L280" s="2"/>
      <c r="M280" s="2"/>
      <c r="N280" s="2"/>
      <c r="O280" s="2"/>
      <c r="P280" s="2"/>
      <c r="Q280" s="2"/>
      <c r="R280" s="50"/>
      <c r="S280" s="2"/>
      <c r="T280" s="2"/>
      <c r="U280" s="2"/>
      <c r="V280" s="2"/>
      <c r="W280" s="50"/>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row>
    <row r="281">
      <c r="A281" s="2"/>
      <c r="B281" s="2"/>
      <c r="C281" s="2"/>
      <c r="D281" s="2"/>
      <c r="E281" s="2"/>
      <c r="F281" s="2"/>
      <c r="G281" s="2"/>
      <c r="H281" s="2"/>
      <c r="I281" s="2"/>
      <c r="J281" s="2"/>
      <c r="K281" s="2"/>
      <c r="L281" s="2"/>
      <c r="M281" s="2"/>
      <c r="N281" s="2"/>
      <c r="O281" s="2"/>
      <c r="P281" s="2"/>
      <c r="Q281" s="2"/>
      <c r="R281" s="50"/>
      <c r="S281" s="2"/>
      <c r="T281" s="2"/>
      <c r="U281" s="2"/>
      <c r="V281" s="2"/>
      <c r="W281" s="50"/>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row>
    <row r="282">
      <c r="A282" s="2"/>
      <c r="B282" s="2"/>
      <c r="C282" s="2"/>
      <c r="D282" s="2"/>
      <c r="E282" s="2"/>
      <c r="F282" s="2"/>
      <c r="G282" s="2"/>
      <c r="H282" s="2"/>
      <c r="I282" s="2"/>
      <c r="J282" s="2"/>
      <c r="K282" s="2"/>
      <c r="L282" s="2"/>
      <c r="M282" s="2"/>
      <c r="N282" s="2"/>
      <c r="O282" s="2"/>
      <c r="P282" s="2"/>
      <c r="Q282" s="2"/>
      <c r="R282" s="50"/>
      <c r="S282" s="2"/>
      <c r="T282" s="2"/>
      <c r="U282" s="2"/>
      <c r="V282" s="2"/>
      <c r="W282" s="50"/>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row>
    <row r="283">
      <c r="A283" s="2"/>
      <c r="B283" s="2"/>
      <c r="C283" s="2"/>
      <c r="D283" s="2"/>
      <c r="E283" s="2"/>
      <c r="F283" s="2"/>
      <c r="G283" s="2"/>
      <c r="H283" s="2"/>
      <c r="I283" s="2"/>
      <c r="J283" s="2"/>
      <c r="K283" s="2"/>
      <c r="L283" s="2"/>
      <c r="M283" s="2"/>
      <c r="N283" s="2"/>
      <c r="O283" s="2"/>
      <c r="P283" s="2"/>
      <c r="Q283" s="2"/>
      <c r="R283" s="50"/>
      <c r="S283" s="2"/>
      <c r="T283" s="2"/>
      <c r="U283" s="2"/>
      <c r="V283" s="2"/>
      <c r="W283" s="50"/>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row>
    <row r="284">
      <c r="A284" s="2"/>
      <c r="B284" s="2"/>
      <c r="C284" s="2"/>
      <c r="D284" s="2"/>
      <c r="E284" s="2"/>
      <c r="F284" s="2"/>
      <c r="G284" s="2"/>
      <c r="H284" s="2"/>
      <c r="I284" s="2"/>
      <c r="J284" s="2"/>
      <c r="K284" s="2"/>
      <c r="L284" s="2"/>
      <c r="M284" s="2"/>
      <c r="N284" s="2"/>
      <c r="O284" s="2"/>
      <c r="P284" s="2"/>
      <c r="Q284" s="2"/>
      <c r="R284" s="50"/>
      <c r="S284" s="2"/>
      <c r="T284" s="2"/>
      <c r="U284" s="2"/>
      <c r="V284" s="2"/>
      <c r="W284" s="50"/>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row>
    <row r="285">
      <c r="A285" s="2"/>
      <c r="B285" s="2"/>
      <c r="C285" s="2"/>
      <c r="D285" s="2"/>
      <c r="E285" s="2"/>
      <c r="F285" s="2"/>
      <c r="G285" s="2"/>
      <c r="H285" s="2"/>
      <c r="I285" s="2"/>
      <c r="J285" s="2"/>
      <c r="K285" s="2"/>
      <c r="L285" s="2"/>
      <c r="M285" s="2"/>
      <c r="N285" s="2"/>
      <c r="O285" s="2"/>
      <c r="P285" s="2"/>
      <c r="Q285" s="2"/>
      <c r="R285" s="50"/>
      <c r="S285" s="2"/>
      <c r="T285" s="2"/>
      <c r="U285" s="2"/>
      <c r="V285" s="2"/>
      <c r="W285" s="50"/>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row>
    <row r="286">
      <c r="A286" s="2"/>
      <c r="B286" s="2"/>
      <c r="C286" s="2"/>
      <c r="D286" s="2"/>
      <c r="E286" s="2"/>
      <c r="F286" s="2"/>
      <c r="G286" s="2"/>
      <c r="H286" s="2"/>
      <c r="I286" s="2"/>
      <c r="J286" s="2"/>
      <c r="K286" s="2"/>
      <c r="L286" s="2"/>
      <c r="M286" s="2"/>
      <c r="N286" s="2"/>
      <c r="O286" s="2"/>
      <c r="P286" s="2"/>
      <c r="Q286" s="2"/>
      <c r="R286" s="50"/>
      <c r="S286" s="2"/>
      <c r="T286" s="2"/>
      <c r="U286" s="2"/>
      <c r="V286" s="2"/>
      <c r="W286" s="50"/>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row>
    <row r="287">
      <c r="A287" s="2"/>
      <c r="B287" s="2"/>
      <c r="C287" s="2"/>
      <c r="D287" s="2"/>
      <c r="E287" s="2"/>
      <c r="F287" s="2"/>
      <c r="G287" s="2"/>
      <c r="H287" s="2"/>
      <c r="I287" s="2"/>
      <c r="J287" s="2"/>
      <c r="K287" s="2"/>
      <c r="L287" s="2"/>
      <c r="M287" s="2"/>
      <c r="N287" s="2"/>
      <c r="O287" s="2"/>
      <c r="P287" s="2"/>
      <c r="Q287" s="2"/>
      <c r="R287" s="50"/>
      <c r="S287" s="2"/>
      <c r="T287" s="2"/>
      <c r="U287" s="2"/>
      <c r="V287" s="2"/>
      <c r="W287" s="50"/>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row>
    <row r="288">
      <c r="A288" s="2"/>
      <c r="B288" s="2"/>
      <c r="C288" s="2"/>
      <c r="D288" s="2"/>
      <c r="E288" s="2"/>
      <c r="F288" s="2"/>
      <c r="G288" s="2"/>
      <c r="H288" s="2"/>
      <c r="I288" s="2"/>
      <c r="J288" s="2"/>
      <c r="K288" s="2"/>
      <c r="L288" s="2"/>
      <c r="M288" s="2"/>
      <c r="N288" s="2"/>
      <c r="O288" s="2"/>
      <c r="P288" s="2"/>
      <c r="Q288" s="2"/>
      <c r="R288" s="50"/>
      <c r="S288" s="2"/>
      <c r="T288" s="2"/>
      <c r="U288" s="2"/>
      <c r="V288" s="2"/>
      <c r="W288" s="50"/>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row>
    <row r="289">
      <c r="A289" s="2"/>
      <c r="B289" s="2"/>
      <c r="C289" s="2"/>
      <c r="D289" s="2"/>
      <c r="E289" s="2"/>
      <c r="F289" s="2"/>
      <c r="G289" s="2"/>
      <c r="H289" s="2"/>
      <c r="I289" s="2"/>
      <c r="J289" s="2"/>
      <c r="K289" s="2"/>
      <c r="L289" s="2"/>
      <c r="M289" s="2"/>
      <c r="N289" s="2"/>
      <c r="O289" s="2"/>
      <c r="P289" s="2"/>
      <c r="Q289" s="2"/>
      <c r="R289" s="50"/>
      <c r="S289" s="2"/>
      <c r="T289" s="2"/>
      <c r="U289" s="2"/>
      <c r="V289" s="2"/>
      <c r="W289" s="50"/>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row>
    <row r="290">
      <c r="A290" s="2"/>
      <c r="B290" s="2"/>
      <c r="C290" s="2"/>
      <c r="D290" s="2"/>
      <c r="E290" s="2"/>
      <c r="F290" s="2"/>
      <c r="G290" s="2"/>
      <c r="H290" s="2"/>
      <c r="I290" s="2"/>
      <c r="J290" s="2"/>
      <c r="K290" s="2"/>
      <c r="L290" s="2"/>
      <c r="M290" s="2"/>
      <c r="N290" s="2"/>
      <c r="O290" s="2"/>
      <c r="P290" s="2"/>
      <c r="Q290" s="2"/>
      <c r="R290" s="50"/>
      <c r="S290" s="2"/>
      <c r="T290" s="2"/>
      <c r="U290" s="2"/>
      <c r="V290" s="2"/>
      <c r="W290" s="50"/>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row>
    <row r="291">
      <c r="A291" s="2"/>
      <c r="B291" s="2"/>
      <c r="C291" s="2"/>
      <c r="D291" s="2"/>
      <c r="E291" s="2"/>
      <c r="F291" s="2"/>
      <c r="G291" s="2"/>
      <c r="H291" s="2"/>
      <c r="I291" s="2"/>
      <c r="J291" s="2"/>
      <c r="K291" s="2"/>
      <c r="L291" s="2"/>
      <c r="M291" s="2"/>
      <c r="N291" s="2"/>
      <c r="O291" s="2"/>
      <c r="P291" s="2"/>
      <c r="Q291" s="2"/>
      <c r="R291" s="50"/>
      <c r="S291" s="2"/>
      <c r="T291" s="2"/>
      <c r="U291" s="2"/>
      <c r="V291" s="2"/>
      <c r="W291" s="50"/>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row>
    <row r="292">
      <c r="A292" s="2"/>
      <c r="B292" s="2"/>
      <c r="C292" s="2"/>
      <c r="D292" s="2"/>
      <c r="E292" s="2"/>
      <c r="F292" s="2"/>
      <c r="G292" s="2"/>
      <c r="H292" s="2"/>
      <c r="I292" s="2"/>
      <c r="J292" s="2"/>
      <c r="K292" s="2"/>
      <c r="L292" s="2"/>
      <c r="M292" s="2"/>
      <c r="N292" s="2"/>
      <c r="O292" s="2"/>
      <c r="P292" s="2"/>
      <c r="Q292" s="2"/>
      <c r="R292" s="50"/>
      <c r="S292" s="2"/>
      <c r="T292" s="2"/>
      <c r="U292" s="2"/>
      <c r="V292" s="2"/>
      <c r="W292" s="50"/>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row>
    <row r="293">
      <c r="A293" s="2"/>
      <c r="B293" s="2"/>
      <c r="C293" s="2"/>
      <c r="D293" s="2"/>
      <c r="E293" s="2"/>
      <c r="F293" s="2"/>
      <c r="G293" s="2"/>
      <c r="H293" s="2"/>
      <c r="I293" s="2"/>
      <c r="J293" s="2"/>
      <c r="K293" s="2"/>
      <c r="L293" s="2"/>
      <c r="M293" s="2"/>
      <c r="N293" s="2"/>
      <c r="O293" s="2"/>
      <c r="P293" s="2"/>
      <c r="Q293" s="2"/>
      <c r="R293" s="50"/>
      <c r="S293" s="2"/>
      <c r="T293" s="2"/>
      <c r="U293" s="2"/>
      <c r="V293" s="2"/>
      <c r="W293" s="50"/>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row>
    <row r="294">
      <c r="A294" s="2"/>
      <c r="B294" s="2"/>
      <c r="C294" s="2"/>
      <c r="D294" s="2"/>
      <c r="E294" s="2"/>
      <c r="F294" s="2"/>
      <c r="G294" s="2"/>
      <c r="H294" s="2"/>
      <c r="I294" s="2"/>
      <c r="J294" s="2"/>
      <c r="K294" s="2"/>
      <c r="L294" s="2"/>
      <c r="M294" s="2"/>
      <c r="N294" s="2"/>
      <c r="O294" s="2"/>
      <c r="P294" s="2"/>
      <c r="Q294" s="2"/>
      <c r="R294" s="50"/>
      <c r="S294" s="2"/>
      <c r="T294" s="2"/>
      <c r="U294" s="2"/>
      <c r="V294" s="2"/>
      <c r="W294" s="50"/>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row>
    <row r="295">
      <c r="A295" s="2"/>
      <c r="B295" s="2"/>
      <c r="C295" s="2"/>
      <c r="D295" s="2"/>
      <c r="E295" s="2"/>
      <c r="F295" s="2"/>
      <c r="G295" s="2"/>
      <c r="H295" s="2"/>
      <c r="I295" s="2"/>
      <c r="J295" s="2"/>
      <c r="K295" s="2"/>
      <c r="L295" s="2"/>
      <c r="M295" s="2"/>
      <c r="N295" s="2"/>
      <c r="O295" s="2"/>
      <c r="P295" s="2"/>
      <c r="Q295" s="2"/>
      <c r="R295" s="50"/>
      <c r="S295" s="2"/>
      <c r="T295" s="2"/>
      <c r="U295" s="2"/>
      <c r="V295" s="2"/>
      <c r="W295" s="50"/>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row>
    <row r="296">
      <c r="A296" s="2"/>
      <c r="B296" s="2"/>
      <c r="C296" s="2"/>
      <c r="D296" s="2"/>
      <c r="E296" s="2"/>
      <c r="F296" s="2"/>
      <c r="G296" s="2"/>
      <c r="H296" s="2"/>
      <c r="I296" s="2"/>
      <c r="J296" s="2"/>
      <c r="K296" s="2"/>
      <c r="L296" s="2"/>
      <c r="M296" s="2"/>
      <c r="N296" s="2"/>
      <c r="O296" s="2"/>
      <c r="P296" s="2"/>
      <c r="Q296" s="2"/>
      <c r="R296" s="50"/>
      <c r="S296" s="2"/>
      <c r="T296" s="2"/>
      <c r="U296" s="2"/>
      <c r="V296" s="2"/>
      <c r="W296" s="50"/>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row>
    <row r="297">
      <c r="A297" s="2"/>
      <c r="B297" s="2"/>
      <c r="C297" s="2"/>
      <c r="D297" s="2"/>
      <c r="E297" s="2"/>
      <c r="F297" s="2"/>
      <c r="G297" s="2"/>
      <c r="H297" s="2"/>
      <c r="I297" s="2"/>
      <c r="J297" s="2"/>
      <c r="K297" s="2"/>
      <c r="L297" s="2"/>
      <c r="M297" s="2"/>
      <c r="N297" s="2"/>
      <c r="O297" s="2"/>
      <c r="P297" s="2"/>
      <c r="Q297" s="2"/>
      <c r="R297" s="50"/>
      <c r="S297" s="2"/>
      <c r="T297" s="2"/>
      <c r="U297" s="2"/>
      <c r="V297" s="2"/>
      <c r="W297" s="50"/>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row>
    <row r="298">
      <c r="A298" s="2"/>
      <c r="B298" s="2"/>
      <c r="C298" s="2"/>
      <c r="D298" s="2"/>
      <c r="E298" s="2"/>
      <c r="F298" s="2"/>
      <c r="G298" s="2"/>
      <c r="H298" s="2"/>
      <c r="I298" s="2"/>
      <c r="J298" s="2"/>
      <c r="K298" s="2"/>
      <c r="L298" s="2"/>
      <c r="M298" s="2"/>
      <c r="N298" s="2"/>
      <c r="O298" s="2"/>
      <c r="P298" s="2"/>
      <c r="Q298" s="2"/>
      <c r="R298" s="50"/>
      <c r="S298" s="2"/>
      <c r="T298" s="2"/>
      <c r="U298" s="2"/>
      <c r="V298" s="2"/>
      <c r="W298" s="50"/>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row>
    <row r="299">
      <c r="A299" s="2"/>
      <c r="B299" s="2"/>
      <c r="C299" s="2"/>
      <c r="D299" s="2"/>
      <c r="E299" s="2"/>
      <c r="F299" s="2"/>
      <c r="G299" s="2"/>
      <c r="H299" s="2"/>
      <c r="I299" s="2"/>
      <c r="J299" s="2"/>
      <c r="K299" s="2"/>
      <c r="L299" s="2"/>
      <c r="M299" s="2"/>
      <c r="N299" s="2"/>
      <c r="O299" s="2"/>
      <c r="P299" s="2"/>
      <c r="Q299" s="2"/>
      <c r="R299" s="50"/>
      <c r="S299" s="2"/>
      <c r="T299" s="2"/>
      <c r="U299" s="2"/>
      <c r="V299" s="2"/>
      <c r="W299" s="50"/>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row>
    <row r="300">
      <c r="A300" s="2"/>
      <c r="B300" s="2"/>
      <c r="C300" s="2"/>
      <c r="D300" s="2"/>
      <c r="E300" s="2"/>
      <c r="F300" s="2"/>
      <c r="G300" s="2"/>
      <c r="H300" s="2"/>
      <c r="I300" s="2"/>
      <c r="J300" s="2"/>
      <c r="K300" s="2"/>
      <c r="L300" s="2"/>
      <c r="M300" s="2"/>
      <c r="N300" s="2"/>
      <c r="O300" s="2"/>
      <c r="P300" s="2"/>
      <c r="Q300" s="2"/>
      <c r="R300" s="50"/>
      <c r="S300" s="2"/>
      <c r="T300" s="2"/>
      <c r="U300" s="2"/>
      <c r="V300" s="2"/>
      <c r="W300" s="50"/>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row>
    <row r="301">
      <c r="A301" s="2"/>
      <c r="B301" s="2"/>
      <c r="C301" s="2"/>
      <c r="D301" s="2"/>
      <c r="E301" s="2"/>
      <c r="F301" s="2"/>
      <c r="G301" s="2"/>
      <c r="H301" s="2"/>
      <c r="I301" s="2"/>
      <c r="J301" s="2"/>
      <c r="K301" s="2"/>
      <c r="L301" s="2"/>
      <c r="M301" s="2"/>
      <c r="N301" s="2"/>
      <c r="O301" s="2"/>
      <c r="P301" s="2"/>
      <c r="Q301" s="2"/>
      <c r="R301" s="50"/>
      <c r="S301" s="2"/>
      <c r="T301" s="2"/>
      <c r="U301" s="2"/>
      <c r="V301" s="2"/>
      <c r="W301" s="50"/>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row>
    <row r="302">
      <c r="A302" s="2"/>
      <c r="B302" s="2"/>
      <c r="C302" s="2"/>
      <c r="D302" s="2"/>
      <c r="E302" s="2"/>
      <c r="F302" s="2"/>
      <c r="G302" s="2"/>
      <c r="H302" s="2"/>
      <c r="I302" s="2"/>
      <c r="J302" s="2"/>
      <c r="K302" s="2"/>
      <c r="L302" s="2"/>
      <c r="M302" s="2"/>
      <c r="N302" s="2"/>
      <c r="O302" s="2"/>
      <c r="P302" s="2"/>
      <c r="Q302" s="2"/>
      <c r="R302" s="50"/>
      <c r="S302" s="2"/>
      <c r="T302" s="2"/>
      <c r="U302" s="2"/>
      <c r="V302" s="2"/>
      <c r="W302" s="50"/>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row>
    <row r="303">
      <c r="A303" s="2"/>
      <c r="B303" s="2"/>
      <c r="C303" s="2"/>
      <c r="D303" s="2"/>
      <c r="E303" s="2"/>
      <c r="F303" s="2"/>
      <c r="G303" s="2"/>
      <c r="H303" s="2"/>
      <c r="I303" s="2"/>
      <c r="J303" s="2"/>
      <c r="K303" s="2"/>
      <c r="L303" s="2"/>
      <c r="M303" s="2"/>
      <c r="N303" s="2"/>
      <c r="O303" s="2"/>
      <c r="P303" s="2"/>
      <c r="Q303" s="2"/>
      <c r="R303" s="50"/>
      <c r="S303" s="2"/>
      <c r="T303" s="2"/>
      <c r="U303" s="2"/>
      <c r="V303" s="2"/>
      <c r="W303" s="50"/>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row>
    <row r="304">
      <c r="A304" s="2"/>
      <c r="B304" s="2"/>
      <c r="C304" s="2"/>
      <c r="D304" s="2"/>
      <c r="E304" s="2"/>
      <c r="F304" s="2"/>
      <c r="G304" s="2"/>
      <c r="H304" s="2"/>
      <c r="I304" s="2"/>
      <c r="J304" s="2"/>
      <c r="K304" s="2"/>
      <c r="L304" s="2"/>
      <c r="M304" s="2"/>
      <c r="N304" s="2"/>
      <c r="O304" s="2"/>
      <c r="P304" s="2"/>
      <c r="Q304" s="2"/>
      <c r="R304" s="50"/>
      <c r="S304" s="2"/>
      <c r="T304" s="2"/>
      <c r="U304" s="2"/>
      <c r="V304" s="2"/>
      <c r="W304" s="50"/>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row>
    <row r="305">
      <c r="A305" s="2"/>
      <c r="B305" s="2"/>
      <c r="C305" s="2"/>
      <c r="D305" s="2"/>
      <c r="E305" s="2"/>
      <c r="F305" s="2"/>
      <c r="G305" s="2"/>
      <c r="H305" s="2"/>
      <c r="I305" s="2"/>
      <c r="J305" s="2"/>
      <c r="K305" s="2"/>
      <c r="L305" s="2"/>
      <c r="M305" s="2"/>
      <c r="N305" s="2"/>
      <c r="O305" s="2"/>
      <c r="P305" s="2"/>
      <c r="Q305" s="2"/>
      <c r="R305" s="50"/>
      <c r="S305" s="2"/>
      <c r="T305" s="2"/>
      <c r="U305" s="2"/>
      <c r="V305" s="2"/>
      <c r="W305" s="50"/>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row>
    <row r="306">
      <c r="A306" s="2"/>
      <c r="B306" s="2"/>
      <c r="C306" s="2"/>
      <c r="D306" s="2"/>
      <c r="E306" s="2"/>
      <c r="F306" s="2"/>
      <c r="G306" s="2"/>
      <c r="H306" s="2"/>
      <c r="I306" s="2"/>
      <c r="J306" s="2"/>
      <c r="K306" s="2"/>
      <c r="L306" s="2"/>
      <c r="M306" s="2"/>
      <c r="N306" s="2"/>
      <c r="O306" s="2"/>
      <c r="P306" s="2"/>
      <c r="Q306" s="2"/>
      <c r="R306" s="50"/>
      <c r="S306" s="2"/>
      <c r="T306" s="2"/>
      <c r="U306" s="2"/>
      <c r="V306" s="2"/>
      <c r="W306" s="50"/>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row>
    <row r="307">
      <c r="A307" s="2"/>
      <c r="B307" s="2"/>
      <c r="C307" s="2"/>
      <c r="D307" s="2"/>
      <c r="E307" s="2"/>
      <c r="F307" s="2"/>
      <c r="G307" s="2"/>
      <c r="H307" s="2"/>
      <c r="I307" s="2"/>
      <c r="J307" s="2"/>
      <c r="K307" s="2"/>
      <c r="L307" s="2"/>
      <c r="M307" s="2"/>
      <c r="N307" s="2"/>
      <c r="O307" s="2"/>
      <c r="P307" s="2"/>
      <c r="Q307" s="2"/>
      <c r="R307" s="50"/>
      <c r="S307" s="2"/>
      <c r="T307" s="2"/>
      <c r="U307" s="2"/>
      <c r="V307" s="2"/>
      <c r="W307" s="50"/>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row>
    <row r="308">
      <c r="A308" s="2"/>
      <c r="B308" s="2"/>
      <c r="C308" s="2"/>
      <c r="D308" s="2"/>
      <c r="E308" s="2"/>
      <c r="F308" s="2"/>
      <c r="G308" s="2"/>
      <c r="H308" s="2"/>
      <c r="I308" s="2"/>
      <c r="J308" s="2"/>
      <c r="K308" s="2"/>
      <c r="L308" s="2"/>
      <c r="M308" s="2"/>
      <c r="N308" s="2"/>
      <c r="O308" s="2"/>
      <c r="P308" s="2"/>
      <c r="Q308" s="2"/>
      <c r="R308" s="50"/>
      <c r="S308" s="2"/>
      <c r="T308" s="2"/>
      <c r="U308" s="2"/>
      <c r="V308" s="2"/>
      <c r="W308" s="50"/>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row>
    <row r="309">
      <c r="A309" s="2"/>
      <c r="B309" s="2"/>
      <c r="C309" s="2"/>
      <c r="D309" s="2"/>
      <c r="E309" s="2"/>
      <c r="F309" s="2"/>
      <c r="G309" s="2"/>
      <c r="H309" s="2"/>
      <c r="I309" s="2"/>
      <c r="J309" s="2"/>
      <c r="K309" s="2"/>
      <c r="L309" s="2"/>
      <c r="M309" s="2"/>
      <c r="N309" s="2"/>
      <c r="O309" s="2"/>
      <c r="P309" s="2"/>
      <c r="Q309" s="2"/>
      <c r="R309" s="50"/>
      <c r="S309" s="2"/>
      <c r="T309" s="2"/>
      <c r="U309" s="2"/>
      <c r="V309" s="2"/>
      <c r="W309" s="50"/>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row>
    <row r="310">
      <c r="A310" s="2"/>
      <c r="B310" s="2"/>
      <c r="C310" s="2"/>
      <c r="D310" s="2"/>
      <c r="E310" s="2"/>
      <c r="F310" s="2"/>
      <c r="G310" s="2"/>
      <c r="H310" s="2"/>
      <c r="I310" s="2"/>
      <c r="J310" s="2"/>
      <c r="K310" s="2"/>
      <c r="L310" s="2"/>
      <c r="M310" s="2"/>
      <c r="N310" s="2"/>
      <c r="O310" s="2"/>
      <c r="P310" s="2"/>
      <c r="Q310" s="2"/>
      <c r="R310" s="50"/>
      <c r="S310" s="2"/>
      <c r="T310" s="2"/>
      <c r="U310" s="2"/>
      <c r="V310" s="2"/>
      <c r="W310" s="50"/>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row>
    <row r="311">
      <c r="A311" s="2"/>
      <c r="B311" s="2"/>
      <c r="C311" s="2"/>
      <c r="D311" s="2"/>
      <c r="E311" s="2"/>
      <c r="F311" s="2"/>
      <c r="G311" s="2"/>
      <c r="H311" s="2"/>
      <c r="I311" s="2"/>
      <c r="J311" s="2"/>
      <c r="K311" s="2"/>
      <c r="L311" s="2"/>
      <c r="M311" s="2"/>
      <c r="N311" s="2"/>
      <c r="O311" s="2"/>
      <c r="P311" s="2"/>
      <c r="Q311" s="2"/>
      <c r="R311" s="50"/>
      <c r="S311" s="2"/>
      <c r="T311" s="2"/>
      <c r="U311" s="2"/>
      <c r="V311" s="2"/>
      <c r="W311" s="50"/>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row>
    <row r="312">
      <c r="A312" s="2"/>
      <c r="B312" s="2"/>
      <c r="C312" s="2"/>
      <c r="D312" s="2"/>
      <c r="E312" s="2"/>
      <c r="F312" s="2"/>
      <c r="G312" s="2"/>
      <c r="H312" s="2"/>
      <c r="I312" s="2"/>
      <c r="J312" s="2"/>
      <c r="K312" s="2"/>
      <c r="L312" s="2"/>
      <c r="M312" s="2"/>
      <c r="N312" s="2"/>
      <c r="O312" s="2"/>
      <c r="P312" s="2"/>
      <c r="Q312" s="2"/>
      <c r="R312" s="50"/>
      <c r="S312" s="2"/>
      <c r="T312" s="2"/>
      <c r="U312" s="2"/>
      <c r="V312" s="2"/>
      <c r="W312" s="50"/>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row>
    <row r="313">
      <c r="A313" s="2"/>
      <c r="B313" s="2"/>
      <c r="C313" s="2"/>
      <c r="D313" s="2"/>
      <c r="E313" s="2"/>
      <c r="F313" s="2"/>
      <c r="G313" s="2"/>
      <c r="H313" s="2"/>
      <c r="I313" s="2"/>
      <c r="J313" s="2"/>
      <c r="K313" s="2"/>
      <c r="L313" s="2"/>
      <c r="M313" s="2"/>
      <c r="N313" s="2"/>
      <c r="O313" s="2"/>
      <c r="P313" s="2"/>
      <c r="Q313" s="2"/>
      <c r="R313" s="50"/>
      <c r="S313" s="2"/>
      <c r="T313" s="2"/>
      <c r="U313" s="2"/>
      <c r="V313" s="2"/>
      <c r="W313" s="50"/>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row>
    <row r="314">
      <c r="A314" s="2"/>
      <c r="B314" s="2"/>
      <c r="C314" s="2"/>
      <c r="D314" s="2"/>
      <c r="E314" s="2"/>
      <c r="F314" s="2"/>
      <c r="G314" s="2"/>
      <c r="H314" s="2"/>
      <c r="I314" s="2"/>
      <c r="J314" s="2"/>
      <c r="K314" s="2"/>
      <c r="L314" s="2"/>
      <c r="M314" s="2"/>
      <c r="N314" s="2"/>
      <c r="O314" s="2"/>
      <c r="P314" s="2"/>
      <c r="Q314" s="2"/>
      <c r="R314" s="50"/>
      <c r="S314" s="2"/>
      <c r="T314" s="2"/>
      <c r="U314" s="2"/>
      <c r="V314" s="2"/>
      <c r="W314" s="50"/>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row>
    <row r="315">
      <c r="A315" s="2"/>
      <c r="B315" s="2"/>
      <c r="C315" s="2"/>
      <c r="D315" s="2"/>
      <c r="E315" s="2"/>
      <c r="F315" s="2"/>
      <c r="G315" s="2"/>
      <c r="H315" s="2"/>
      <c r="I315" s="2"/>
      <c r="J315" s="2"/>
      <c r="K315" s="2"/>
      <c r="L315" s="2"/>
      <c r="M315" s="2"/>
      <c r="N315" s="2"/>
      <c r="O315" s="2"/>
      <c r="P315" s="2"/>
      <c r="Q315" s="2"/>
      <c r="R315" s="50"/>
      <c r="S315" s="2"/>
      <c r="T315" s="2"/>
      <c r="U315" s="2"/>
      <c r="V315" s="2"/>
      <c r="W315" s="50"/>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row>
    <row r="316">
      <c r="A316" s="2"/>
      <c r="B316" s="2"/>
      <c r="C316" s="2"/>
      <c r="D316" s="2"/>
      <c r="E316" s="2"/>
      <c r="F316" s="2"/>
      <c r="G316" s="2"/>
      <c r="H316" s="2"/>
      <c r="I316" s="2"/>
      <c r="J316" s="2"/>
      <c r="K316" s="2"/>
      <c r="L316" s="2"/>
      <c r="M316" s="2"/>
      <c r="N316" s="2"/>
      <c r="O316" s="2"/>
      <c r="P316" s="2"/>
      <c r="Q316" s="2"/>
      <c r="R316" s="50"/>
      <c r="S316" s="2"/>
      <c r="T316" s="2"/>
      <c r="U316" s="2"/>
      <c r="V316" s="2"/>
      <c r="W316" s="50"/>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row>
    <row r="317">
      <c r="A317" s="2"/>
      <c r="B317" s="2"/>
      <c r="C317" s="2"/>
      <c r="D317" s="2"/>
      <c r="E317" s="2"/>
      <c r="F317" s="2"/>
      <c r="G317" s="2"/>
      <c r="H317" s="2"/>
      <c r="I317" s="2"/>
      <c r="J317" s="2"/>
      <c r="K317" s="2"/>
      <c r="L317" s="2"/>
      <c r="M317" s="2"/>
      <c r="N317" s="2"/>
      <c r="O317" s="2"/>
      <c r="P317" s="2"/>
      <c r="Q317" s="2"/>
      <c r="R317" s="50"/>
      <c r="S317" s="2"/>
      <c r="T317" s="2"/>
      <c r="U317" s="2"/>
      <c r="V317" s="2"/>
      <c r="W317" s="50"/>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row>
    <row r="318">
      <c r="A318" s="2"/>
      <c r="B318" s="2"/>
      <c r="C318" s="2"/>
      <c r="D318" s="2"/>
      <c r="E318" s="2"/>
      <c r="F318" s="2"/>
      <c r="G318" s="2"/>
      <c r="H318" s="2"/>
      <c r="I318" s="2"/>
      <c r="J318" s="2"/>
      <c r="K318" s="2"/>
      <c r="L318" s="2"/>
      <c r="M318" s="2"/>
      <c r="N318" s="2"/>
      <c r="O318" s="2"/>
      <c r="P318" s="2"/>
      <c r="Q318" s="2"/>
      <c r="R318" s="50"/>
      <c r="S318" s="2"/>
      <c r="T318" s="2"/>
      <c r="U318" s="2"/>
      <c r="V318" s="2"/>
      <c r="W318" s="50"/>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row>
    <row r="319">
      <c r="A319" s="2"/>
      <c r="B319" s="2"/>
      <c r="C319" s="2"/>
      <c r="D319" s="2"/>
      <c r="E319" s="2"/>
      <c r="F319" s="2"/>
      <c r="G319" s="2"/>
      <c r="H319" s="2"/>
      <c r="I319" s="2"/>
      <c r="J319" s="2"/>
      <c r="K319" s="2"/>
      <c r="L319" s="2"/>
      <c r="M319" s="2"/>
      <c r="N319" s="2"/>
      <c r="O319" s="2"/>
      <c r="P319" s="2"/>
      <c r="Q319" s="2"/>
      <c r="R319" s="50"/>
      <c r="S319" s="2"/>
      <c r="T319" s="2"/>
      <c r="U319" s="2"/>
      <c r="V319" s="2"/>
      <c r="W319" s="50"/>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row>
    <row r="320">
      <c r="A320" s="2"/>
      <c r="B320" s="2"/>
      <c r="C320" s="2"/>
      <c r="D320" s="2"/>
      <c r="E320" s="2"/>
      <c r="F320" s="2"/>
      <c r="G320" s="2"/>
      <c r="H320" s="2"/>
      <c r="I320" s="2"/>
      <c r="J320" s="2"/>
      <c r="K320" s="2"/>
      <c r="L320" s="2"/>
      <c r="M320" s="2"/>
      <c r="N320" s="2"/>
      <c r="O320" s="2"/>
      <c r="P320" s="2"/>
      <c r="Q320" s="2"/>
      <c r="R320" s="50"/>
      <c r="S320" s="2"/>
      <c r="T320" s="2"/>
      <c r="U320" s="2"/>
      <c r="V320" s="2"/>
      <c r="W320" s="50"/>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row>
    <row r="321">
      <c r="A321" s="2"/>
      <c r="B321" s="2"/>
      <c r="C321" s="2"/>
      <c r="D321" s="2"/>
      <c r="E321" s="2"/>
      <c r="F321" s="2"/>
      <c r="G321" s="2"/>
      <c r="H321" s="2"/>
      <c r="I321" s="2"/>
      <c r="J321" s="2"/>
      <c r="K321" s="2"/>
      <c r="L321" s="2"/>
      <c r="M321" s="2"/>
      <c r="N321" s="2"/>
      <c r="O321" s="2"/>
      <c r="P321" s="2"/>
      <c r="Q321" s="2"/>
      <c r="R321" s="50"/>
      <c r="S321" s="2"/>
      <c r="T321" s="2"/>
      <c r="U321" s="2"/>
      <c r="V321" s="2"/>
      <c r="W321" s="50"/>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row>
    <row r="322">
      <c r="A322" s="2"/>
      <c r="B322" s="2"/>
      <c r="C322" s="2"/>
      <c r="D322" s="2"/>
      <c r="E322" s="2"/>
      <c r="F322" s="2"/>
      <c r="G322" s="2"/>
      <c r="H322" s="2"/>
      <c r="I322" s="2"/>
      <c r="J322" s="2"/>
      <c r="K322" s="2"/>
      <c r="L322" s="2"/>
      <c r="M322" s="2"/>
      <c r="N322" s="2"/>
      <c r="O322" s="2"/>
      <c r="P322" s="2"/>
      <c r="Q322" s="2"/>
      <c r="R322" s="50"/>
      <c r="S322" s="2"/>
      <c r="T322" s="2"/>
      <c r="U322" s="2"/>
      <c r="V322" s="2"/>
      <c r="W322" s="50"/>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row>
    <row r="323">
      <c r="A323" s="2"/>
      <c r="B323" s="2"/>
      <c r="C323" s="2"/>
      <c r="D323" s="2"/>
      <c r="E323" s="2"/>
      <c r="F323" s="2"/>
      <c r="G323" s="2"/>
      <c r="H323" s="2"/>
      <c r="I323" s="2"/>
      <c r="J323" s="2"/>
      <c r="K323" s="2"/>
      <c r="L323" s="2"/>
      <c r="M323" s="2"/>
      <c r="N323" s="2"/>
      <c r="O323" s="2"/>
      <c r="P323" s="2"/>
      <c r="Q323" s="2"/>
      <c r="R323" s="50"/>
      <c r="S323" s="2"/>
      <c r="T323" s="2"/>
      <c r="U323" s="2"/>
      <c r="V323" s="2"/>
      <c r="W323" s="50"/>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row>
    <row r="324">
      <c r="A324" s="2"/>
      <c r="B324" s="2"/>
      <c r="C324" s="2"/>
      <c r="D324" s="2"/>
      <c r="E324" s="2"/>
      <c r="F324" s="2"/>
      <c r="G324" s="2"/>
      <c r="H324" s="2"/>
      <c r="I324" s="2"/>
      <c r="J324" s="2"/>
      <c r="K324" s="2"/>
      <c r="L324" s="2"/>
      <c r="M324" s="2"/>
      <c r="N324" s="2"/>
      <c r="O324" s="2"/>
      <c r="P324" s="2"/>
      <c r="Q324" s="2"/>
      <c r="R324" s="50"/>
      <c r="S324" s="2"/>
      <c r="T324" s="2"/>
      <c r="U324" s="2"/>
      <c r="V324" s="2"/>
      <c r="W324" s="50"/>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row>
    <row r="325">
      <c r="A325" s="2"/>
      <c r="B325" s="2"/>
      <c r="C325" s="2"/>
      <c r="D325" s="2"/>
      <c r="E325" s="2"/>
      <c r="F325" s="2"/>
      <c r="G325" s="2"/>
      <c r="H325" s="2"/>
      <c r="I325" s="2"/>
      <c r="J325" s="2"/>
      <c r="K325" s="2"/>
      <c r="L325" s="2"/>
      <c r="M325" s="2"/>
      <c r="N325" s="2"/>
      <c r="O325" s="2"/>
      <c r="P325" s="2"/>
      <c r="Q325" s="2"/>
      <c r="R325" s="50"/>
      <c r="S325" s="2"/>
      <c r="T325" s="2"/>
      <c r="U325" s="2"/>
      <c r="V325" s="2"/>
      <c r="W325" s="50"/>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row>
    <row r="326">
      <c r="A326" s="2"/>
      <c r="B326" s="2"/>
      <c r="C326" s="2"/>
      <c r="D326" s="2"/>
      <c r="E326" s="2"/>
      <c r="F326" s="2"/>
      <c r="G326" s="2"/>
      <c r="H326" s="2"/>
      <c r="I326" s="2"/>
      <c r="J326" s="2"/>
      <c r="K326" s="2"/>
      <c r="L326" s="2"/>
      <c r="M326" s="2"/>
      <c r="N326" s="2"/>
      <c r="O326" s="2"/>
      <c r="P326" s="2"/>
      <c r="Q326" s="2"/>
      <c r="R326" s="50"/>
      <c r="S326" s="2"/>
      <c r="T326" s="2"/>
      <c r="U326" s="2"/>
      <c r="V326" s="2"/>
      <c r="W326" s="50"/>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row>
    <row r="327">
      <c r="A327" s="2"/>
      <c r="B327" s="2"/>
      <c r="C327" s="2"/>
      <c r="D327" s="2"/>
      <c r="E327" s="2"/>
      <c r="F327" s="2"/>
      <c r="G327" s="2"/>
      <c r="H327" s="2"/>
      <c r="I327" s="2"/>
      <c r="J327" s="2"/>
      <c r="K327" s="2"/>
      <c r="L327" s="2"/>
      <c r="M327" s="2"/>
      <c r="N327" s="2"/>
      <c r="O327" s="2"/>
      <c r="P327" s="2"/>
      <c r="Q327" s="2"/>
      <c r="R327" s="50"/>
      <c r="S327" s="2"/>
      <c r="T327" s="2"/>
      <c r="U327" s="2"/>
      <c r="V327" s="2"/>
      <c r="W327" s="50"/>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row>
    <row r="328">
      <c r="A328" s="2"/>
      <c r="B328" s="2"/>
      <c r="C328" s="2"/>
      <c r="D328" s="2"/>
      <c r="E328" s="2"/>
      <c r="F328" s="2"/>
      <c r="G328" s="2"/>
      <c r="H328" s="2"/>
      <c r="I328" s="2"/>
      <c r="J328" s="2"/>
      <c r="K328" s="2"/>
      <c r="L328" s="2"/>
      <c r="M328" s="2"/>
      <c r="N328" s="2"/>
      <c r="O328" s="2"/>
      <c r="P328" s="2"/>
      <c r="Q328" s="2"/>
      <c r="R328" s="50"/>
      <c r="S328" s="2"/>
      <c r="T328" s="2"/>
      <c r="U328" s="2"/>
      <c r="V328" s="2"/>
      <c r="W328" s="50"/>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row>
    <row r="329">
      <c r="A329" s="2"/>
      <c r="B329" s="2"/>
      <c r="C329" s="2"/>
      <c r="D329" s="2"/>
      <c r="E329" s="2"/>
      <c r="F329" s="2"/>
      <c r="G329" s="2"/>
      <c r="H329" s="2"/>
      <c r="I329" s="2"/>
      <c r="J329" s="2"/>
      <c r="K329" s="2"/>
      <c r="L329" s="2"/>
      <c r="M329" s="2"/>
      <c r="N329" s="2"/>
      <c r="O329" s="2"/>
      <c r="P329" s="2"/>
      <c r="Q329" s="2"/>
      <c r="R329" s="50"/>
      <c r="S329" s="2"/>
      <c r="T329" s="2"/>
      <c r="U329" s="2"/>
      <c r="V329" s="2"/>
      <c r="W329" s="50"/>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row>
    <row r="330">
      <c r="A330" s="2"/>
      <c r="B330" s="2"/>
      <c r="C330" s="2"/>
      <c r="D330" s="2"/>
      <c r="E330" s="2"/>
      <c r="F330" s="2"/>
      <c r="G330" s="2"/>
      <c r="H330" s="2"/>
      <c r="I330" s="2"/>
      <c r="J330" s="2"/>
      <c r="K330" s="2"/>
      <c r="L330" s="2"/>
      <c r="M330" s="2"/>
      <c r="N330" s="2"/>
      <c r="O330" s="2"/>
      <c r="P330" s="2"/>
      <c r="Q330" s="2"/>
      <c r="R330" s="50"/>
      <c r="S330" s="2"/>
      <c r="T330" s="2"/>
      <c r="U330" s="2"/>
      <c r="V330" s="2"/>
      <c r="W330" s="50"/>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row>
    <row r="331">
      <c r="A331" s="2"/>
      <c r="B331" s="2"/>
      <c r="C331" s="2"/>
      <c r="D331" s="2"/>
      <c r="E331" s="2"/>
      <c r="F331" s="2"/>
      <c r="G331" s="2"/>
      <c r="H331" s="2"/>
      <c r="I331" s="2"/>
      <c r="J331" s="2"/>
      <c r="K331" s="2"/>
      <c r="L331" s="2"/>
      <c r="M331" s="2"/>
      <c r="N331" s="2"/>
      <c r="O331" s="2"/>
      <c r="P331" s="2"/>
      <c r="Q331" s="2"/>
      <c r="R331" s="50"/>
      <c r="S331" s="2"/>
      <c r="T331" s="2"/>
      <c r="U331" s="2"/>
      <c r="V331" s="2"/>
      <c r="W331" s="50"/>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row>
    <row r="332">
      <c r="A332" s="2"/>
      <c r="B332" s="2"/>
      <c r="C332" s="2"/>
      <c r="D332" s="2"/>
      <c r="E332" s="2"/>
      <c r="F332" s="2"/>
      <c r="G332" s="2"/>
      <c r="H332" s="2"/>
      <c r="I332" s="2"/>
      <c r="J332" s="2"/>
      <c r="K332" s="2"/>
      <c r="L332" s="2"/>
      <c r="M332" s="2"/>
      <c r="N332" s="2"/>
      <c r="O332" s="2"/>
      <c r="P332" s="2"/>
      <c r="Q332" s="2"/>
      <c r="R332" s="50"/>
      <c r="S332" s="2"/>
      <c r="T332" s="2"/>
      <c r="U332" s="2"/>
      <c r="V332" s="2"/>
      <c r="W332" s="50"/>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row>
    <row r="333">
      <c r="A333" s="2"/>
      <c r="B333" s="2"/>
      <c r="C333" s="2"/>
      <c r="D333" s="2"/>
      <c r="E333" s="2"/>
      <c r="F333" s="2"/>
      <c r="G333" s="2"/>
      <c r="H333" s="2"/>
      <c r="I333" s="2"/>
      <c r="J333" s="2"/>
      <c r="K333" s="2"/>
      <c r="L333" s="2"/>
      <c r="M333" s="2"/>
      <c r="N333" s="2"/>
      <c r="O333" s="2"/>
      <c r="P333" s="2"/>
      <c r="Q333" s="2"/>
      <c r="R333" s="50"/>
      <c r="S333" s="2"/>
      <c r="T333" s="2"/>
      <c r="U333" s="2"/>
      <c r="V333" s="2"/>
      <c r="W333" s="50"/>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row>
    <row r="334">
      <c r="A334" s="2"/>
      <c r="B334" s="2"/>
      <c r="C334" s="2"/>
      <c r="D334" s="2"/>
      <c r="E334" s="2"/>
      <c r="F334" s="2"/>
      <c r="G334" s="2"/>
      <c r="H334" s="2"/>
      <c r="I334" s="2"/>
      <c r="J334" s="2"/>
      <c r="K334" s="2"/>
      <c r="L334" s="2"/>
      <c r="M334" s="2"/>
      <c r="N334" s="2"/>
      <c r="O334" s="2"/>
      <c r="P334" s="2"/>
      <c r="Q334" s="2"/>
      <c r="R334" s="50"/>
      <c r="S334" s="2"/>
      <c r="T334" s="2"/>
      <c r="U334" s="2"/>
      <c r="V334" s="2"/>
      <c r="W334" s="50"/>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row>
    <row r="335">
      <c r="A335" s="2"/>
      <c r="B335" s="2"/>
      <c r="C335" s="2"/>
      <c r="D335" s="2"/>
      <c r="E335" s="2"/>
      <c r="F335" s="2"/>
      <c r="G335" s="2"/>
      <c r="H335" s="2"/>
      <c r="I335" s="2"/>
      <c r="J335" s="2"/>
      <c r="K335" s="2"/>
      <c r="L335" s="2"/>
      <c r="M335" s="2"/>
      <c r="N335" s="2"/>
      <c r="O335" s="2"/>
      <c r="P335" s="2"/>
      <c r="Q335" s="2"/>
      <c r="R335" s="50"/>
      <c r="S335" s="2"/>
      <c r="T335" s="2"/>
      <c r="U335" s="2"/>
      <c r="V335" s="2"/>
      <c r="W335" s="50"/>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row>
    <row r="336">
      <c r="A336" s="2"/>
      <c r="B336" s="2"/>
      <c r="C336" s="2"/>
      <c r="D336" s="2"/>
      <c r="E336" s="2"/>
      <c r="F336" s="2"/>
      <c r="G336" s="2"/>
      <c r="H336" s="2"/>
      <c r="I336" s="2"/>
      <c r="J336" s="2"/>
      <c r="K336" s="2"/>
      <c r="L336" s="2"/>
      <c r="M336" s="2"/>
      <c r="N336" s="2"/>
      <c r="O336" s="2"/>
      <c r="P336" s="2"/>
      <c r="Q336" s="2"/>
      <c r="R336" s="50"/>
      <c r="S336" s="2"/>
      <c r="T336" s="2"/>
      <c r="U336" s="2"/>
      <c r="V336" s="2"/>
      <c r="W336" s="50"/>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row>
    <row r="337">
      <c r="A337" s="2"/>
      <c r="B337" s="2"/>
      <c r="C337" s="2"/>
      <c r="D337" s="2"/>
      <c r="E337" s="2"/>
      <c r="F337" s="2"/>
      <c r="G337" s="2"/>
      <c r="H337" s="2"/>
      <c r="I337" s="2"/>
      <c r="J337" s="2"/>
      <c r="K337" s="2"/>
      <c r="L337" s="2"/>
      <c r="M337" s="2"/>
      <c r="N337" s="2"/>
      <c r="O337" s="2"/>
      <c r="P337" s="2"/>
      <c r="Q337" s="2"/>
      <c r="R337" s="50"/>
      <c r="S337" s="2"/>
      <c r="T337" s="2"/>
      <c r="U337" s="2"/>
      <c r="V337" s="2"/>
      <c r="W337" s="50"/>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row>
    <row r="338">
      <c r="A338" s="2"/>
      <c r="B338" s="2"/>
      <c r="C338" s="2"/>
      <c r="D338" s="2"/>
      <c r="E338" s="2"/>
      <c r="F338" s="2"/>
      <c r="G338" s="2"/>
      <c r="H338" s="2"/>
      <c r="I338" s="2"/>
      <c r="J338" s="2"/>
      <c r="K338" s="2"/>
      <c r="L338" s="2"/>
      <c r="M338" s="2"/>
      <c r="N338" s="2"/>
      <c r="O338" s="2"/>
      <c r="P338" s="2"/>
      <c r="Q338" s="2"/>
      <c r="R338" s="50"/>
      <c r="S338" s="2"/>
      <c r="T338" s="2"/>
      <c r="U338" s="2"/>
      <c r="V338" s="2"/>
      <c r="W338" s="50"/>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row>
    <row r="339">
      <c r="A339" s="2"/>
      <c r="B339" s="2"/>
      <c r="C339" s="2"/>
      <c r="D339" s="2"/>
      <c r="E339" s="2"/>
      <c r="F339" s="2"/>
      <c r="G339" s="2"/>
      <c r="H339" s="2"/>
      <c r="I339" s="2"/>
      <c r="J339" s="2"/>
      <c r="K339" s="2"/>
      <c r="L339" s="2"/>
      <c r="M339" s="2"/>
      <c r="N339" s="2"/>
      <c r="O339" s="2"/>
      <c r="P339" s="2"/>
      <c r="Q339" s="2"/>
      <c r="R339" s="50"/>
      <c r="S339" s="2"/>
      <c r="T339" s="2"/>
      <c r="U339" s="2"/>
      <c r="V339" s="2"/>
      <c r="W339" s="50"/>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row>
    <row r="340">
      <c r="A340" s="2"/>
      <c r="B340" s="2"/>
      <c r="C340" s="2"/>
      <c r="D340" s="2"/>
      <c r="E340" s="2"/>
      <c r="F340" s="2"/>
      <c r="G340" s="2"/>
      <c r="H340" s="2"/>
      <c r="I340" s="2"/>
      <c r="J340" s="2"/>
      <c r="K340" s="2"/>
      <c r="L340" s="2"/>
      <c r="M340" s="2"/>
      <c r="N340" s="2"/>
      <c r="O340" s="2"/>
      <c r="P340" s="2"/>
      <c r="Q340" s="2"/>
      <c r="R340" s="50"/>
      <c r="S340" s="2"/>
      <c r="T340" s="2"/>
      <c r="U340" s="2"/>
      <c r="V340" s="2"/>
      <c r="W340" s="50"/>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row>
    <row r="341">
      <c r="A341" s="2"/>
      <c r="B341" s="2"/>
      <c r="C341" s="2"/>
      <c r="D341" s="2"/>
      <c r="E341" s="2"/>
      <c r="F341" s="2"/>
      <c r="G341" s="2"/>
      <c r="H341" s="2"/>
      <c r="I341" s="2"/>
      <c r="J341" s="2"/>
      <c r="K341" s="2"/>
      <c r="L341" s="2"/>
      <c r="M341" s="2"/>
      <c r="N341" s="2"/>
      <c r="O341" s="2"/>
      <c r="P341" s="2"/>
      <c r="Q341" s="2"/>
      <c r="R341" s="50"/>
      <c r="S341" s="2"/>
      <c r="T341" s="2"/>
      <c r="U341" s="2"/>
      <c r="V341" s="2"/>
      <c r="W341" s="50"/>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row>
    <row r="342">
      <c r="A342" s="2"/>
      <c r="B342" s="2"/>
      <c r="C342" s="2"/>
      <c r="D342" s="2"/>
      <c r="E342" s="2"/>
      <c r="F342" s="2"/>
      <c r="G342" s="2"/>
      <c r="H342" s="2"/>
      <c r="I342" s="2"/>
      <c r="J342" s="2"/>
      <c r="K342" s="2"/>
      <c r="L342" s="2"/>
      <c r="M342" s="2"/>
      <c r="N342" s="2"/>
      <c r="O342" s="2"/>
      <c r="P342" s="2"/>
      <c r="Q342" s="2"/>
      <c r="R342" s="50"/>
      <c r="S342" s="2"/>
      <c r="T342" s="2"/>
      <c r="U342" s="2"/>
      <c r="V342" s="2"/>
      <c r="W342" s="50"/>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row>
    <row r="343">
      <c r="A343" s="2"/>
      <c r="B343" s="2"/>
      <c r="C343" s="2"/>
      <c r="D343" s="2"/>
      <c r="E343" s="2"/>
      <c r="F343" s="2"/>
      <c r="G343" s="2"/>
      <c r="H343" s="2"/>
      <c r="I343" s="2"/>
      <c r="J343" s="2"/>
      <c r="K343" s="2"/>
      <c r="L343" s="2"/>
      <c r="M343" s="2"/>
      <c r="N343" s="2"/>
      <c r="O343" s="2"/>
      <c r="P343" s="2"/>
      <c r="Q343" s="2"/>
      <c r="R343" s="50"/>
      <c r="S343" s="2"/>
      <c r="T343" s="2"/>
      <c r="U343" s="2"/>
      <c r="V343" s="2"/>
      <c r="W343" s="50"/>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row>
    <row r="344">
      <c r="A344" s="2"/>
      <c r="B344" s="2"/>
      <c r="C344" s="2"/>
      <c r="D344" s="2"/>
      <c r="E344" s="2"/>
      <c r="F344" s="2"/>
      <c r="G344" s="2"/>
      <c r="H344" s="2"/>
      <c r="I344" s="2"/>
      <c r="J344" s="2"/>
      <c r="K344" s="2"/>
      <c r="L344" s="2"/>
      <c r="M344" s="2"/>
      <c r="N344" s="2"/>
      <c r="O344" s="2"/>
      <c r="P344" s="2"/>
      <c r="Q344" s="2"/>
      <c r="R344" s="50"/>
      <c r="S344" s="2"/>
      <c r="T344" s="2"/>
      <c r="U344" s="2"/>
      <c r="V344" s="2"/>
      <c r="W344" s="50"/>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row>
    <row r="345">
      <c r="A345" s="2"/>
      <c r="B345" s="2"/>
      <c r="C345" s="2"/>
      <c r="D345" s="2"/>
      <c r="E345" s="2"/>
      <c r="F345" s="2"/>
      <c r="G345" s="2"/>
      <c r="H345" s="2"/>
      <c r="I345" s="2"/>
      <c r="J345" s="2"/>
      <c r="K345" s="2"/>
      <c r="L345" s="2"/>
      <c r="M345" s="2"/>
      <c r="N345" s="2"/>
      <c r="O345" s="2"/>
      <c r="P345" s="2"/>
      <c r="Q345" s="2"/>
      <c r="R345" s="50"/>
      <c r="S345" s="2"/>
      <c r="T345" s="2"/>
      <c r="U345" s="2"/>
      <c r="V345" s="2"/>
      <c r="W345" s="50"/>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row>
    <row r="346">
      <c r="A346" s="2"/>
      <c r="B346" s="2"/>
      <c r="C346" s="2"/>
      <c r="D346" s="2"/>
      <c r="E346" s="2"/>
      <c r="F346" s="2"/>
      <c r="G346" s="2"/>
      <c r="H346" s="2"/>
      <c r="I346" s="2"/>
      <c r="J346" s="2"/>
      <c r="K346" s="2"/>
      <c r="L346" s="2"/>
      <c r="M346" s="2"/>
      <c r="N346" s="2"/>
      <c r="O346" s="2"/>
      <c r="P346" s="2"/>
      <c r="Q346" s="2"/>
      <c r="R346" s="50"/>
      <c r="S346" s="2"/>
      <c r="T346" s="2"/>
      <c r="U346" s="2"/>
      <c r="V346" s="2"/>
      <c r="W346" s="50"/>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row>
    <row r="347">
      <c r="A347" s="2"/>
      <c r="B347" s="2"/>
      <c r="C347" s="2"/>
      <c r="D347" s="2"/>
      <c r="E347" s="2"/>
      <c r="F347" s="2"/>
      <c r="G347" s="2"/>
      <c r="H347" s="2"/>
      <c r="I347" s="2"/>
      <c r="J347" s="2"/>
      <c r="K347" s="2"/>
      <c r="L347" s="2"/>
      <c r="M347" s="2"/>
      <c r="N347" s="2"/>
      <c r="O347" s="2"/>
      <c r="P347" s="2"/>
      <c r="Q347" s="2"/>
      <c r="R347" s="50"/>
      <c r="S347" s="2"/>
      <c r="T347" s="2"/>
      <c r="U347" s="2"/>
      <c r="V347" s="2"/>
      <c r="W347" s="50"/>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row>
    <row r="348">
      <c r="A348" s="2"/>
      <c r="B348" s="2"/>
      <c r="C348" s="2"/>
      <c r="D348" s="2"/>
      <c r="E348" s="2"/>
      <c r="F348" s="2"/>
      <c r="G348" s="2"/>
      <c r="H348" s="2"/>
      <c r="I348" s="2"/>
      <c r="J348" s="2"/>
      <c r="K348" s="2"/>
      <c r="L348" s="2"/>
      <c r="M348" s="2"/>
      <c r="N348" s="2"/>
      <c r="O348" s="2"/>
      <c r="P348" s="2"/>
      <c r="Q348" s="2"/>
      <c r="R348" s="50"/>
      <c r="S348" s="2"/>
      <c r="T348" s="2"/>
      <c r="U348" s="2"/>
      <c r="V348" s="2"/>
      <c r="W348" s="50"/>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row>
    <row r="349">
      <c r="A349" s="2"/>
      <c r="B349" s="2"/>
      <c r="C349" s="2"/>
      <c r="D349" s="2"/>
      <c r="E349" s="2"/>
      <c r="F349" s="2"/>
      <c r="G349" s="2"/>
      <c r="H349" s="2"/>
      <c r="I349" s="2"/>
      <c r="J349" s="2"/>
      <c r="K349" s="2"/>
      <c r="L349" s="2"/>
      <c r="M349" s="2"/>
      <c r="N349" s="2"/>
      <c r="O349" s="2"/>
      <c r="P349" s="2"/>
      <c r="Q349" s="2"/>
      <c r="R349" s="50"/>
      <c r="S349" s="2"/>
      <c r="T349" s="2"/>
      <c r="U349" s="2"/>
      <c r="V349" s="2"/>
      <c r="W349" s="50"/>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row>
    <row r="350">
      <c r="A350" s="2"/>
      <c r="B350" s="2"/>
      <c r="C350" s="2"/>
      <c r="D350" s="2"/>
      <c r="E350" s="2"/>
      <c r="F350" s="2"/>
      <c r="G350" s="2"/>
      <c r="H350" s="2"/>
      <c r="I350" s="2"/>
      <c r="J350" s="2"/>
      <c r="K350" s="2"/>
      <c r="L350" s="2"/>
      <c r="M350" s="2"/>
      <c r="N350" s="2"/>
      <c r="O350" s="2"/>
      <c r="P350" s="2"/>
      <c r="Q350" s="2"/>
      <c r="R350" s="50"/>
      <c r="S350" s="2"/>
      <c r="T350" s="2"/>
      <c r="U350" s="2"/>
      <c r="V350" s="2"/>
      <c r="W350" s="50"/>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row>
    <row r="351">
      <c r="A351" s="2"/>
      <c r="B351" s="2"/>
      <c r="C351" s="2"/>
      <c r="D351" s="2"/>
      <c r="E351" s="2"/>
      <c r="F351" s="2"/>
      <c r="G351" s="2"/>
      <c r="H351" s="2"/>
      <c r="I351" s="2"/>
      <c r="J351" s="2"/>
      <c r="K351" s="2"/>
      <c r="L351" s="2"/>
      <c r="M351" s="2"/>
      <c r="N351" s="2"/>
      <c r="O351" s="2"/>
      <c r="P351" s="2"/>
      <c r="Q351" s="2"/>
      <c r="R351" s="50"/>
      <c r="S351" s="2"/>
      <c r="T351" s="2"/>
      <c r="U351" s="2"/>
      <c r="V351" s="2"/>
      <c r="W351" s="50"/>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row>
    <row r="352">
      <c r="A352" s="2"/>
      <c r="B352" s="2"/>
      <c r="C352" s="2"/>
      <c r="D352" s="2"/>
      <c r="E352" s="2"/>
      <c r="F352" s="2"/>
      <c r="G352" s="2"/>
      <c r="H352" s="2"/>
      <c r="I352" s="2"/>
      <c r="J352" s="2"/>
      <c r="K352" s="2"/>
      <c r="L352" s="2"/>
      <c r="M352" s="2"/>
      <c r="N352" s="2"/>
      <c r="O352" s="2"/>
      <c r="P352" s="2"/>
      <c r="Q352" s="2"/>
      <c r="R352" s="50"/>
      <c r="S352" s="2"/>
      <c r="T352" s="2"/>
      <c r="U352" s="2"/>
      <c r="V352" s="2"/>
      <c r="W352" s="50"/>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row>
    <row r="353">
      <c r="A353" s="2"/>
      <c r="B353" s="2"/>
      <c r="C353" s="2"/>
      <c r="D353" s="2"/>
      <c r="E353" s="2"/>
      <c r="F353" s="2"/>
      <c r="G353" s="2"/>
      <c r="H353" s="2"/>
      <c r="I353" s="2"/>
      <c r="J353" s="2"/>
      <c r="K353" s="2"/>
      <c r="L353" s="2"/>
      <c r="M353" s="2"/>
      <c r="N353" s="2"/>
      <c r="O353" s="2"/>
      <c r="P353" s="2"/>
      <c r="Q353" s="2"/>
      <c r="R353" s="50"/>
      <c r="S353" s="2"/>
      <c r="T353" s="2"/>
      <c r="U353" s="2"/>
      <c r="V353" s="2"/>
      <c r="W353" s="50"/>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row>
    <row r="354">
      <c r="A354" s="2"/>
      <c r="B354" s="2"/>
      <c r="C354" s="2"/>
      <c r="D354" s="2"/>
      <c r="E354" s="2"/>
      <c r="F354" s="2"/>
      <c r="G354" s="2"/>
      <c r="H354" s="2"/>
      <c r="I354" s="2"/>
      <c r="J354" s="2"/>
      <c r="K354" s="2"/>
      <c r="L354" s="2"/>
      <c r="M354" s="2"/>
      <c r="N354" s="2"/>
      <c r="O354" s="2"/>
      <c r="P354" s="2"/>
      <c r="Q354" s="2"/>
      <c r="R354" s="50"/>
      <c r="S354" s="2"/>
      <c r="T354" s="2"/>
      <c r="U354" s="2"/>
      <c r="V354" s="2"/>
      <c r="W354" s="50"/>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row>
    <row r="355">
      <c r="A355" s="2"/>
      <c r="B355" s="2"/>
      <c r="C355" s="2"/>
      <c r="D355" s="2"/>
      <c r="E355" s="2"/>
      <c r="F355" s="2"/>
      <c r="G355" s="2"/>
      <c r="H355" s="2"/>
      <c r="I355" s="2"/>
      <c r="J355" s="2"/>
      <c r="K355" s="2"/>
      <c r="L355" s="2"/>
      <c r="M355" s="2"/>
      <c r="N355" s="2"/>
      <c r="O355" s="2"/>
      <c r="P355" s="2"/>
      <c r="Q355" s="2"/>
      <c r="R355" s="50"/>
      <c r="S355" s="2"/>
      <c r="T355" s="2"/>
      <c r="U355" s="2"/>
      <c r="V355" s="2"/>
      <c r="W355" s="50"/>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row>
    <row r="356">
      <c r="A356" s="2"/>
      <c r="B356" s="2"/>
      <c r="C356" s="2"/>
      <c r="D356" s="2"/>
      <c r="E356" s="2"/>
      <c r="F356" s="2"/>
      <c r="G356" s="2"/>
      <c r="H356" s="2"/>
      <c r="I356" s="2"/>
      <c r="J356" s="2"/>
      <c r="K356" s="2"/>
      <c r="L356" s="2"/>
      <c r="M356" s="2"/>
      <c r="N356" s="2"/>
      <c r="O356" s="2"/>
      <c r="P356" s="2"/>
      <c r="Q356" s="2"/>
      <c r="R356" s="50"/>
      <c r="S356" s="2"/>
      <c r="T356" s="2"/>
      <c r="U356" s="2"/>
      <c r="V356" s="2"/>
      <c r="W356" s="50"/>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row>
    <row r="357">
      <c r="A357" s="2"/>
      <c r="B357" s="2"/>
      <c r="C357" s="2"/>
      <c r="D357" s="2"/>
      <c r="E357" s="2"/>
      <c r="F357" s="2"/>
      <c r="G357" s="2"/>
      <c r="H357" s="2"/>
      <c r="I357" s="2"/>
      <c r="J357" s="2"/>
      <c r="K357" s="2"/>
      <c r="L357" s="2"/>
      <c r="M357" s="2"/>
      <c r="N357" s="2"/>
      <c r="O357" s="2"/>
      <c r="P357" s="2"/>
      <c r="Q357" s="2"/>
      <c r="R357" s="50"/>
      <c r="S357" s="2"/>
      <c r="T357" s="2"/>
      <c r="U357" s="2"/>
      <c r="V357" s="2"/>
      <c r="W357" s="50"/>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row>
    <row r="358">
      <c r="A358" s="2"/>
      <c r="B358" s="2"/>
      <c r="C358" s="2"/>
      <c r="D358" s="2"/>
      <c r="E358" s="2"/>
      <c r="F358" s="2"/>
      <c r="G358" s="2"/>
      <c r="H358" s="2"/>
      <c r="I358" s="2"/>
      <c r="J358" s="2"/>
      <c r="K358" s="2"/>
      <c r="L358" s="2"/>
      <c r="M358" s="2"/>
      <c r="N358" s="2"/>
      <c r="O358" s="2"/>
      <c r="P358" s="2"/>
      <c r="Q358" s="2"/>
      <c r="R358" s="50"/>
      <c r="S358" s="2"/>
      <c r="T358" s="2"/>
      <c r="U358" s="2"/>
      <c r="V358" s="2"/>
      <c r="W358" s="50"/>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row>
    <row r="359">
      <c r="A359" s="2"/>
      <c r="B359" s="2"/>
      <c r="C359" s="2"/>
      <c r="D359" s="2"/>
      <c r="E359" s="2"/>
      <c r="F359" s="2"/>
      <c r="G359" s="2"/>
      <c r="H359" s="2"/>
      <c r="I359" s="2"/>
      <c r="J359" s="2"/>
      <c r="K359" s="2"/>
      <c r="L359" s="2"/>
      <c r="M359" s="2"/>
      <c r="N359" s="2"/>
      <c r="O359" s="2"/>
      <c r="P359" s="2"/>
      <c r="Q359" s="2"/>
      <c r="R359" s="50"/>
      <c r="S359" s="2"/>
      <c r="T359" s="2"/>
      <c r="U359" s="2"/>
      <c r="V359" s="2"/>
      <c r="W359" s="50"/>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row>
    <row r="360">
      <c r="A360" s="2"/>
      <c r="B360" s="2"/>
      <c r="C360" s="2"/>
      <c r="D360" s="2"/>
      <c r="E360" s="2"/>
      <c r="F360" s="2"/>
      <c r="G360" s="2"/>
      <c r="H360" s="2"/>
      <c r="I360" s="2"/>
      <c r="J360" s="2"/>
      <c r="K360" s="2"/>
      <c r="L360" s="2"/>
      <c r="M360" s="2"/>
      <c r="N360" s="2"/>
      <c r="O360" s="2"/>
      <c r="P360" s="2"/>
      <c r="Q360" s="2"/>
      <c r="R360" s="50"/>
      <c r="S360" s="2"/>
      <c r="T360" s="2"/>
      <c r="U360" s="2"/>
      <c r="V360" s="2"/>
      <c r="W360" s="50"/>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row>
    <row r="361">
      <c r="A361" s="2"/>
      <c r="B361" s="2"/>
      <c r="C361" s="2"/>
      <c r="D361" s="2"/>
      <c r="E361" s="2"/>
      <c r="F361" s="2"/>
      <c r="G361" s="2"/>
      <c r="H361" s="2"/>
      <c r="I361" s="2"/>
      <c r="J361" s="2"/>
      <c r="K361" s="2"/>
      <c r="L361" s="2"/>
      <c r="M361" s="2"/>
      <c r="N361" s="2"/>
      <c r="O361" s="2"/>
      <c r="P361" s="2"/>
      <c r="Q361" s="2"/>
      <c r="R361" s="50"/>
      <c r="S361" s="2"/>
      <c r="T361" s="2"/>
      <c r="U361" s="2"/>
      <c r="V361" s="2"/>
      <c r="W361" s="50"/>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row>
    <row r="362">
      <c r="A362" s="2"/>
      <c r="B362" s="2"/>
      <c r="C362" s="2"/>
      <c r="D362" s="2"/>
      <c r="E362" s="2"/>
      <c r="F362" s="2"/>
      <c r="G362" s="2"/>
      <c r="H362" s="2"/>
      <c r="I362" s="2"/>
      <c r="J362" s="2"/>
      <c r="K362" s="2"/>
      <c r="L362" s="2"/>
      <c r="M362" s="2"/>
      <c r="N362" s="2"/>
      <c r="O362" s="2"/>
      <c r="P362" s="2"/>
      <c r="Q362" s="2"/>
      <c r="R362" s="50"/>
      <c r="S362" s="2"/>
      <c r="T362" s="2"/>
      <c r="U362" s="2"/>
      <c r="V362" s="2"/>
      <c r="W362" s="50"/>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row>
    <row r="363">
      <c r="A363" s="2"/>
      <c r="B363" s="2"/>
      <c r="C363" s="2"/>
      <c r="D363" s="2"/>
      <c r="E363" s="2"/>
      <c r="F363" s="2"/>
      <c r="G363" s="2"/>
      <c r="H363" s="2"/>
      <c r="I363" s="2"/>
      <c r="J363" s="2"/>
      <c r="K363" s="2"/>
      <c r="L363" s="2"/>
      <c r="M363" s="2"/>
      <c r="N363" s="2"/>
      <c r="O363" s="2"/>
      <c r="P363" s="2"/>
      <c r="Q363" s="2"/>
      <c r="R363" s="50"/>
      <c r="S363" s="2"/>
      <c r="T363" s="2"/>
      <c r="U363" s="2"/>
      <c r="V363" s="2"/>
      <c r="W363" s="50"/>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row>
    <row r="364">
      <c r="A364" s="2"/>
      <c r="B364" s="2"/>
      <c r="C364" s="2"/>
      <c r="D364" s="2"/>
      <c r="E364" s="2"/>
      <c r="F364" s="2"/>
      <c r="G364" s="2"/>
      <c r="H364" s="2"/>
      <c r="I364" s="2"/>
      <c r="J364" s="2"/>
      <c r="K364" s="2"/>
      <c r="L364" s="2"/>
      <c r="M364" s="2"/>
      <c r="N364" s="2"/>
      <c r="O364" s="2"/>
      <c r="P364" s="2"/>
      <c r="Q364" s="2"/>
      <c r="R364" s="50"/>
      <c r="S364" s="2"/>
      <c r="T364" s="2"/>
      <c r="U364" s="2"/>
      <c r="V364" s="2"/>
      <c r="W364" s="50"/>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row>
    <row r="365">
      <c r="A365" s="2"/>
      <c r="B365" s="2"/>
      <c r="C365" s="2"/>
      <c r="D365" s="2"/>
      <c r="E365" s="2"/>
      <c r="F365" s="2"/>
      <c r="G365" s="2"/>
      <c r="H365" s="2"/>
      <c r="I365" s="2"/>
      <c r="J365" s="2"/>
      <c r="K365" s="2"/>
      <c r="L365" s="2"/>
      <c r="M365" s="2"/>
      <c r="N365" s="2"/>
      <c r="O365" s="2"/>
      <c r="P365" s="2"/>
      <c r="Q365" s="2"/>
      <c r="R365" s="50"/>
      <c r="S365" s="2"/>
      <c r="T365" s="2"/>
      <c r="U365" s="2"/>
      <c r="V365" s="2"/>
      <c r="W365" s="50"/>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row>
    <row r="366">
      <c r="A366" s="2"/>
      <c r="B366" s="2"/>
      <c r="C366" s="2"/>
      <c r="D366" s="2"/>
      <c r="E366" s="2"/>
      <c r="F366" s="2"/>
      <c r="G366" s="2"/>
      <c r="H366" s="2"/>
      <c r="I366" s="2"/>
      <c r="J366" s="2"/>
      <c r="K366" s="2"/>
      <c r="L366" s="2"/>
      <c r="M366" s="2"/>
      <c r="N366" s="2"/>
      <c r="O366" s="2"/>
      <c r="P366" s="2"/>
      <c r="Q366" s="2"/>
      <c r="R366" s="50"/>
      <c r="S366" s="2"/>
      <c r="T366" s="2"/>
      <c r="U366" s="2"/>
      <c r="V366" s="2"/>
      <c r="W366" s="50"/>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row>
    <row r="367">
      <c r="A367" s="2"/>
      <c r="B367" s="2"/>
      <c r="C367" s="2"/>
      <c r="D367" s="2"/>
      <c r="E367" s="2"/>
      <c r="F367" s="2"/>
      <c r="G367" s="2"/>
      <c r="H367" s="2"/>
      <c r="I367" s="2"/>
      <c r="J367" s="2"/>
      <c r="K367" s="2"/>
      <c r="L367" s="2"/>
      <c r="M367" s="2"/>
      <c r="N367" s="2"/>
      <c r="O367" s="2"/>
      <c r="P367" s="2"/>
      <c r="Q367" s="2"/>
      <c r="R367" s="50"/>
      <c r="S367" s="2"/>
      <c r="T367" s="2"/>
      <c r="U367" s="2"/>
      <c r="V367" s="2"/>
      <c r="W367" s="50"/>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row>
    <row r="368">
      <c r="A368" s="2"/>
      <c r="B368" s="2"/>
      <c r="C368" s="2"/>
      <c r="D368" s="2"/>
      <c r="E368" s="2"/>
      <c r="F368" s="2"/>
      <c r="G368" s="2"/>
      <c r="H368" s="2"/>
      <c r="I368" s="2"/>
      <c r="J368" s="2"/>
      <c r="K368" s="2"/>
      <c r="L368" s="2"/>
      <c r="M368" s="2"/>
      <c r="N368" s="2"/>
      <c r="O368" s="2"/>
      <c r="P368" s="2"/>
      <c r="Q368" s="2"/>
      <c r="R368" s="50"/>
      <c r="S368" s="2"/>
      <c r="T368" s="2"/>
      <c r="U368" s="2"/>
      <c r="V368" s="2"/>
      <c r="W368" s="50"/>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row>
    <row r="369">
      <c r="A369" s="2"/>
      <c r="B369" s="2"/>
      <c r="C369" s="2"/>
      <c r="D369" s="2"/>
      <c r="E369" s="2"/>
      <c r="F369" s="2"/>
      <c r="G369" s="2"/>
      <c r="H369" s="2"/>
      <c r="I369" s="2"/>
      <c r="J369" s="2"/>
      <c r="K369" s="2"/>
      <c r="L369" s="2"/>
      <c r="M369" s="2"/>
      <c r="N369" s="2"/>
      <c r="O369" s="2"/>
      <c r="P369" s="2"/>
      <c r="Q369" s="2"/>
      <c r="R369" s="50"/>
      <c r="S369" s="2"/>
      <c r="T369" s="2"/>
      <c r="U369" s="2"/>
      <c r="V369" s="2"/>
      <c r="W369" s="50"/>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row>
    <row r="370">
      <c r="A370" s="2"/>
      <c r="B370" s="2"/>
      <c r="C370" s="2"/>
      <c r="D370" s="2"/>
      <c r="E370" s="2"/>
      <c r="F370" s="2"/>
      <c r="G370" s="2"/>
      <c r="H370" s="2"/>
      <c r="I370" s="2"/>
      <c r="J370" s="2"/>
      <c r="K370" s="2"/>
      <c r="L370" s="2"/>
      <c r="M370" s="2"/>
      <c r="N370" s="2"/>
      <c r="O370" s="2"/>
      <c r="P370" s="2"/>
      <c r="Q370" s="2"/>
      <c r="R370" s="50"/>
      <c r="S370" s="2"/>
      <c r="T370" s="2"/>
      <c r="U370" s="2"/>
      <c r="V370" s="2"/>
      <c r="W370" s="50"/>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row>
    <row r="371">
      <c r="A371" s="2"/>
      <c r="B371" s="2"/>
      <c r="C371" s="2"/>
      <c r="D371" s="2"/>
      <c r="E371" s="2"/>
      <c r="F371" s="2"/>
      <c r="G371" s="2"/>
      <c r="H371" s="2"/>
      <c r="I371" s="2"/>
      <c r="J371" s="2"/>
      <c r="K371" s="2"/>
      <c r="L371" s="2"/>
      <c r="M371" s="2"/>
      <c r="N371" s="2"/>
      <c r="O371" s="2"/>
      <c r="P371" s="2"/>
      <c r="Q371" s="2"/>
      <c r="R371" s="50"/>
      <c r="S371" s="2"/>
      <c r="T371" s="2"/>
      <c r="U371" s="2"/>
      <c r="V371" s="2"/>
      <c r="W371" s="50"/>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row>
    <row r="372">
      <c r="A372" s="2"/>
      <c r="B372" s="2"/>
      <c r="C372" s="2"/>
      <c r="D372" s="2"/>
      <c r="E372" s="2"/>
      <c r="F372" s="2"/>
      <c r="G372" s="2"/>
      <c r="H372" s="2"/>
      <c r="I372" s="2"/>
      <c r="J372" s="2"/>
      <c r="K372" s="2"/>
      <c r="L372" s="2"/>
      <c r="M372" s="2"/>
      <c r="N372" s="2"/>
      <c r="O372" s="2"/>
      <c r="P372" s="2"/>
      <c r="Q372" s="2"/>
      <c r="R372" s="50"/>
      <c r="S372" s="2"/>
      <c r="T372" s="2"/>
      <c r="U372" s="2"/>
      <c r="V372" s="2"/>
      <c r="W372" s="50"/>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row>
    <row r="373">
      <c r="A373" s="2"/>
      <c r="B373" s="2"/>
      <c r="C373" s="2"/>
      <c r="D373" s="2"/>
      <c r="E373" s="2"/>
      <c r="F373" s="2"/>
      <c r="G373" s="2"/>
      <c r="H373" s="2"/>
      <c r="I373" s="2"/>
      <c r="J373" s="2"/>
      <c r="K373" s="2"/>
      <c r="L373" s="2"/>
      <c r="M373" s="2"/>
      <c r="N373" s="2"/>
      <c r="O373" s="2"/>
      <c r="P373" s="2"/>
      <c r="Q373" s="2"/>
      <c r="R373" s="50"/>
      <c r="S373" s="2"/>
      <c r="T373" s="2"/>
      <c r="U373" s="2"/>
      <c r="V373" s="2"/>
      <c r="W373" s="50"/>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row>
    <row r="374">
      <c r="A374" s="2"/>
      <c r="B374" s="2"/>
      <c r="C374" s="2"/>
      <c r="D374" s="2"/>
      <c r="E374" s="2"/>
      <c r="F374" s="2"/>
      <c r="G374" s="2"/>
      <c r="H374" s="2"/>
      <c r="I374" s="2"/>
      <c r="J374" s="2"/>
      <c r="K374" s="2"/>
      <c r="L374" s="2"/>
      <c r="M374" s="2"/>
      <c r="N374" s="2"/>
      <c r="O374" s="2"/>
      <c r="P374" s="2"/>
      <c r="Q374" s="2"/>
      <c r="R374" s="50"/>
      <c r="S374" s="2"/>
      <c r="T374" s="2"/>
      <c r="U374" s="2"/>
      <c r="V374" s="2"/>
      <c r="W374" s="50"/>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row>
    <row r="375">
      <c r="A375" s="2"/>
      <c r="B375" s="2"/>
      <c r="C375" s="2"/>
      <c r="D375" s="2"/>
      <c r="E375" s="2"/>
      <c r="F375" s="2"/>
      <c r="G375" s="2"/>
      <c r="H375" s="2"/>
      <c r="I375" s="2"/>
      <c r="J375" s="2"/>
      <c r="K375" s="2"/>
      <c r="L375" s="2"/>
      <c r="M375" s="2"/>
      <c r="N375" s="2"/>
      <c r="O375" s="2"/>
      <c r="P375" s="2"/>
      <c r="Q375" s="2"/>
      <c r="R375" s="50"/>
      <c r="S375" s="2"/>
      <c r="T375" s="2"/>
      <c r="U375" s="2"/>
      <c r="V375" s="2"/>
      <c r="W375" s="50"/>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row>
    <row r="376">
      <c r="A376" s="2"/>
      <c r="B376" s="2"/>
      <c r="C376" s="2"/>
      <c r="D376" s="2"/>
      <c r="E376" s="2"/>
      <c r="F376" s="2"/>
      <c r="G376" s="2"/>
      <c r="H376" s="2"/>
      <c r="I376" s="2"/>
      <c r="J376" s="2"/>
      <c r="K376" s="2"/>
      <c r="L376" s="2"/>
      <c r="M376" s="2"/>
      <c r="N376" s="2"/>
      <c r="O376" s="2"/>
      <c r="P376" s="2"/>
      <c r="Q376" s="2"/>
      <c r="R376" s="50"/>
      <c r="S376" s="2"/>
      <c r="T376" s="2"/>
      <c r="U376" s="2"/>
      <c r="V376" s="2"/>
      <c r="W376" s="50"/>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row>
    <row r="377">
      <c r="A377" s="2"/>
      <c r="B377" s="2"/>
      <c r="C377" s="2"/>
      <c r="D377" s="2"/>
      <c r="E377" s="2"/>
      <c r="F377" s="2"/>
      <c r="G377" s="2"/>
      <c r="H377" s="2"/>
      <c r="I377" s="2"/>
      <c r="J377" s="2"/>
      <c r="K377" s="2"/>
      <c r="L377" s="2"/>
      <c r="M377" s="2"/>
      <c r="N377" s="2"/>
      <c r="O377" s="2"/>
      <c r="P377" s="2"/>
      <c r="Q377" s="2"/>
      <c r="R377" s="50"/>
      <c r="S377" s="2"/>
      <c r="T377" s="2"/>
      <c r="U377" s="2"/>
      <c r="V377" s="2"/>
      <c r="W377" s="50"/>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row>
    <row r="378">
      <c r="A378" s="2"/>
      <c r="B378" s="2"/>
      <c r="C378" s="2"/>
      <c r="D378" s="2"/>
      <c r="E378" s="2"/>
      <c r="F378" s="2"/>
      <c r="G378" s="2"/>
      <c r="H378" s="2"/>
      <c r="I378" s="2"/>
      <c r="J378" s="2"/>
      <c r="K378" s="2"/>
      <c r="L378" s="2"/>
      <c r="M378" s="2"/>
      <c r="N378" s="2"/>
      <c r="O378" s="2"/>
      <c r="P378" s="2"/>
      <c r="Q378" s="2"/>
      <c r="R378" s="50"/>
      <c r="S378" s="2"/>
      <c r="T378" s="2"/>
      <c r="U378" s="2"/>
      <c r="V378" s="2"/>
      <c r="W378" s="50"/>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row>
    <row r="379">
      <c r="A379" s="2"/>
      <c r="B379" s="2"/>
      <c r="C379" s="2"/>
      <c r="D379" s="2"/>
      <c r="E379" s="2"/>
      <c r="F379" s="2"/>
      <c r="G379" s="2"/>
      <c r="H379" s="2"/>
      <c r="I379" s="2"/>
      <c r="J379" s="2"/>
      <c r="K379" s="2"/>
      <c r="L379" s="2"/>
      <c r="M379" s="2"/>
      <c r="N379" s="2"/>
      <c r="O379" s="2"/>
      <c r="P379" s="2"/>
      <c r="Q379" s="2"/>
      <c r="R379" s="50"/>
      <c r="S379" s="2"/>
      <c r="T379" s="2"/>
      <c r="U379" s="2"/>
      <c r="V379" s="2"/>
      <c r="W379" s="50"/>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row>
    <row r="380">
      <c r="A380" s="2"/>
      <c r="B380" s="2"/>
      <c r="C380" s="2"/>
      <c r="D380" s="2"/>
      <c r="E380" s="2"/>
      <c r="F380" s="2"/>
      <c r="G380" s="2"/>
      <c r="H380" s="2"/>
      <c r="I380" s="2"/>
      <c r="J380" s="2"/>
      <c r="K380" s="2"/>
      <c r="L380" s="2"/>
      <c r="M380" s="2"/>
      <c r="N380" s="2"/>
      <c r="O380" s="2"/>
      <c r="P380" s="2"/>
      <c r="Q380" s="2"/>
      <c r="R380" s="50"/>
      <c r="S380" s="2"/>
      <c r="T380" s="2"/>
      <c r="U380" s="2"/>
      <c r="V380" s="2"/>
      <c r="W380" s="50"/>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row>
    <row r="381">
      <c r="A381" s="2"/>
      <c r="B381" s="2"/>
      <c r="C381" s="2"/>
      <c r="D381" s="2"/>
      <c r="E381" s="2"/>
      <c r="F381" s="2"/>
      <c r="G381" s="2"/>
      <c r="H381" s="2"/>
      <c r="I381" s="2"/>
      <c r="J381" s="2"/>
      <c r="K381" s="2"/>
      <c r="L381" s="2"/>
      <c r="M381" s="2"/>
      <c r="N381" s="2"/>
      <c r="O381" s="2"/>
      <c r="P381" s="2"/>
      <c r="Q381" s="2"/>
      <c r="R381" s="50"/>
      <c r="S381" s="2"/>
      <c r="T381" s="2"/>
      <c r="U381" s="2"/>
      <c r="V381" s="2"/>
      <c r="W381" s="50"/>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row>
    <row r="382">
      <c r="A382" s="2"/>
      <c r="B382" s="2"/>
      <c r="C382" s="2"/>
      <c r="D382" s="2"/>
      <c r="E382" s="2"/>
      <c r="F382" s="2"/>
      <c r="G382" s="2"/>
      <c r="H382" s="2"/>
      <c r="I382" s="2"/>
      <c r="J382" s="2"/>
      <c r="K382" s="2"/>
      <c r="L382" s="2"/>
      <c r="M382" s="2"/>
      <c r="N382" s="2"/>
      <c r="O382" s="2"/>
      <c r="P382" s="2"/>
      <c r="Q382" s="2"/>
      <c r="R382" s="50"/>
      <c r="S382" s="2"/>
      <c r="T382" s="2"/>
      <c r="U382" s="2"/>
      <c r="V382" s="2"/>
      <c r="W382" s="50"/>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row>
    <row r="383">
      <c r="A383" s="2"/>
      <c r="B383" s="2"/>
      <c r="C383" s="2"/>
      <c r="D383" s="2"/>
      <c r="E383" s="2"/>
      <c r="F383" s="2"/>
      <c r="G383" s="2"/>
      <c r="H383" s="2"/>
      <c r="I383" s="2"/>
      <c r="J383" s="2"/>
      <c r="K383" s="2"/>
      <c r="L383" s="2"/>
      <c r="M383" s="2"/>
      <c r="N383" s="2"/>
      <c r="O383" s="2"/>
      <c r="P383" s="2"/>
      <c r="Q383" s="2"/>
      <c r="R383" s="50"/>
      <c r="S383" s="2"/>
      <c r="T383" s="2"/>
      <c r="U383" s="2"/>
      <c r="V383" s="2"/>
      <c r="W383" s="50"/>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row>
    <row r="384">
      <c r="A384" s="2"/>
      <c r="B384" s="2"/>
      <c r="C384" s="2"/>
      <c r="D384" s="2"/>
      <c r="E384" s="2"/>
      <c r="F384" s="2"/>
      <c r="G384" s="2"/>
      <c r="H384" s="2"/>
      <c r="I384" s="2"/>
      <c r="J384" s="2"/>
      <c r="K384" s="2"/>
      <c r="L384" s="2"/>
      <c r="M384" s="2"/>
      <c r="N384" s="2"/>
      <c r="O384" s="2"/>
      <c r="P384" s="2"/>
      <c r="Q384" s="2"/>
      <c r="R384" s="50"/>
      <c r="S384" s="2"/>
      <c r="T384" s="2"/>
      <c r="U384" s="2"/>
      <c r="V384" s="2"/>
      <c r="W384" s="50"/>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row>
    <row r="385">
      <c r="A385" s="2"/>
      <c r="B385" s="2"/>
      <c r="C385" s="2"/>
      <c r="D385" s="2"/>
      <c r="E385" s="2"/>
      <c r="F385" s="2"/>
      <c r="G385" s="2"/>
      <c r="H385" s="2"/>
      <c r="I385" s="2"/>
      <c r="J385" s="2"/>
      <c r="K385" s="2"/>
      <c r="L385" s="2"/>
      <c r="M385" s="2"/>
      <c r="N385" s="2"/>
      <c r="O385" s="2"/>
      <c r="P385" s="2"/>
      <c r="Q385" s="2"/>
      <c r="R385" s="50"/>
      <c r="S385" s="2"/>
      <c r="T385" s="2"/>
      <c r="U385" s="2"/>
      <c r="V385" s="2"/>
      <c r="W385" s="50"/>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row>
    <row r="386">
      <c r="A386" s="2"/>
      <c r="B386" s="2"/>
      <c r="C386" s="2"/>
      <c r="D386" s="2"/>
      <c r="E386" s="2"/>
      <c r="F386" s="2"/>
      <c r="G386" s="2"/>
      <c r="H386" s="2"/>
      <c r="I386" s="2"/>
      <c r="J386" s="2"/>
      <c r="K386" s="2"/>
      <c r="L386" s="2"/>
      <c r="M386" s="2"/>
      <c r="N386" s="2"/>
      <c r="O386" s="2"/>
      <c r="P386" s="2"/>
      <c r="Q386" s="2"/>
      <c r="R386" s="50"/>
      <c r="S386" s="2"/>
      <c r="T386" s="2"/>
      <c r="U386" s="2"/>
      <c r="V386" s="2"/>
      <c r="W386" s="50"/>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row>
    <row r="387">
      <c r="A387" s="2"/>
      <c r="B387" s="2"/>
      <c r="C387" s="2"/>
      <c r="D387" s="2"/>
      <c r="E387" s="2"/>
      <c r="F387" s="2"/>
      <c r="G387" s="2"/>
      <c r="H387" s="2"/>
      <c r="I387" s="2"/>
      <c r="J387" s="2"/>
      <c r="K387" s="2"/>
      <c r="L387" s="2"/>
      <c r="M387" s="2"/>
      <c r="N387" s="2"/>
      <c r="O387" s="2"/>
      <c r="P387" s="2"/>
      <c r="Q387" s="2"/>
      <c r="R387" s="50"/>
      <c r="S387" s="2"/>
      <c r="T387" s="2"/>
      <c r="U387" s="2"/>
      <c r="V387" s="2"/>
      <c r="W387" s="50"/>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row>
    <row r="388">
      <c r="A388" s="2"/>
      <c r="B388" s="2"/>
      <c r="C388" s="2"/>
      <c r="D388" s="2"/>
      <c r="E388" s="2"/>
      <c r="F388" s="2"/>
      <c r="G388" s="2"/>
      <c r="H388" s="2"/>
      <c r="I388" s="2"/>
      <c r="J388" s="2"/>
      <c r="K388" s="2"/>
      <c r="L388" s="2"/>
      <c r="M388" s="2"/>
      <c r="N388" s="2"/>
      <c r="O388" s="2"/>
      <c r="P388" s="2"/>
      <c r="Q388" s="2"/>
      <c r="R388" s="50"/>
      <c r="S388" s="2"/>
      <c r="T388" s="2"/>
      <c r="U388" s="2"/>
      <c r="V388" s="2"/>
      <c r="W388" s="50"/>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row>
    <row r="389">
      <c r="A389" s="2"/>
      <c r="B389" s="2"/>
      <c r="C389" s="2"/>
      <c r="D389" s="2"/>
      <c r="E389" s="2"/>
      <c r="F389" s="2"/>
      <c r="G389" s="2"/>
      <c r="H389" s="2"/>
      <c r="I389" s="2"/>
      <c r="J389" s="2"/>
      <c r="K389" s="2"/>
      <c r="L389" s="2"/>
      <c r="M389" s="2"/>
      <c r="N389" s="2"/>
      <c r="O389" s="2"/>
      <c r="P389" s="2"/>
      <c r="Q389" s="2"/>
      <c r="R389" s="50"/>
      <c r="S389" s="2"/>
      <c r="T389" s="2"/>
      <c r="U389" s="2"/>
      <c r="V389" s="2"/>
      <c r="W389" s="50"/>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row>
    <row r="390">
      <c r="A390" s="2"/>
      <c r="B390" s="2"/>
      <c r="C390" s="2"/>
      <c r="D390" s="2"/>
      <c r="E390" s="2"/>
      <c r="F390" s="2"/>
      <c r="G390" s="2"/>
      <c r="H390" s="2"/>
      <c r="I390" s="2"/>
      <c r="J390" s="2"/>
      <c r="K390" s="2"/>
      <c r="L390" s="2"/>
      <c r="M390" s="2"/>
      <c r="N390" s="2"/>
      <c r="O390" s="2"/>
      <c r="P390" s="2"/>
      <c r="Q390" s="2"/>
      <c r="R390" s="50"/>
      <c r="S390" s="2"/>
      <c r="T390" s="2"/>
      <c r="U390" s="2"/>
      <c r="V390" s="2"/>
      <c r="W390" s="50"/>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row>
    <row r="391">
      <c r="A391" s="2"/>
      <c r="B391" s="2"/>
      <c r="C391" s="2"/>
      <c r="D391" s="2"/>
      <c r="E391" s="2"/>
      <c r="F391" s="2"/>
      <c r="G391" s="2"/>
      <c r="H391" s="2"/>
      <c r="I391" s="2"/>
      <c r="J391" s="2"/>
      <c r="K391" s="2"/>
      <c r="L391" s="2"/>
      <c r="M391" s="2"/>
      <c r="N391" s="2"/>
      <c r="O391" s="2"/>
      <c r="P391" s="2"/>
      <c r="Q391" s="2"/>
      <c r="R391" s="50"/>
      <c r="S391" s="2"/>
      <c r="T391" s="2"/>
      <c r="U391" s="2"/>
      <c r="V391" s="2"/>
      <c r="W391" s="50"/>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row>
    <row r="392">
      <c r="A392" s="2"/>
      <c r="B392" s="2"/>
      <c r="C392" s="2"/>
      <c r="D392" s="2"/>
      <c r="E392" s="2"/>
      <c r="F392" s="2"/>
      <c r="G392" s="2"/>
      <c r="H392" s="2"/>
      <c r="I392" s="2"/>
      <c r="J392" s="2"/>
      <c r="K392" s="2"/>
      <c r="L392" s="2"/>
      <c r="M392" s="2"/>
      <c r="N392" s="2"/>
      <c r="O392" s="2"/>
      <c r="P392" s="2"/>
      <c r="Q392" s="2"/>
      <c r="R392" s="50"/>
      <c r="S392" s="2"/>
      <c r="T392" s="2"/>
      <c r="U392" s="2"/>
      <c r="V392" s="2"/>
      <c r="W392" s="50"/>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row>
    <row r="393">
      <c r="A393" s="2"/>
      <c r="B393" s="2"/>
      <c r="C393" s="2"/>
      <c r="D393" s="2"/>
      <c r="E393" s="2"/>
      <c r="F393" s="2"/>
      <c r="G393" s="2"/>
      <c r="H393" s="2"/>
      <c r="I393" s="2"/>
      <c r="J393" s="2"/>
      <c r="K393" s="2"/>
      <c r="L393" s="2"/>
      <c r="M393" s="2"/>
      <c r="N393" s="2"/>
      <c r="O393" s="2"/>
      <c r="P393" s="2"/>
      <c r="Q393" s="2"/>
      <c r="R393" s="50"/>
      <c r="S393" s="2"/>
      <c r="T393" s="2"/>
      <c r="U393" s="2"/>
      <c r="V393" s="2"/>
      <c r="W393" s="50"/>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row>
    <row r="394">
      <c r="A394" s="2"/>
      <c r="B394" s="2"/>
      <c r="C394" s="2"/>
      <c r="D394" s="2"/>
      <c r="E394" s="2"/>
      <c r="F394" s="2"/>
      <c r="G394" s="2"/>
      <c r="H394" s="2"/>
      <c r="I394" s="2"/>
      <c r="J394" s="2"/>
      <c r="K394" s="2"/>
      <c r="L394" s="2"/>
      <c r="M394" s="2"/>
      <c r="N394" s="2"/>
      <c r="O394" s="2"/>
      <c r="P394" s="2"/>
      <c r="Q394" s="2"/>
      <c r="R394" s="50"/>
      <c r="S394" s="2"/>
      <c r="T394" s="2"/>
      <c r="U394" s="2"/>
      <c r="V394" s="2"/>
      <c r="W394" s="50"/>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row>
    <row r="395">
      <c r="A395" s="2"/>
      <c r="B395" s="2"/>
      <c r="C395" s="2"/>
      <c r="D395" s="2"/>
      <c r="E395" s="2"/>
      <c r="F395" s="2"/>
      <c r="G395" s="2"/>
      <c r="H395" s="2"/>
      <c r="I395" s="2"/>
      <c r="J395" s="2"/>
      <c r="K395" s="2"/>
      <c r="L395" s="2"/>
      <c r="M395" s="2"/>
      <c r="N395" s="2"/>
      <c r="O395" s="2"/>
      <c r="P395" s="2"/>
      <c r="Q395" s="2"/>
      <c r="R395" s="50"/>
      <c r="S395" s="2"/>
      <c r="T395" s="2"/>
      <c r="U395" s="2"/>
      <c r="V395" s="2"/>
      <c r="W395" s="50"/>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row>
    <row r="396">
      <c r="A396" s="2"/>
      <c r="B396" s="2"/>
      <c r="C396" s="2"/>
      <c r="D396" s="2"/>
      <c r="E396" s="2"/>
      <c r="F396" s="2"/>
      <c r="G396" s="2"/>
      <c r="H396" s="2"/>
      <c r="I396" s="2"/>
      <c r="J396" s="2"/>
      <c r="K396" s="2"/>
      <c r="L396" s="2"/>
      <c r="M396" s="2"/>
      <c r="N396" s="2"/>
      <c r="O396" s="2"/>
      <c r="P396" s="2"/>
      <c r="Q396" s="2"/>
      <c r="R396" s="50"/>
      <c r="S396" s="2"/>
      <c r="T396" s="2"/>
      <c r="U396" s="2"/>
      <c r="V396" s="2"/>
      <c r="W396" s="50"/>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row>
    <row r="397">
      <c r="A397" s="2"/>
      <c r="B397" s="2"/>
      <c r="C397" s="2"/>
      <c r="D397" s="2"/>
      <c r="E397" s="2"/>
      <c r="F397" s="2"/>
      <c r="G397" s="2"/>
      <c r="H397" s="2"/>
      <c r="I397" s="2"/>
      <c r="J397" s="2"/>
      <c r="K397" s="2"/>
      <c r="L397" s="2"/>
      <c r="M397" s="2"/>
      <c r="N397" s="2"/>
      <c r="O397" s="2"/>
      <c r="P397" s="2"/>
      <c r="Q397" s="2"/>
      <c r="R397" s="50"/>
      <c r="S397" s="2"/>
      <c r="T397" s="2"/>
      <c r="U397" s="2"/>
      <c r="V397" s="2"/>
      <c r="W397" s="50"/>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row>
    <row r="398">
      <c r="A398" s="2"/>
      <c r="B398" s="2"/>
      <c r="C398" s="2"/>
      <c r="D398" s="2"/>
      <c r="E398" s="2"/>
      <c r="F398" s="2"/>
      <c r="G398" s="2"/>
      <c r="H398" s="2"/>
      <c r="I398" s="2"/>
      <c r="J398" s="2"/>
      <c r="K398" s="2"/>
      <c r="L398" s="2"/>
      <c r="M398" s="2"/>
      <c r="N398" s="2"/>
      <c r="O398" s="2"/>
      <c r="P398" s="2"/>
      <c r="Q398" s="2"/>
      <c r="R398" s="50"/>
      <c r="S398" s="2"/>
      <c r="T398" s="2"/>
      <c r="U398" s="2"/>
      <c r="V398" s="2"/>
      <c r="W398" s="50"/>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row>
    <row r="399">
      <c r="A399" s="2"/>
      <c r="B399" s="2"/>
      <c r="C399" s="2"/>
      <c r="D399" s="2"/>
      <c r="E399" s="2"/>
      <c r="F399" s="2"/>
      <c r="G399" s="2"/>
      <c r="H399" s="2"/>
      <c r="I399" s="2"/>
      <c r="J399" s="2"/>
      <c r="K399" s="2"/>
      <c r="L399" s="2"/>
      <c r="M399" s="2"/>
      <c r="N399" s="2"/>
      <c r="O399" s="2"/>
      <c r="P399" s="2"/>
      <c r="Q399" s="2"/>
      <c r="R399" s="50"/>
      <c r="S399" s="2"/>
      <c r="T399" s="2"/>
      <c r="U399" s="2"/>
      <c r="V399" s="2"/>
      <c r="W399" s="50"/>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row>
    <row r="400">
      <c r="A400" s="2"/>
      <c r="B400" s="2"/>
      <c r="C400" s="2"/>
      <c r="D400" s="2"/>
      <c r="E400" s="2"/>
      <c r="F400" s="2"/>
      <c r="G400" s="2"/>
      <c r="H400" s="2"/>
      <c r="I400" s="2"/>
      <c r="J400" s="2"/>
      <c r="K400" s="2"/>
      <c r="L400" s="2"/>
      <c r="M400" s="2"/>
      <c r="N400" s="2"/>
      <c r="O400" s="2"/>
      <c r="P400" s="2"/>
      <c r="Q400" s="2"/>
      <c r="R400" s="50"/>
      <c r="S400" s="2"/>
      <c r="T400" s="2"/>
      <c r="U400" s="2"/>
      <c r="V400" s="2"/>
      <c r="W400" s="50"/>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row>
    <row r="401">
      <c r="A401" s="2"/>
      <c r="B401" s="2"/>
      <c r="C401" s="2"/>
      <c r="D401" s="2"/>
      <c r="E401" s="2"/>
      <c r="F401" s="2"/>
      <c r="G401" s="2"/>
      <c r="H401" s="2"/>
      <c r="I401" s="2"/>
      <c r="J401" s="2"/>
      <c r="K401" s="2"/>
      <c r="L401" s="2"/>
      <c r="M401" s="2"/>
      <c r="N401" s="2"/>
      <c r="O401" s="2"/>
      <c r="P401" s="2"/>
      <c r="Q401" s="2"/>
      <c r="R401" s="50"/>
      <c r="S401" s="2"/>
      <c r="T401" s="2"/>
      <c r="U401" s="2"/>
      <c r="V401" s="2"/>
      <c r="W401" s="50"/>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row>
    <row r="402">
      <c r="A402" s="2"/>
      <c r="B402" s="2"/>
      <c r="C402" s="2"/>
      <c r="D402" s="2"/>
      <c r="E402" s="2"/>
      <c r="F402" s="2"/>
      <c r="G402" s="2"/>
      <c r="H402" s="2"/>
      <c r="I402" s="2"/>
      <c r="J402" s="2"/>
      <c r="K402" s="2"/>
      <c r="L402" s="2"/>
      <c r="M402" s="2"/>
      <c r="N402" s="2"/>
      <c r="O402" s="2"/>
      <c r="P402" s="2"/>
      <c r="Q402" s="2"/>
      <c r="R402" s="50"/>
      <c r="S402" s="2"/>
      <c r="T402" s="2"/>
      <c r="U402" s="2"/>
      <c r="V402" s="2"/>
      <c r="W402" s="50"/>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row>
    <row r="403">
      <c r="A403" s="2"/>
      <c r="B403" s="2"/>
      <c r="C403" s="2"/>
      <c r="D403" s="2"/>
      <c r="E403" s="2"/>
      <c r="F403" s="2"/>
      <c r="G403" s="2"/>
      <c r="H403" s="2"/>
      <c r="I403" s="2"/>
      <c r="J403" s="2"/>
      <c r="K403" s="2"/>
      <c r="L403" s="2"/>
      <c r="M403" s="2"/>
      <c r="N403" s="2"/>
      <c r="O403" s="2"/>
      <c r="P403" s="2"/>
      <c r="Q403" s="2"/>
      <c r="R403" s="50"/>
      <c r="S403" s="2"/>
      <c r="T403" s="2"/>
      <c r="U403" s="2"/>
      <c r="V403" s="2"/>
      <c r="W403" s="50"/>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row>
    <row r="404">
      <c r="A404" s="2"/>
      <c r="B404" s="2"/>
      <c r="C404" s="2"/>
      <c r="D404" s="2"/>
      <c r="E404" s="2"/>
      <c r="F404" s="2"/>
      <c r="G404" s="2"/>
      <c r="H404" s="2"/>
      <c r="I404" s="2"/>
      <c r="J404" s="2"/>
      <c r="K404" s="2"/>
      <c r="L404" s="2"/>
      <c r="M404" s="2"/>
      <c r="N404" s="2"/>
      <c r="O404" s="2"/>
      <c r="P404" s="2"/>
      <c r="Q404" s="2"/>
      <c r="R404" s="50"/>
      <c r="S404" s="2"/>
      <c r="T404" s="2"/>
      <c r="U404" s="2"/>
      <c r="V404" s="2"/>
      <c r="W404" s="50"/>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row>
    <row r="405">
      <c r="A405" s="2"/>
      <c r="B405" s="2"/>
      <c r="C405" s="2"/>
      <c r="D405" s="2"/>
      <c r="E405" s="2"/>
      <c r="F405" s="2"/>
      <c r="G405" s="2"/>
      <c r="H405" s="2"/>
      <c r="I405" s="2"/>
      <c r="J405" s="2"/>
      <c r="K405" s="2"/>
      <c r="L405" s="2"/>
      <c r="M405" s="2"/>
      <c r="N405" s="2"/>
      <c r="O405" s="2"/>
      <c r="P405" s="2"/>
      <c r="Q405" s="2"/>
      <c r="R405" s="50"/>
      <c r="S405" s="2"/>
      <c r="T405" s="2"/>
      <c r="U405" s="2"/>
      <c r="V405" s="2"/>
      <c r="W405" s="50"/>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row>
    <row r="406">
      <c r="A406" s="2"/>
      <c r="B406" s="2"/>
      <c r="C406" s="2"/>
      <c r="D406" s="2"/>
      <c r="E406" s="2"/>
      <c r="F406" s="2"/>
      <c r="G406" s="2"/>
      <c r="H406" s="2"/>
      <c r="I406" s="2"/>
      <c r="J406" s="2"/>
      <c r="K406" s="2"/>
      <c r="L406" s="2"/>
      <c r="M406" s="2"/>
      <c r="N406" s="2"/>
      <c r="O406" s="2"/>
      <c r="P406" s="2"/>
      <c r="Q406" s="2"/>
      <c r="R406" s="50"/>
      <c r="S406" s="2"/>
      <c r="T406" s="2"/>
      <c r="U406" s="2"/>
      <c r="V406" s="2"/>
      <c r="W406" s="50"/>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row>
    <row r="407">
      <c r="A407" s="2"/>
      <c r="B407" s="2"/>
      <c r="C407" s="2"/>
      <c r="D407" s="2"/>
      <c r="E407" s="2"/>
      <c r="F407" s="2"/>
      <c r="G407" s="2"/>
      <c r="H407" s="2"/>
      <c r="I407" s="2"/>
      <c r="J407" s="2"/>
      <c r="K407" s="2"/>
      <c r="L407" s="2"/>
      <c r="M407" s="2"/>
      <c r="N407" s="2"/>
      <c r="O407" s="2"/>
      <c r="P407" s="2"/>
      <c r="Q407" s="2"/>
      <c r="R407" s="50"/>
      <c r="S407" s="2"/>
      <c r="T407" s="2"/>
      <c r="U407" s="2"/>
      <c r="V407" s="2"/>
      <c r="W407" s="50"/>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row>
    <row r="408">
      <c r="A408" s="2"/>
      <c r="B408" s="2"/>
      <c r="C408" s="2"/>
      <c r="D408" s="2"/>
      <c r="E408" s="2"/>
      <c r="F408" s="2"/>
      <c r="G408" s="2"/>
      <c r="H408" s="2"/>
      <c r="I408" s="2"/>
      <c r="J408" s="2"/>
      <c r="K408" s="2"/>
      <c r="L408" s="2"/>
      <c r="M408" s="2"/>
      <c r="N408" s="2"/>
      <c r="O408" s="2"/>
      <c r="P408" s="2"/>
      <c r="Q408" s="2"/>
      <c r="R408" s="50"/>
      <c r="S408" s="2"/>
      <c r="T408" s="2"/>
      <c r="U408" s="2"/>
      <c r="V408" s="2"/>
      <c r="W408" s="50"/>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row>
    <row r="409">
      <c r="A409" s="2"/>
      <c r="B409" s="2"/>
      <c r="C409" s="2"/>
      <c r="D409" s="2"/>
      <c r="E409" s="2"/>
      <c r="F409" s="2"/>
      <c r="G409" s="2"/>
      <c r="H409" s="2"/>
      <c r="I409" s="2"/>
      <c r="J409" s="2"/>
      <c r="K409" s="2"/>
      <c r="L409" s="2"/>
      <c r="M409" s="2"/>
      <c r="N409" s="2"/>
      <c r="O409" s="2"/>
      <c r="P409" s="2"/>
      <c r="Q409" s="2"/>
      <c r="R409" s="50"/>
      <c r="S409" s="2"/>
      <c r="T409" s="2"/>
      <c r="U409" s="2"/>
      <c r="V409" s="2"/>
      <c r="W409" s="50"/>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row>
    <row r="410">
      <c r="A410" s="2"/>
      <c r="B410" s="2"/>
      <c r="C410" s="2"/>
      <c r="D410" s="2"/>
      <c r="E410" s="2"/>
      <c r="F410" s="2"/>
      <c r="G410" s="2"/>
      <c r="H410" s="2"/>
      <c r="I410" s="2"/>
      <c r="J410" s="2"/>
      <c r="K410" s="2"/>
      <c r="L410" s="2"/>
      <c r="M410" s="2"/>
      <c r="N410" s="2"/>
      <c r="O410" s="2"/>
      <c r="P410" s="2"/>
      <c r="Q410" s="2"/>
      <c r="R410" s="50"/>
      <c r="S410" s="2"/>
      <c r="T410" s="2"/>
      <c r="U410" s="2"/>
      <c r="V410" s="2"/>
      <c r="W410" s="50"/>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row>
    <row r="411">
      <c r="A411" s="2"/>
      <c r="B411" s="2"/>
      <c r="C411" s="2"/>
      <c r="D411" s="2"/>
      <c r="E411" s="2"/>
      <c r="F411" s="2"/>
      <c r="G411" s="2"/>
      <c r="H411" s="2"/>
      <c r="I411" s="2"/>
      <c r="J411" s="2"/>
      <c r="K411" s="2"/>
      <c r="L411" s="2"/>
      <c r="M411" s="2"/>
      <c r="N411" s="2"/>
      <c r="O411" s="2"/>
      <c r="P411" s="2"/>
      <c r="Q411" s="2"/>
      <c r="R411" s="50"/>
      <c r="S411" s="2"/>
      <c r="T411" s="2"/>
      <c r="U411" s="2"/>
      <c r="V411" s="2"/>
      <c r="W411" s="50"/>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row>
    <row r="412">
      <c r="A412" s="2"/>
      <c r="B412" s="2"/>
      <c r="C412" s="2"/>
      <c r="D412" s="2"/>
      <c r="E412" s="2"/>
      <c r="F412" s="2"/>
      <c r="G412" s="2"/>
      <c r="H412" s="2"/>
      <c r="I412" s="2"/>
      <c r="J412" s="2"/>
      <c r="K412" s="2"/>
      <c r="L412" s="2"/>
      <c r="M412" s="2"/>
      <c r="N412" s="2"/>
      <c r="O412" s="2"/>
      <c r="P412" s="2"/>
      <c r="Q412" s="2"/>
      <c r="R412" s="50"/>
      <c r="S412" s="2"/>
      <c r="T412" s="2"/>
      <c r="U412" s="2"/>
      <c r="V412" s="2"/>
      <c r="W412" s="50"/>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row>
    <row r="413">
      <c r="A413" s="2"/>
      <c r="B413" s="2"/>
      <c r="C413" s="2"/>
      <c r="D413" s="2"/>
      <c r="E413" s="2"/>
      <c r="F413" s="2"/>
      <c r="G413" s="2"/>
      <c r="H413" s="2"/>
      <c r="I413" s="2"/>
      <c r="J413" s="2"/>
      <c r="K413" s="2"/>
      <c r="L413" s="2"/>
      <c r="M413" s="2"/>
      <c r="N413" s="2"/>
      <c r="O413" s="2"/>
      <c r="P413" s="2"/>
      <c r="Q413" s="2"/>
      <c r="R413" s="50"/>
      <c r="S413" s="2"/>
      <c r="T413" s="2"/>
      <c r="U413" s="2"/>
      <c r="V413" s="2"/>
      <c r="W413" s="50"/>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row>
    <row r="414">
      <c r="A414" s="2"/>
      <c r="B414" s="2"/>
      <c r="C414" s="2"/>
      <c r="D414" s="2"/>
      <c r="E414" s="2"/>
      <c r="F414" s="2"/>
      <c r="G414" s="2"/>
      <c r="H414" s="2"/>
      <c r="I414" s="2"/>
      <c r="J414" s="2"/>
      <c r="K414" s="2"/>
      <c r="L414" s="2"/>
      <c r="M414" s="2"/>
      <c r="N414" s="2"/>
      <c r="O414" s="2"/>
      <c r="P414" s="2"/>
      <c r="Q414" s="2"/>
      <c r="R414" s="50"/>
      <c r="S414" s="2"/>
      <c r="T414" s="2"/>
      <c r="U414" s="2"/>
      <c r="V414" s="2"/>
      <c r="W414" s="50"/>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row>
    <row r="415">
      <c r="A415" s="2"/>
      <c r="B415" s="2"/>
      <c r="C415" s="2"/>
      <c r="D415" s="2"/>
      <c r="E415" s="2"/>
      <c r="F415" s="2"/>
      <c r="G415" s="2"/>
      <c r="H415" s="2"/>
      <c r="I415" s="2"/>
      <c r="J415" s="2"/>
      <c r="K415" s="2"/>
      <c r="L415" s="2"/>
      <c r="M415" s="2"/>
      <c r="N415" s="2"/>
      <c r="O415" s="2"/>
      <c r="P415" s="2"/>
      <c r="Q415" s="2"/>
      <c r="R415" s="50"/>
      <c r="S415" s="2"/>
      <c r="T415" s="2"/>
      <c r="U415" s="2"/>
      <c r="V415" s="2"/>
      <c r="W415" s="50"/>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row>
    <row r="416">
      <c r="A416" s="2"/>
      <c r="B416" s="2"/>
      <c r="C416" s="2"/>
      <c r="D416" s="2"/>
      <c r="E416" s="2"/>
      <c r="F416" s="2"/>
      <c r="G416" s="2"/>
      <c r="H416" s="2"/>
      <c r="I416" s="2"/>
      <c r="J416" s="2"/>
      <c r="K416" s="2"/>
      <c r="L416" s="2"/>
      <c r="M416" s="2"/>
      <c r="N416" s="2"/>
      <c r="O416" s="2"/>
      <c r="P416" s="2"/>
      <c r="Q416" s="2"/>
      <c r="R416" s="50"/>
      <c r="S416" s="2"/>
      <c r="T416" s="2"/>
      <c r="U416" s="2"/>
      <c r="V416" s="2"/>
      <c r="W416" s="50"/>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row>
    <row r="417">
      <c r="A417" s="2"/>
      <c r="B417" s="2"/>
      <c r="C417" s="2"/>
      <c r="D417" s="2"/>
      <c r="E417" s="2"/>
      <c r="F417" s="2"/>
      <c r="G417" s="2"/>
      <c r="H417" s="2"/>
      <c r="I417" s="2"/>
      <c r="J417" s="2"/>
      <c r="K417" s="2"/>
      <c r="L417" s="2"/>
      <c r="M417" s="2"/>
      <c r="N417" s="2"/>
      <c r="O417" s="2"/>
      <c r="P417" s="2"/>
      <c r="Q417" s="2"/>
      <c r="R417" s="50"/>
      <c r="S417" s="2"/>
      <c r="T417" s="2"/>
      <c r="U417" s="2"/>
      <c r="V417" s="2"/>
      <c r="W417" s="50"/>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row>
    <row r="418">
      <c r="A418" s="2"/>
      <c r="B418" s="2"/>
      <c r="C418" s="2"/>
      <c r="D418" s="2"/>
      <c r="E418" s="2"/>
      <c r="F418" s="2"/>
      <c r="G418" s="2"/>
      <c r="H418" s="2"/>
      <c r="I418" s="2"/>
      <c r="J418" s="2"/>
      <c r="K418" s="2"/>
      <c r="L418" s="2"/>
      <c r="M418" s="2"/>
      <c r="N418" s="2"/>
      <c r="O418" s="2"/>
      <c r="P418" s="2"/>
      <c r="Q418" s="2"/>
      <c r="R418" s="50"/>
      <c r="S418" s="2"/>
      <c r="T418" s="2"/>
      <c r="U418" s="2"/>
      <c r="V418" s="2"/>
      <c r="W418" s="50"/>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row>
    <row r="419">
      <c r="A419" s="2"/>
      <c r="B419" s="2"/>
      <c r="C419" s="2"/>
      <c r="D419" s="2"/>
      <c r="E419" s="2"/>
      <c r="F419" s="2"/>
      <c r="G419" s="2"/>
      <c r="H419" s="2"/>
      <c r="I419" s="2"/>
      <c r="J419" s="2"/>
      <c r="K419" s="2"/>
      <c r="L419" s="2"/>
      <c r="M419" s="2"/>
      <c r="N419" s="2"/>
      <c r="O419" s="2"/>
      <c r="P419" s="2"/>
      <c r="Q419" s="2"/>
      <c r="R419" s="50"/>
      <c r="S419" s="2"/>
      <c r="T419" s="2"/>
      <c r="U419" s="2"/>
      <c r="V419" s="2"/>
      <c r="W419" s="50"/>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row>
    <row r="420">
      <c r="A420" s="2"/>
      <c r="B420" s="2"/>
      <c r="C420" s="2"/>
      <c r="D420" s="2"/>
      <c r="E420" s="2"/>
      <c r="F420" s="2"/>
      <c r="G420" s="2"/>
      <c r="H420" s="2"/>
      <c r="I420" s="2"/>
      <c r="J420" s="2"/>
      <c r="K420" s="2"/>
      <c r="L420" s="2"/>
      <c r="M420" s="2"/>
      <c r="N420" s="2"/>
      <c r="O420" s="2"/>
      <c r="P420" s="2"/>
      <c r="Q420" s="2"/>
      <c r="R420" s="50"/>
      <c r="S420" s="2"/>
      <c r="T420" s="2"/>
      <c r="U420" s="2"/>
      <c r="V420" s="2"/>
      <c r="W420" s="50"/>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row>
    <row r="421">
      <c r="A421" s="2"/>
      <c r="B421" s="2"/>
      <c r="C421" s="2"/>
      <c r="D421" s="2"/>
      <c r="E421" s="2"/>
      <c r="F421" s="2"/>
      <c r="G421" s="2"/>
      <c r="H421" s="2"/>
      <c r="I421" s="2"/>
      <c r="J421" s="2"/>
      <c r="K421" s="2"/>
      <c r="L421" s="2"/>
      <c r="M421" s="2"/>
      <c r="N421" s="2"/>
      <c r="O421" s="2"/>
      <c r="P421" s="2"/>
      <c r="Q421" s="2"/>
      <c r="R421" s="50"/>
      <c r="S421" s="2"/>
      <c r="T421" s="2"/>
      <c r="U421" s="2"/>
      <c r="V421" s="2"/>
      <c r="W421" s="50"/>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row>
    <row r="422">
      <c r="A422" s="2"/>
      <c r="B422" s="2"/>
      <c r="C422" s="2"/>
      <c r="D422" s="2"/>
      <c r="E422" s="2"/>
      <c r="F422" s="2"/>
      <c r="G422" s="2"/>
      <c r="H422" s="2"/>
      <c r="I422" s="2"/>
      <c r="J422" s="2"/>
      <c r="K422" s="2"/>
      <c r="L422" s="2"/>
      <c r="M422" s="2"/>
      <c r="N422" s="2"/>
      <c r="O422" s="2"/>
      <c r="P422" s="2"/>
      <c r="Q422" s="2"/>
      <c r="R422" s="50"/>
      <c r="S422" s="2"/>
      <c r="T422" s="2"/>
      <c r="U422" s="2"/>
      <c r="V422" s="2"/>
      <c r="W422" s="50"/>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row>
    <row r="423">
      <c r="A423" s="2"/>
      <c r="B423" s="2"/>
      <c r="C423" s="2"/>
      <c r="D423" s="2"/>
      <c r="E423" s="2"/>
      <c r="F423" s="2"/>
      <c r="G423" s="2"/>
      <c r="H423" s="2"/>
      <c r="I423" s="2"/>
      <c r="J423" s="2"/>
      <c r="K423" s="2"/>
      <c r="L423" s="2"/>
      <c r="M423" s="2"/>
      <c r="N423" s="2"/>
      <c r="O423" s="2"/>
      <c r="P423" s="2"/>
      <c r="Q423" s="2"/>
      <c r="R423" s="50"/>
      <c r="S423" s="2"/>
      <c r="T423" s="2"/>
      <c r="U423" s="2"/>
      <c r="V423" s="2"/>
      <c r="W423" s="50"/>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row>
    <row r="424">
      <c r="A424" s="2"/>
      <c r="B424" s="2"/>
      <c r="C424" s="2"/>
      <c r="D424" s="2"/>
      <c r="E424" s="2"/>
      <c r="F424" s="2"/>
      <c r="G424" s="2"/>
      <c r="H424" s="2"/>
      <c r="I424" s="2"/>
      <c r="J424" s="2"/>
      <c r="K424" s="2"/>
      <c r="L424" s="2"/>
      <c r="M424" s="2"/>
      <c r="N424" s="2"/>
      <c r="O424" s="2"/>
      <c r="P424" s="2"/>
      <c r="Q424" s="2"/>
      <c r="R424" s="50"/>
      <c r="S424" s="2"/>
      <c r="T424" s="2"/>
      <c r="U424" s="2"/>
      <c r="V424" s="2"/>
      <c r="W424" s="50"/>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row>
    <row r="425">
      <c r="A425" s="2"/>
      <c r="B425" s="2"/>
      <c r="C425" s="2"/>
      <c r="D425" s="2"/>
      <c r="E425" s="2"/>
      <c r="F425" s="2"/>
      <c r="G425" s="2"/>
      <c r="H425" s="2"/>
      <c r="I425" s="2"/>
      <c r="J425" s="2"/>
      <c r="K425" s="2"/>
      <c r="L425" s="2"/>
      <c r="M425" s="2"/>
      <c r="N425" s="2"/>
      <c r="O425" s="2"/>
      <c r="P425" s="2"/>
      <c r="Q425" s="2"/>
      <c r="R425" s="50"/>
      <c r="S425" s="2"/>
      <c r="T425" s="2"/>
      <c r="U425" s="2"/>
      <c r="V425" s="2"/>
      <c r="W425" s="50"/>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row>
    <row r="426">
      <c r="A426" s="2"/>
      <c r="B426" s="2"/>
      <c r="C426" s="2"/>
      <c r="D426" s="2"/>
      <c r="E426" s="2"/>
      <c r="F426" s="2"/>
      <c r="G426" s="2"/>
      <c r="H426" s="2"/>
      <c r="I426" s="2"/>
      <c r="J426" s="2"/>
      <c r="K426" s="2"/>
      <c r="L426" s="2"/>
      <c r="M426" s="2"/>
      <c r="N426" s="2"/>
      <c r="O426" s="2"/>
      <c r="P426" s="2"/>
      <c r="Q426" s="2"/>
      <c r="R426" s="50"/>
      <c r="S426" s="2"/>
      <c r="T426" s="2"/>
      <c r="U426" s="2"/>
      <c r="V426" s="2"/>
      <c r="W426" s="50"/>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row>
    <row r="427">
      <c r="A427" s="2"/>
      <c r="B427" s="2"/>
      <c r="C427" s="2"/>
      <c r="D427" s="2"/>
      <c r="E427" s="2"/>
      <c r="F427" s="2"/>
      <c r="G427" s="2"/>
      <c r="H427" s="2"/>
      <c r="I427" s="2"/>
      <c r="J427" s="2"/>
      <c r="K427" s="2"/>
      <c r="L427" s="2"/>
      <c r="M427" s="2"/>
      <c r="N427" s="2"/>
      <c r="O427" s="2"/>
      <c r="P427" s="2"/>
      <c r="Q427" s="2"/>
      <c r="R427" s="50"/>
      <c r="S427" s="2"/>
      <c r="T427" s="2"/>
      <c r="U427" s="2"/>
      <c r="V427" s="2"/>
      <c r="W427" s="50"/>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row>
    <row r="428">
      <c r="A428" s="2"/>
      <c r="B428" s="2"/>
      <c r="C428" s="2"/>
      <c r="D428" s="2"/>
      <c r="E428" s="2"/>
      <c r="F428" s="2"/>
      <c r="G428" s="2"/>
      <c r="H428" s="2"/>
      <c r="I428" s="2"/>
      <c r="J428" s="2"/>
      <c r="K428" s="2"/>
      <c r="L428" s="2"/>
      <c r="M428" s="2"/>
      <c r="N428" s="2"/>
      <c r="O428" s="2"/>
      <c r="P428" s="2"/>
      <c r="Q428" s="2"/>
      <c r="R428" s="50"/>
      <c r="S428" s="2"/>
      <c r="T428" s="2"/>
      <c r="U428" s="2"/>
      <c r="V428" s="2"/>
      <c r="W428" s="50"/>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row>
    <row r="429">
      <c r="A429" s="2"/>
      <c r="B429" s="2"/>
      <c r="C429" s="2"/>
      <c r="D429" s="2"/>
      <c r="E429" s="2"/>
      <c r="F429" s="2"/>
      <c r="G429" s="2"/>
      <c r="H429" s="2"/>
      <c r="I429" s="2"/>
      <c r="J429" s="2"/>
      <c r="K429" s="2"/>
      <c r="L429" s="2"/>
      <c r="M429" s="2"/>
      <c r="N429" s="2"/>
      <c r="O429" s="2"/>
      <c r="P429" s="2"/>
      <c r="Q429" s="2"/>
      <c r="R429" s="50"/>
      <c r="S429" s="2"/>
      <c r="T429" s="2"/>
      <c r="U429" s="2"/>
      <c r="V429" s="2"/>
      <c r="W429" s="50"/>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row>
    <row r="430">
      <c r="A430" s="2"/>
      <c r="B430" s="2"/>
      <c r="C430" s="2"/>
      <c r="D430" s="2"/>
      <c r="E430" s="2"/>
      <c r="F430" s="2"/>
      <c r="G430" s="2"/>
      <c r="H430" s="2"/>
      <c r="I430" s="2"/>
      <c r="J430" s="2"/>
      <c r="K430" s="2"/>
      <c r="L430" s="2"/>
      <c r="M430" s="2"/>
      <c r="N430" s="2"/>
      <c r="O430" s="2"/>
      <c r="P430" s="2"/>
      <c r="Q430" s="2"/>
      <c r="R430" s="50"/>
      <c r="S430" s="2"/>
      <c r="T430" s="2"/>
      <c r="U430" s="2"/>
      <c r="V430" s="2"/>
      <c r="W430" s="50"/>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row>
    <row r="431">
      <c r="A431" s="2"/>
      <c r="B431" s="2"/>
      <c r="C431" s="2"/>
      <c r="D431" s="2"/>
      <c r="E431" s="2"/>
      <c r="F431" s="2"/>
      <c r="G431" s="2"/>
      <c r="H431" s="2"/>
      <c r="I431" s="2"/>
      <c r="J431" s="2"/>
      <c r="K431" s="2"/>
      <c r="L431" s="2"/>
      <c r="M431" s="2"/>
      <c r="N431" s="2"/>
      <c r="O431" s="2"/>
      <c r="P431" s="2"/>
      <c r="Q431" s="2"/>
      <c r="R431" s="50"/>
      <c r="S431" s="2"/>
      <c r="T431" s="2"/>
      <c r="U431" s="2"/>
      <c r="V431" s="2"/>
      <c r="W431" s="50"/>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row>
    <row r="432">
      <c r="A432" s="2"/>
      <c r="B432" s="2"/>
      <c r="C432" s="2"/>
      <c r="D432" s="2"/>
      <c r="E432" s="2"/>
      <c r="F432" s="2"/>
      <c r="G432" s="2"/>
      <c r="H432" s="2"/>
      <c r="I432" s="2"/>
      <c r="J432" s="2"/>
      <c r="K432" s="2"/>
      <c r="L432" s="2"/>
      <c r="M432" s="2"/>
      <c r="N432" s="2"/>
      <c r="O432" s="2"/>
      <c r="P432" s="2"/>
      <c r="Q432" s="2"/>
      <c r="R432" s="50"/>
      <c r="S432" s="2"/>
      <c r="T432" s="2"/>
      <c r="U432" s="2"/>
      <c r="V432" s="2"/>
      <c r="W432" s="50"/>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row>
    <row r="433">
      <c r="A433" s="2"/>
      <c r="B433" s="2"/>
      <c r="C433" s="2"/>
      <c r="D433" s="2"/>
      <c r="E433" s="2"/>
      <c r="F433" s="2"/>
      <c r="G433" s="2"/>
      <c r="H433" s="2"/>
      <c r="I433" s="2"/>
      <c r="J433" s="2"/>
      <c r="K433" s="2"/>
      <c r="L433" s="2"/>
      <c r="M433" s="2"/>
      <c r="N433" s="2"/>
      <c r="O433" s="2"/>
      <c r="P433" s="2"/>
      <c r="Q433" s="2"/>
      <c r="R433" s="50"/>
      <c r="S433" s="2"/>
      <c r="T433" s="2"/>
      <c r="U433" s="2"/>
      <c r="V433" s="2"/>
      <c r="W433" s="50"/>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row>
    <row r="434">
      <c r="A434" s="2"/>
      <c r="B434" s="2"/>
      <c r="C434" s="2"/>
      <c r="D434" s="2"/>
      <c r="E434" s="2"/>
      <c r="F434" s="2"/>
      <c r="G434" s="2"/>
      <c r="H434" s="2"/>
      <c r="I434" s="2"/>
      <c r="J434" s="2"/>
      <c r="K434" s="2"/>
      <c r="L434" s="2"/>
      <c r="M434" s="2"/>
      <c r="N434" s="2"/>
      <c r="O434" s="2"/>
      <c r="P434" s="2"/>
      <c r="Q434" s="2"/>
      <c r="R434" s="50"/>
      <c r="S434" s="2"/>
      <c r="T434" s="2"/>
      <c r="U434" s="2"/>
      <c r="V434" s="2"/>
      <c r="W434" s="50"/>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row>
    <row r="435">
      <c r="A435" s="2"/>
      <c r="B435" s="2"/>
      <c r="C435" s="2"/>
      <c r="D435" s="2"/>
      <c r="E435" s="2"/>
      <c r="F435" s="2"/>
      <c r="G435" s="2"/>
      <c r="H435" s="2"/>
      <c r="I435" s="2"/>
      <c r="J435" s="2"/>
      <c r="K435" s="2"/>
      <c r="L435" s="2"/>
      <c r="M435" s="2"/>
      <c r="N435" s="2"/>
      <c r="O435" s="2"/>
      <c r="P435" s="2"/>
      <c r="Q435" s="2"/>
      <c r="R435" s="50"/>
      <c r="S435" s="2"/>
      <c r="T435" s="2"/>
      <c r="U435" s="2"/>
      <c r="V435" s="2"/>
      <c r="W435" s="50"/>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row>
    <row r="436">
      <c r="A436" s="2"/>
      <c r="B436" s="2"/>
      <c r="C436" s="2"/>
      <c r="D436" s="2"/>
      <c r="E436" s="2"/>
      <c r="F436" s="2"/>
      <c r="G436" s="2"/>
      <c r="H436" s="2"/>
      <c r="I436" s="2"/>
      <c r="J436" s="2"/>
      <c r="K436" s="2"/>
      <c r="L436" s="2"/>
      <c r="M436" s="2"/>
      <c r="N436" s="2"/>
      <c r="O436" s="2"/>
      <c r="P436" s="2"/>
      <c r="Q436" s="2"/>
      <c r="R436" s="50"/>
      <c r="S436" s="2"/>
      <c r="T436" s="2"/>
      <c r="U436" s="2"/>
      <c r="V436" s="2"/>
      <c r="W436" s="50"/>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row>
    <row r="437">
      <c r="A437" s="2"/>
      <c r="B437" s="2"/>
      <c r="C437" s="2"/>
      <c r="D437" s="2"/>
      <c r="E437" s="2"/>
      <c r="F437" s="2"/>
      <c r="G437" s="2"/>
      <c r="H437" s="2"/>
      <c r="I437" s="2"/>
      <c r="J437" s="2"/>
      <c r="K437" s="2"/>
      <c r="L437" s="2"/>
      <c r="M437" s="2"/>
      <c r="N437" s="2"/>
      <c r="O437" s="2"/>
      <c r="P437" s="2"/>
      <c r="Q437" s="2"/>
      <c r="R437" s="50"/>
      <c r="S437" s="2"/>
      <c r="T437" s="2"/>
      <c r="U437" s="2"/>
      <c r="V437" s="2"/>
      <c r="W437" s="50"/>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row>
    <row r="438">
      <c r="A438" s="2"/>
      <c r="B438" s="2"/>
      <c r="C438" s="2"/>
      <c r="D438" s="2"/>
      <c r="E438" s="2"/>
      <c r="F438" s="2"/>
      <c r="G438" s="2"/>
      <c r="H438" s="2"/>
      <c r="I438" s="2"/>
      <c r="J438" s="2"/>
      <c r="K438" s="2"/>
      <c r="L438" s="2"/>
      <c r="M438" s="2"/>
      <c r="N438" s="2"/>
      <c r="O438" s="2"/>
      <c r="P438" s="2"/>
      <c r="Q438" s="2"/>
      <c r="R438" s="50"/>
      <c r="S438" s="2"/>
      <c r="T438" s="2"/>
      <c r="U438" s="2"/>
      <c r="V438" s="2"/>
      <c r="W438" s="50"/>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row>
    <row r="439">
      <c r="A439" s="2"/>
      <c r="B439" s="2"/>
      <c r="C439" s="2"/>
      <c r="D439" s="2"/>
      <c r="E439" s="2"/>
      <c r="F439" s="2"/>
      <c r="G439" s="2"/>
      <c r="H439" s="2"/>
      <c r="I439" s="2"/>
      <c r="J439" s="2"/>
      <c r="K439" s="2"/>
      <c r="L439" s="2"/>
      <c r="M439" s="2"/>
      <c r="N439" s="2"/>
      <c r="O439" s="2"/>
      <c r="P439" s="2"/>
      <c r="Q439" s="2"/>
      <c r="R439" s="50"/>
      <c r="S439" s="2"/>
      <c r="T439" s="2"/>
      <c r="U439" s="2"/>
      <c r="V439" s="2"/>
      <c r="W439" s="50"/>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row>
    <row r="440">
      <c r="A440" s="2"/>
      <c r="B440" s="2"/>
      <c r="C440" s="2"/>
      <c r="D440" s="2"/>
      <c r="E440" s="2"/>
      <c r="F440" s="2"/>
      <c r="G440" s="2"/>
      <c r="H440" s="2"/>
      <c r="I440" s="2"/>
      <c r="J440" s="2"/>
      <c r="K440" s="2"/>
      <c r="L440" s="2"/>
      <c r="M440" s="2"/>
      <c r="N440" s="2"/>
      <c r="O440" s="2"/>
      <c r="P440" s="2"/>
      <c r="Q440" s="2"/>
      <c r="R440" s="50"/>
      <c r="S440" s="2"/>
      <c r="T440" s="2"/>
      <c r="U440" s="2"/>
      <c r="V440" s="2"/>
      <c r="W440" s="50"/>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row>
    <row r="441">
      <c r="A441" s="2"/>
      <c r="B441" s="2"/>
      <c r="C441" s="2"/>
      <c r="D441" s="2"/>
      <c r="E441" s="2"/>
      <c r="F441" s="2"/>
      <c r="G441" s="2"/>
      <c r="H441" s="2"/>
      <c r="I441" s="2"/>
      <c r="J441" s="2"/>
      <c r="K441" s="2"/>
      <c r="L441" s="2"/>
      <c r="M441" s="2"/>
      <c r="N441" s="2"/>
      <c r="O441" s="2"/>
      <c r="P441" s="2"/>
      <c r="Q441" s="2"/>
      <c r="R441" s="50"/>
      <c r="S441" s="2"/>
      <c r="T441" s="2"/>
      <c r="U441" s="2"/>
      <c r="V441" s="2"/>
      <c r="W441" s="50"/>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row>
    <row r="442">
      <c r="A442" s="2"/>
      <c r="B442" s="2"/>
      <c r="C442" s="2"/>
      <c r="D442" s="2"/>
      <c r="E442" s="2"/>
      <c r="F442" s="2"/>
      <c r="G442" s="2"/>
      <c r="H442" s="2"/>
      <c r="I442" s="2"/>
      <c r="J442" s="2"/>
      <c r="K442" s="2"/>
      <c r="L442" s="2"/>
      <c r="M442" s="2"/>
      <c r="N442" s="2"/>
      <c r="O442" s="2"/>
      <c r="P442" s="2"/>
      <c r="Q442" s="2"/>
      <c r="R442" s="50"/>
      <c r="S442" s="2"/>
      <c r="T442" s="2"/>
      <c r="U442" s="2"/>
      <c r="V442" s="2"/>
      <c r="W442" s="50"/>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row>
    <row r="443">
      <c r="A443" s="2"/>
      <c r="B443" s="2"/>
      <c r="C443" s="2"/>
      <c r="D443" s="2"/>
      <c r="E443" s="2"/>
      <c r="F443" s="2"/>
      <c r="G443" s="2"/>
      <c r="H443" s="2"/>
      <c r="I443" s="2"/>
      <c r="J443" s="2"/>
      <c r="K443" s="2"/>
      <c r="L443" s="2"/>
      <c r="M443" s="2"/>
      <c r="N443" s="2"/>
      <c r="O443" s="2"/>
      <c r="P443" s="2"/>
      <c r="Q443" s="2"/>
      <c r="R443" s="50"/>
      <c r="S443" s="2"/>
      <c r="T443" s="2"/>
      <c r="U443" s="2"/>
      <c r="V443" s="2"/>
      <c r="W443" s="50"/>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row>
    <row r="444">
      <c r="A444" s="2"/>
      <c r="B444" s="2"/>
      <c r="C444" s="2"/>
      <c r="D444" s="2"/>
      <c r="E444" s="2"/>
      <c r="F444" s="2"/>
      <c r="G444" s="2"/>
      <c r="H444" s="2"/>
      <c r="I444" s="2"/>
      <c r="J444" s="2"/>
      <c r="K444" s="2"/>
      <c r="L444" s="2"/>
      <c r="M444" s="2"/>
      <c r="N444" s="2"/>
      <c r="O444" s="2"/>
      <c r="P444" s="2"/>
      <c r="Q444" s="2"/>
      <c r="R444" s="50"/>
      <c r="S444" s="2"/>
      <c r="T444" s="2"/>
      <c r="U444" s="2"/>
      <c r="V444" s="2"/>
      <c r="W444" s="50"/>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row>
    <row r="445">
      <c r="A445" s="2"/>
      <c r="B445" s="2"/>
      <c r="C445" s="2"/>
      <c r="D445" s="2"/>
      <c r="E445" s="2"/>
      <c r="F445" s="2"/>
      <c r="G445" s="2"/>
      <c r="H445" s="2"/>
      <c r="I445" s="2"/>
      <c r="J445" s="2"/>
      <c r="K445" s="2"/>
      <c r="L445" s="2"/>
      <c r="M445" s="2"/>
      <c r="N445" s="2"/>
      <c r="O445" s="2"/>
      <c r="P445" s="2"/>
      <c r="Q445" s="2"/>
      <c r="R445" s="50"/>
      <c r="S445" s="2"/>
      <c r="T445" s="2"/>
      <c r="U445" s="2"/>
      <c r="V445" s="2"/>
      <c r="W445" s="50"/>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row>
    <row r="446">
      <c r="A446" s="2"/>
      <c r="B446" s="2"/>
      <c r="C446" s="2"/>
      <c r="D446" s="2"/>
      <c r="E446" s="2"/>
      <c r="F446" s="2"/>
      <c r="G446" s="2"/>
      <c r="H446" s="2"/>
      <c r="I446" s="2"/>
      <c r="J446" s="2"/>
      <c r="K446" s="2"/>
      <c r="L446" s="2"/>
      <c r="M446" s="2"/>
      <c r="N446" s="2"/>
      <c r="O446" s="2"/>
      <c r="P446" s="2"/>
      <c r="Q446" s="2"/>
      <c r="R446" s="50"/>
      <c r="S446" s="2"/>
      <c r="T446" s="2"/>
      <c r="U446" s="2"/>
      <c r="V446" s="2"/>
      <c r="W446" s="50"/>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row>
    <row r="447">
      <c r="A447" s="2"/>
      <c r="B447" s="2"/>
      <c r="C447" s="2"/>
      <c r="D447" s="2"/>
      <c r="E447" s="2"/>
      <c r="F447" s="2"/>
      <c r="G447" s="2"/>
      <c r="H447" s="2"/>
      <c r="I447" s="2"/>
      <c r="J447" s="2"/>
      <c r="K447" s="2"/>
      <c r="L447" s="2"/>
      <c r="M447" s="2"/>
      <c r="N447" s="2"/>
      <c r="O447" s="2"/>
      <c r="P447" s="2"/>
      <c r="Q447" s="2"/>
      <c r="R447" s="50"/>
      <c r="S447" s="2"/>
      <c r="T447" s="2"/>
      <c r="U447" s="2"/>
      <c r="V447" s="2"/>
      <c r="W447" s="50"/>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row>
    <row r="448">
      <c r="A448" s="2"/>
      <c r="B448" s="2"/>
      <c r="C448" s="2"/>
      <c r="D448" s="2"/>
      <c r="E448" s="2"/>
      <c r="F448" s="2"/>
      <c r="G448" s="2"/>
      <c r="H448" s="2"/>
      <c r="I448" s="2"/>
      <c r="J448" s="2"/>
      <c r="K448" s="2"/>
      <c r="L448" s="2"/>
      <c r="M448" s="2"/>
      <c r="N448" s="2"/>
      <c r="O448" s="2"/>
      <c r="P448" s="2"/>
      <c r="Q448" s="2"/>
      <c r="R448" s="50"/>
      <c r="S448" s="2"/>
      <c r="T448" s="2"/>
      <c r="U448" s="2"/>
      <c r="V448" s="2"/>
      <c r="W448" s="50"/>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row>
    <row r="449">
      <c r="A449" s="2"/>
      <c r="B449" s="2"/>
      <c r="C449" s="2"/>
      <c r="D449" s="2"/>
      <c r="E449" s="2"/>
      <c r="F449" s="2"/>
      <c r="G449" s="2"/>
      <c r="H449" s="2"/>
      <c r="I449" s="2"/>
      <c r="J449" s="2"/>
      <c r="K449" s="2"/>
      <c r="L449" s="2"/>
      <c r="M449" s="2"/>
      <c r="N449" s="2"/>
      <c r="O449" s="2"/>
      <c r="P449" s="2"/>
      <c r="Q449" s="2"/>
      <c r="R449" s="50"/>
      <c r="S449" s="2"/>
      <c r="T449" s="2"/>
      <c r="U449" s="2"/>
      <c r="V449" s="2"/>
      <c r="W449" s="50"/>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row>
    <row r="450">
      <c r="A450" s="2"/>
      <c r="B450" s="2"/>
      <c r="C450" s="2"/>
      <c r="D450" s="2"/>
      <c r="E450" s="2"/>
      <c r="F450" s="2"/>
      <c r="G450" s="2"/>
      <c r="H450" s="2"/>
      <c r="I450" s="2"/>
      <c r="J450" s="2"/>
      <c r="K450" s="2"/>
      <c r="L450" s="2"/>
      <c r="M450" s="2"/>
      <c r="N450" s="2"/>
      <c r="O450" s="2"/>
      <c r="P450" s="2"/>
      <c r="Q450" s="2"/>
      <c r="R450" s="50"/>
      <c r="S450" s="2"/>
      <c r="T450" s="2"/>
      <c r="U450" s="2"/>
      <c r="V450" s="2"/>
      <c r="W450" s="50"/>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row>
    <row r="451">
      <c r="A451" s="2"/>
      <c r="B451" s="2"/>
      <c r="C451" s="2"/>
      <c r="D451" s="2"/>
      <c r="E451" s="2"/>
      <c r="F451" s="2"/>
      <c r="G451" s="2"/>
      <c r="H451" s="2"/>
      <c r="I451" s="2"/>
      <c r="J451" s="2"/>
      <c r="K451" s="2"/>
      <c r="L451" s="2"/>
      <c r="M451" s="2"/>
      <c r="N451" s="2"/>
      <c r="O451" s="2"/>
      <c r="P451" s="2"/>
      <c r="Q451" s="2"/>
      <c r="R451" s="50"/>
      <c r="S451" s="2"/>
      <c r="T451" s="2"/>
      <c r="U451" s="2"/>
      <c r="V451" s="2"/>
      <c r="W451" s="50"/>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row>
    <row r="452">
      <c r="A452" s="2"/>
      <c r="B452" s="2"/>
      <c r="C452" s="2"/>
      <c r="D452" s="2"/>
      <c r="E452" s="2"/>
      <c r="F452" s="2"/>
      <c r="G452" s="2"/>
      <c r="H452" s="2"/>
      <c r="I452" s="2"/>
      <c r="J452" s="2"/>
      <c r="K452" s="2"/>
      <c r="L452" s="2"/>
      <c r="M452" s="2"/>
      <c r="N452" s="2"/>
      <c r="O452" s="2"/>
      <c r="P452" s="2"/>
      <c r="Q452" s="2"/>
      <c r="R452" s="50"/>
      <c r="S452" s="2"/>
      <c r="T452" s="2"/>
      <c r="U452" s="2"/>
      <c r="V452" s="2"/>
      <c r="W452" s="50"/>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row>
    <row r="453">
      <c r="A453" s="2"/>
      <c r="B453" s="2"/>
      <c r="C453" s="2"/>
      <c r="D453" s="2"/>
      <c r="E453" s="2"/>
      <c r="F453" s="2"/>
      <c r="G453" s="2"/>
      <c r="H453" s="2"/>
      <c r="I453" s="2"/>
      <c r="J453" s="2"/>
      <c r="K453" s="2"/>
      <c r="L453" s="2"/>
      <c r="M453" s="2"/>
      <c r="N453" s="2"/>
      <c r="O453" s="2"/>
      <c r="P453" s="2"/>
      <c r="Q453" s="2"/>
      <c r="R453" s="50"/>
      <c r="S453" s="2"/>
      <c r="T453" s="2"/>
      <c r="U453" s="2"/>
      <c r="V453" s="2"/>
      <c r="W453" s="50"/>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row>
    <row r="454">
      <c r="A454" s="2"/>
      <c r="B454" s="2"/>
      <c r="C454" s="2"/>
      <c r="D454" s="2"/>
      <c r="E454" s="2"/>
      <c r="F454" s="2"/>
      <c r="G454" s="2"/>
      <c r="H454" s="2"/>
      <c r="I454" s="2"/>
      <c r="J454" s="2"/>
      <c r="K454" s="2"/>
      <c r="L454" s="2"/>
      <c r="M454" s="2"/>
      <c r="N454" s="2"/>
      <c r="O454" s="2"/>
      <c r="P454" s="2"/>
      <c r="Q454" s="2"/>
      <c r="R454" s="50"/>
      <c r="S454" s="2"/>
      <c r="T454" s="2"/>
      <c r="U454" s="2"/>
      <c r="V454" s="2"/>
      <c r="W454" s="50"/>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row>
    <row r="455">
      <c r="A455" s="2"/>
      <c r="B455" s="2"/>
      <c r="C455" s="2"/>
      <c r="D455" s="2"/>
      <c r="E455" s="2"/>
      <c r="F455" s="2"/>
      <c r="G455" s="2"/>
      <c r="H455" s="2"/>
      <c r="I455" s="2"/>
      <c r="J455" s="2"/>
      <c r="K455" s="2"/>
      <c r="L455" s="2"/>
      <c r="M455" s="2"/>
      <c r="N455" s="2"/>
      <c r="O455" s="2"/>
      <c r="P455" s="2"/>
      <c r="Q455" s="2"/>
      <c r="R455" s="50"/>
      <c r="S455" s="2"/>
      <c r="T455" s="2"/>
      <c r="U455" s="2"/>
      <c r="V455" s="2"/>
      <c r="W455" s="50"/>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row>
    <row r="456">
      <c r="A456" s="2"/>
      <c r="B456" s="2"/>
      <c r="C456" s="2"/>
      <c r="D456" s="2"/>
      <c r="E456" s="2"/>
      <c r="F456" s="2"/>
      <c r="G456" s="2"/>
      <c r="H456" s="2"/>
      <c r="I456" s="2"/>
      <c r="J456" s="2"/>
      <c r="K456" s="2"/>
      <c r="L456" s="2"/>
      <c r="M456" s="2"/>
      <c r="N456" s="2"/>
      <c r="O456" s="2"/>
      <c r="P456" s="2"/>
      <c r="Q456" s="2"/>
      <c r="R456" s="50"/>
      <c r="S456" s="2"/>
      <c r="T456" s="2"/>
      <c r="U456" s="2"/>
      <c r="V456" s="2"/>
      <c r="W456" s="50"/>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row>
    <row r="457">
      <c r="A457" s="2"/>
      <c r="B457" s="2"/>
      <c r="C457" s="2"/>
      <c r="D457" s="2"/>
      <c r="E457" s="2"/>
      <c r="F457" s="2"/>
      <c r="G457" s="2"/>
      <c r="H457" s="2"/>
      <c r="I457" s="2"/>
      <c r="J457" s="2"/>
      <c r="K457" s="2"/>
      <c r="L457" s="2"/>
      <c r="M457" s="2"/>
      <c r="N457" s="2"/>
      <c r="O457" s="2"/>
      <c r="P457" s="2"/>
      <c r="Q457" s="2"/>
      <c r="R457" s="50"/>
      <c r="S457" s="2"/>
      <c r="T457" s="2"/>
      <c r="U457" s="2"/>
      <c r="V457" s="2"/>
      <c r="W457" s="50"/>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row>
    <row r="458">
      <c r="A458" s="2"/>
      <c r="B458" s="2"/>
      <c r="C458" s="2"/>
      <c r="D458" s="2"/>
      <c r="E458" s="2"/>
      <c r="F458" s="2"/>
      <c r="G458" s="2"/>
      <c r="H458" s="2"/>
      <c r="I458" s="2"/>
      <c r="J458" s="2"/>
      <c r="K458" s="2"/>
      <c r="L458" s="2"/>
      <c r="M458" s="2"/>
      <c r="N458" s="2"/>
      <c r="O458" s="2"/>
      <c r="P458" s="2"/>
      <c r="Q458" s="2"/>
      <c r="R458" s="50"/>
      <c r="S458" s="2"/>
      <c r="T458" s="2"/>
      <c r="U458" s="2"/>
      <c r="V458" s="2"/>
      <c r="W458" s="50"/>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row>
    <row r="459">
      <c r="A459" s="2"/>
      <c r="B459" s="2"/>
      <c r="C459" s="2"/>
      <c r="D459" s="2"/>
      <c r="E459" s="2"/>
      <c r="F459" s="2"/>
      <c r="G459" s="2"/>
      <c r="H459" s="2"/>
      <c r="I459" s="2"/>
      <c r="J459" s="2"/>
      <c r="K459" s="2"/>
      <c r="L459" s="2"/>
      <c r="M459" s="2"/>
      <c r="N459" s="2"/>
      <c r="O459" s="2"/>
      <c r="P459" s="2"/>
      <c r="Q459" s="2"/>
      <c r="R459" s="50"/>
      <c r="S459" s="2"/>
      <c r="T459" s="2"/>
      <c r="U459" s="2"/>
      <c r="V459" s="2"/>
      <c r="W459" s="50"/>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row>
    <row r="460">
      <c r="A460" s="2"/>
      <c r="B460" s="2"/>
      <c r="C460" s="2"/>
      <c r="D460" s="2"/>
      <c r="E460" s="2"/>
      <c r="F460" s="2"/>
      <c r="G460" s="2"/>
      <c r="H460" s="2"/>
      <c r="I460" s="2"/>
      <c r="J460" s="2"/>
      <c r="K460" s="2"/>
      <c r="L460" s="2"/>
      <c r="M460" s="2"/>
      <c r="N460" s="2"/>
      <c r="O460" s="2"/>
      <c r="P460" s="2"/>
      <c r="Q460" s="2"/>
      <c r="R460" s="50"/>
      <c r="S460" s="2"/>
      <c r="T460" s="2"/>
      <c r="U460" s="2"/>
      <c r="V460" s="2"/>
      <c r="W460" s="50"/>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row>
    <row r="461">
      <c r="A461" s="2"/>
      <c r="B461" s="2"/>
      <c r="C461" s="2"/>
      <c r="D461" s="2"/>
      <c r="E461" s="2"/>
      <c r="F461" s="2"/>
      <c r="G461" s="2"/>
      <c r="H461" s="2"/>
      <c r="I461" s="2"/>
      <c r="J461" s="2"/>
      <c r="K461" s="2"/>
      <c r="L461" s="2"/>
      <c r="M461" s="2"/>
      <c r="N461" s="2"/>
      <c r="O461" s="2"/>
      <c r="P461" s="2"/>
      <c r="Q461" s="2"/>
      <c r="R461" s="50"/>
      <c r="S461" s="2"/>
      <c r="T461" s="2"/>
      <c r="U461" s="2"/>
      <c r="V461" s="2"/>
      <c r="W461" s="50"/>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row>
    <row r="462">
      <c r="A462" s="2"/>
      <c r="B462" s="2"/>
      <c r="C462" s="2"/>
      <c r="D462" s="2"/>
      <c r="E462" s="2"/>
      <c r="F462" s="2"/>
      <c r="G462" s="2"/>
      <c r="H462" s="2"/>
      <c r="I462" s="2"/>
      <c r="J462" s="2"/>
      <c r="K462" s="2"/>
      <c r="L462" s="2"/>
      <c r="M462" s="2"/>
      <c r="N462" s="2"/>
      <c r="O462" s="2"/>
      <c r="P462" s="2"/>
      <c r="Q462" s="2"/>
      <c r="R462" s="50"/>
      <c r="S462" s="2"/>
      <c r="T462" s="2"/>
      <c r="U462" s="2"/>
      <c r="V462" s="2"/>
      <c r="W462" s="50"/>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row>
    <row r="463">
      <c r="A463" s="2"/>
      <c r="B463" s="2"/>
      <c r="C463" s="2"/>
      <c r="D463" s="2"/>
      <c r="E463" s="2"/>
      <c r="F463" s="2"/>
      <c r="G463" s="2"/>
      <c r="H463" s="2"/>
      <c r="I463" s="2"/>
      <c r="J463" s="2"/>
      <c r="K463" s="2"/>
      <c r="L463" s="2"/>
      <c r="M463" s="2"/>
      <c r="N463" s="2"/>
      <c r="O463" s="2"/>
      <c r="P463" s="2"/>
      <c r="Q463" s="2"/>
      <c r="R463" s="50"/>
      <c r="S463" s="2"/>
      <c r="T463" s="2"/>
      <c r="U463" s="2"/>
      <c r="V463" s="2"/>
      <c r="W463" s="50"/>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row>
    <row r="464">
      <c r="A464" s="2"/>
      <c r="B464" s="2"/>
      <c r="C464" s="2"/>
      <c r="D464" s="2"/>
      <c r="E464" s="2"/>
      <c r="F464" s="2"/>
      <c r="G464" s="2"/>
      <c r="H464" s="2"/>
      <c r="I464" s="2"/>
      <c r="J464" s="2"/>
      <c r="K464" s="2"/>
      <c r="L464" s="2"/>
      <c r="M464" s="2"/>
      <c r="N464" s="2"/>
      <c r="O464" s="2"/>
      <c r="P464" s="2"/>
      <c r="Q464" s="2"/>
      <c r="R464" s="50"/>
      <c r="S464" s="2"/>
      <c r="T464" s="2"/>
      <c r="U464" s="2"/>
      <c r="V464" s="2"/>
      <c r="W464" s="50"/>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row>
    <row r="465">
      <c r="A465" s="2"/>
      <c r="B465" s="2"/>
      <c r="C465" s="2"/>
      <c r="D465" s="2"/>
      <c r="E465" s="2"/>
      <c r="F465" s="2"/>
      <c r="G465" s="2"/>
      <c r="H465" s="2"/>
      <c r="I465" s="2"/>
      <c r="J465" s="2"/>
      <c r="K465" s="2"/>
      <c r="L465" s="2"/>
      <c r="M465" s="2"/>
      <c r="N465" s="2"/>
      <c r="O465" s="2"/>
      <c r="P465" s="2"/>
      <c r="Q465" s="2"/>
      <c r="R465" s="50"/>
      <c r="S465" s="2"/>
      <c r="T465" s="2"/>
      <c r="U465" s="2"/>
      <c r="V465" s="2"/>
      <c r="W465" s="50"/>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row>
    <row r="466">
      <c r="A466" s="2"/>
      <c r="B466" s="2"/>
      <c r="C466" s="2"/>
      <c r="D466" s="2"/>
      <c r="E466" s="2"/>
      <c r="F466" s="2"/>
      <c r="G466" s="2"/>
      <c r="H466" s="2"/>
      <c r="I466" s="2"/>
      <c r="J466" s="2"/>
      <c r="K466" s="2"/>
      <c r="L466" s="2"/>
      <c r="M466" s="2"/>
      <c r="N466" s="2"/>
      <c r="O466" s="2"/>
      <c r="P466" s="2"/>
      <c r="Q466" s="2"/>
      <c r="R466" s="50"/>
      <c r="S466" s="2"/>
      <c r="T466" s="2"/>
      <c r="U466" s="2"/>
      <c r="V466" s="2"/>
      <c r="W466" s="50"/>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row>
    <row r="467">
      <c r="A467" s="2"/>
      <c r="B467" s="2"/>
      <c r="C467" s="2"/>
      <c r="D467" s="2"/>
      <c r="E467" s="2"/>
      <c r="F467" s="2"/>
      <c r="G467" s="2"/>
      <c r="H467" s="2"/>
      <c r="I467" s="2"/>
      <c r="J467" s="2"/>
      <c r="K467" s="2"/>
      <c r="L467" s="2"/>
      <c r="M467" s="2"/>
      <c r="N467" s="2"/>
      <c r="O467" s="2"/>
      <c r="P467" s="2"/>
      <c r="Q467" s="2"/>
      <c r="R467" s="50"/>
      <c r="S467" s="2"/>
      <c r="T467" s="2"/>
      <c r="U467" s="2"/>
      <c r="V467" s="2"/>
      <c r="W467" s="50"/>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row>
    <row r="468">
      <c r="A468" s="2"/>
      <c r="B468" s="2"/>
      <c r="C468" s="2"/>
      <c r="D468" s="2"/>
      <c r="E468" s="2"/>
      <c r="F468" s="2"/>
      <c r="G468" s="2"/>
      <c r="H468" s="2"/>
      <c r="I468" s="2"/>
      <c r="J468" s="2"/>
      <c r="K468" s="2"/>
      <c r="L468" s="2"/>
      <c r="M468" s="2"/>
      <c r="N468" s="2"/>
      <c r="O468" s="2"/>
      <c r="P468" s="2"/>
      <c r="Q468" s="2"/>
      <c r="R468" s="50"/>
      <c r="S468" s="2"/>
      <c r="T468" s="2"/>
      <c r="U468" s="2"/>
      <c r="V468" s="2"/>
      <c r="W468" s="50"/>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row>
    <row r="469">
      <c r="A469" s="2"/>
      <c r="B469" s="2"/>
      <c r="C469" s="2"/>
      <c r="D469" s="2"/>
      <c r="E469" s="2"/>
      <c r="F469" s="2"/>
      <c r="G469" s="2"/>
      <c r="H469" s="2"/>
      <c r="I469" s="2"/>
      <c r="J469" s="2"/>
      <c r="K469" s="2"/>
      <c r="L469" s="2"/>
      <c r="M469" s="2"/>
      <c r="N469" s="2"/>
      <c r="O469" s="2"/>
      <c r="P469" s="2"/>
      <c r="Q469" s="2"/>
      <c r="R469" s="50"/>
      <c r="S469" s="2"/>
      <c r="T469" s="2"/>
      <c r="U469" s="2"/>
      <c r="V469" s="2"/>
      <c r="W469" s="50"/>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row>
    <row r="470">
      <c r="A470" s="2"/>
      <c r="B470" s="2"/>
      <c r="C470" s="2"/>
      <c r="D470" s="2"/>
      <c r="E470" s="2"/>
      <c r="F470" s="2"/>
      <c r="G470" s="2"/>
      <c r="H470" s="2"/>
      <c r="I470" s="2"/>
      <c r="J470" s="2"/>
      <c r="K470" s="2"/>
      <c r="L470" s="2"/>
      <c r="M470" s="2"/>
      <c r="N470" s="2"/>
      <c r="O470" s="2"/>
      <c r="P470" s="2"/>
      <c r="Q470" s="2"/>
      <c r="R470" s="50"/>
      <c r="S470" s="2"/>
      <c r="T470" s="2"/>
      <c r="U470" s="2"/>
      <c r="V470" s="2"/>
      <c r="W470" s="50"/>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row>
    <row r="471">
      <c r="A471" s="2"/>
      <c r="B471" s="2"/>
      <c r="C471" s="2"/>
      <c r="D471" s="2"/>
      <c r="E471" s="2"/>
      <c r="F471" s="2"/>
      <c r="G471" s="2"/>
      <c r="H471" s="2"/>
      <c r="I471" s="2"/>
      <c r="J471" s="2"/>
      <c r="K471" s="2"/>
      <c r="L471" s="2"/>
      <c r="M471" s="2"/>
      <c r="N471" s="2"/>
      <c r="O471" s="2"/>
      <c r="P471" s="2"/>
      <c r="Q471" s="2"/>
      <c r="R471" s="50"/>
      <c r="S471" s="2"/>
      <c r="T471" s="2"/>
      <c r="U471" s="2"/>
      <c r="V471" s="2"/>
      <c r="W471" s="50"/>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row>
    <row r="472">
      <c r="A472" s="2"/>
      <c r="B472" s="2"/>
      <c r="C472" s="2"/>
      <c r="D472" s="2"/>
      <c r="E472" s="2"/>
      <c r="F472" s="2"/>
      <c r="G472" s="2"/>
      <c r="H472" s="2"/>
      <c r="I472" s="2"/>
      <c r="J472" s="2"/>
      <c r="K472" s="2"/>
      <c r="L472" s="2"/>
      <c r="M472" s="2"/>
      <c r="N472" s="2"/>
      <c r="O472" s="2"/>
      <c r="P472" s="2"/>
      <c r="Q472" s="2"/>
      <c r="R472" s="50"/>
      <c r="S472" s="2"/>
      <c r="T472" s="2"/>
      <c r="U472" s="2"/>
      <c r="V472" s="2"/>
      <c r="W472" s="50"/>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row>
    <row r="473">
      <c r="A473" s="2"/>
      <c r="B473" s="2"/>
      <c r="C473" s="2"/>
      <c r="D473" s="2"/>
      <c r="E473" s="2"/>
      <c r="F473" s="2"/>
      <c r="G473" s="2"/>
      <c r="H473" s="2"/>
      <c r="I473" s="2"/>
      <c r="J473" s="2"/>
      <c r="K473" s="2"/>
      <c r="L473" s="2"/>
      <c r="M473" s="2"/>
      <c r="N473" s="2"/>
      <c r="O473" s="2"/>
      <c r="P473" s="2"/>
      <c r="Q473" s="2"/>
      <c r="R473" s="50"/>
      <c r="S473" s="2"/>
      <c r="T473" s="2"/>
      <c r="U473" s="2"/>
      <c r="V473" s="2"/>
      <c r="W473" s="50"/>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row>
    <row r="474">
      <c r="A474" s="2"/>
      <c r="B474" s="2"/>
      <c r="C474" s="2"/>
      <c r="D474" s="2"/>
      <c r="E474" s="2"/>
      <c r="F474" s="2"/>
      <c r="G474" s="2"/>
      <c r="H474" s="2"/>
      <c r="I474" s="2"/>
      <c r="J474" s="2"/>
      <c r="K474" s="2"/>
      <c r="L474" s="2"/>
      <c r="M474" s="2"/>
      <c r="N474" s="2"/>
      <c r="O474" s="2"/>
      <c r="P474" s="2"/>
      <c r="Q474" s="2"/>
      <c r="R474" s="50"/>
      <c r="S474" s="2"/>
      <c r="T474" s="2"/>
      <c r="U474" s="2"/>
      <c r="V474" s="2"/>
      <c r="W474" s="50"/>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row>
    <row r="475">
      <c r="A475" s="2"/>
      <c r="B475" s="2"/>
      <c r="C475" s="2"/>
      <c r="D475" s="2"/>
      <c r="E475" s="2"/>
      <c r="F475" s="2"/>
      <c r="G475" s="2"/>
      <c r="H475" s="2"/>
      <c r="I475" s="2"/>
      <c r="J475" s="2"/>
      <c r="K475" s="2"/>
      <c r="L475" s="2"/>
      <c r="M475" s="2"/>
      <c r="N475" s="2"/>
      <c r="O475" s="2"/>
      <c r="P475" s="2"/>
      <c r="Q475" s="2"/>
      <c r="R475" s="50"/>
      <c r="S475" s="2"/>
      <c r="T475" s="2"/>
      <c r="U475" s="2"/>
      <c r="V475" s="2"/>
      <c r="W475" s="50"/>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row>
    <row r="476">
      <c r="A476" s="2"/>
      <c r="B476" s="2"/>
      <c r="C476" s="2"/>
      <c r="D476" s="2"/>
      <c r="E476" s="2"/>
      <c r="F476" s="2"/>
      <c r="G476" s="2"/>
      <c r="H476" s="2"/>
      <c r="I476" s="2"/>
      <c r="J476" s="2"/>
      <c r="K476" s="2"/>
      <c r="L476" s="2"/>
      <c r="M476" s="2"/>
      <c r="N476" s="2"/>
      <c r="O476" s="2"/>
      <c r="P476" s="2"/>
      <c r="Q476" s="2"/>
      <c r="R476" s="50"/>
      <c r="S476" s="2"/>
      <c r="T476" s="2"/>
      <c r="U476" s="2"/>
      <c r="V476" s="2"/>
      <c r="W476" s="50"/>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row>
    <row r="477">
      <c r="A477" s="2"/>
      <c r="B477" s="2"/>
      <c r="C477" s="2"/>
      <c r="D477" s="2"/>
      <c r="E477" s="2"/>
      <c r="F477" s="2"/>
      <c r="G477" s="2"/>
      <c r="H477" s="2"/>
      <c r="I477" s="2"/>
      <c r="J477" s="2"/>
      <c r="K477" s="2"/>
      <c r="L477" s="2"/>
      <c r="M477" s="2"/>
      <c r="N477" s="2"/>
      <c r="O477" s="2"/>
      <c r="P477" s="2"/>
      <c r="Q477" s="2"/>
      <c r="R477" s="50"/>
      <c r="S477" s="2"/>
      <c r="T477" s="2"/>
      <c r="U477" s="2"/>
      <c r="V477" s="2"/>
      <c r="W477" s="50"/>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row>
    <row r="478">
      <c r="A478" s="2"/>
      <c r="B478" s="2"/>
      <c r="C478" s="2"/>
      <c r="D478" s="2"/>
      <c r="E478" s="2"/>
      <c r="F478" s="2"/>
      <c r="G478" s="2"/>
      <c r="H478" s="2"/>
      <c r="I478" s="2"/>
      <c r="J478" s="2"/>
      <c r="K478" s="2"/>
      <c r="L478" s="2"/>
      <c r="M478" s="2"/>
      <c r="N478" s="2"/>
      <c r="O478" s="2"/>
      <c r="P478" s="2"/>
      <c r="Q478" s="2"/>
      <c r="R478" s="50"/>
      <c r="S478" s="2"/>
      <c r="T478" s="2"/>
      <c r="U478" s="2"/>
      <c r="V478" s="2"/>
      <c r="W478" s="50"/>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row>
    <row r="479">
      <c r="A479" s="2"/>
      <c r="B479" s="2"/>
      <c r="C479" s="2"/>
      <c r="D479" s="2"/>
      <c r="E479" s="2"/>
      <c r="F479" s="2"/>
      <c r="G479" s="2"/>
      <c r="H479" s="2"/>
      <c r="I479" s="2"/>
      <c r="J479" s="2"/>
      <c r="K479" s="2"/>
      <c r="L479" s="2"/>
      <c r="M479" s="2"/>
      <c r="N479" s="2"/>
      <c r="O479" s="2"/>
      <c r="P479" s="2"/>
      <c r="Q479" s="2"/>
      <c r="R479" s="50"/>
      <c r="S479" s="2"/>
      <c r="T479" s="2"/>
      <c r="U479" s="2"/>
      <c r="V479" s="2"/>
      <c r="W479" s="50"/>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row>
    <row r="480">
      <c r="A480" s="2"/>
      <c r="B480" s="2"/>
      <c r="C480" s="2"/>
      <c r="D480" s="2"/>
      <c r="E480" s="2"/>
      <c r="F480" s="2"/>
      <c r="G480" s="2"/>
      <c r="H480" s="2"/>
      <c r="I480" s="2"/>
      <c r="J480" s="2"/>
      <c r="K480" s="2"/>
      <c r="L480" s="2"/>
      <c r="M480" s="2"/>
      <c r="N480" s="2"/>
      <c r="O480" s="2"/>
      <c r="P480" s="2"/>
      <c r="Q480" s="2"/>
      <c r="R480" s="50"/>
      <c r="S480" s="2"/>
      <c r="T480" s="2"/>
      <c r="U480" s="2"/>
      <c r="V480" s="2"/>
      <c r="W480" s="50"/>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row>
    <row r="481">
      <c r="A481" s="2"/>
      <c r="B481" s="2"/>
      <c r="C481" s="2"/>
      <c r="D481" s="2"/>
      <c r="E481" s="2"/>
      <c r="F481" s="2"/>
      <c r="G481" s="2"/>
      <c r="H481" s="2"/>
      <c r="I481" s="2"/>
      <c r="J481" s="2"/>
      <c r="K481" s="2"/>
      <c r="L481" s="2"/>
      <c r="M481" s="2"/>
      <c r="N481" s="2"/>
      <c r="O481" s="2"/>
      <c r="P481" s="2"/>
      <c r="Q481" s="2"/>
      <c r="R481" s="50"/>
      <c r="S481" s="2"/>
      <c r="T481" s="2"/>
      <c r="U481" s="2"/>
      <c r="V481" s="2"/>
      <c r="W481" s="50"/>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row>
    <row r="482">
      <c r="A482" s="2"/>
      <c r="B482" s="2"/>
      <c r="C482" s="2"/>
      <c r="D482" s="2"/>
      <c r="E482" s="2"/>
      <c r="F482" s="2"/>
      <c r="G482" s="2"/>
      <c r="H482" s="2"/>
      <c r="I482" s="2"/>
      <c r="J482" s="2"/>
      <c r="K482" s="2"/>
      <c r="L482" s="2"/>
      <c r="M482" s="2"/>
      <c r="N482" s="2"/>
      <c r="O482" s="2"/>
      <c r="P482" s="2"/>
      <c r="Q482" s="2"/>
      <c r="R482" s="50"/>
      <c r="S482" s="2"/>
      <c r="T482" s="2"/>
      <c r="U482" s="2"/>
      <c r="V482" s="2"/>
      <c r="W482" s="50"/>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row>
    <row r="483">
      <c r="A483" s="2"/>
      <c r="B483" s="2"/>
      <c r="C483" s="2"/>
      <c r="D483" s="2"/>
      <c r="E483" s="2"/>
      <c r="F483" s="2"/>
      <c r="G483" s="2"/>
      <c r="H483" s="2"/>
      <c r="I483" s="2"/>
      <c r="J483" s="2"/>
      <c r="K483" s="2"/>
      <c r="L483" s="2"/>
      <c r="M483" s="2"/>
      <c r="N483" s="2"/>
      <c r="O483" s="2"/>
      <c r="P483" s="2"/>
      <c r="Q483" s="2"/>
      <c r="R483" s="50"/>
      <c r="S483" s="2"/>
      <c r="T483" s="2"/>
      <c r="U483" s="2"/>
      <c r="V483" s="2"/>
      <c r="W483" s="50"/>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row>
    <row r="484">
      <c r="A484" s="2"/>
      <c r="B484" s="2"/>
      <c r="C484" s="2"/>
      <c r="D484" s="2"/>
      <c r="E484" s="2"/>
      <c r="F484" s="2"/>
      <c r="G484" s="2"/>
      <c r="H484" s="2"/>
      <c r="I484" s="2"/>
      <c r="J484" s="2"/>
      <c r="K484" s="2"/>
      <c r="L484" s="2"/>
      <c r="M484" s="2"/>
      <c r="N484" s="2"/>
      <c r="O484" s="2"/>
      <c r="P484" s="2"/>
      <c r="Q484" s="2"/>
      <c r="R484" s="50"/>
      <c r="S484" s="2"/>
      <c r="T484" s="2"/>
      <c r="U484" s="2"/>
      <c r="V484" s="2"/>
      <c r="W484" s="50"/>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row>
    <row r="485">
      <c r="A485" s="2"/>
      <c r="B485" s="2"/>
      <c r="C485" s="2"/>
      <c r="D485" s="2"/>
      <c r="E485" s="2"/>
      <c r="F485" s="2"/>
      <c r="G485" s="2"/>
      <c r="H485" s="2"/>
      <c r="I485" s="2"/>
      <c r="J485" s="2"/>
      <c r="K485" s="2"/>
      <c r="L485" s="2"/>
      <c r="M485" s="2"/>
      <c r="N485" s="2"/>
      <c r="O485" s="2"/>
      <c r="P485" s="2"/>
      <c r="Q485" s="2"/>
      <c r="R485" s="50"/>
      <c r="S485" s="2"/>
      <c r="T485" s="2"/>
      <c r="U485" s="2"/>
      <c r="V485" s="2"/>
      <c r="W485" s="50"/>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row>
    <row r="486">
      <c r="A486" s="2"/>
      <c r="B486" s="2"/>
      <c r="C486" s="2"/>
      <c r="D486" s="2"/>
      <c r="E486" s="2"/>
      <c r="F486" s="2"/>
      <c r="G486" s="2"/>
      <c r="H486" s="2"/>
      <c r="I486" s="2"/>
      <c r="J486" s="2"/>
      <c r="K486" s="2"/>
      <c r="L486" s="2"/>
      <c r="M486" s="2"/>
      <c r="N486" s="2"/>
      <c r="O486" s="2"/>
      <c r="P486" s="2"/>
      <c r="Q486" s="2"/>
      <c r="R486" s="50"/>
      <c r="S486" s="2"/>
      <c r="T486" s="2"/>
      <c r="U486" s="2"/>
      <c r="V486" s="2"/>
      <c r="W486" s="50"/>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row>
    <row r="487">
      <c r="A487" s="2"/>
      <c r="B487" s="2"/>
      <c r="C487" s="2"/>
      <c r="D487" s="2"/>
      <c r="E487" s="2"/>
      <c r="F487" s="2"/>
      <c r="G487" s="2"/>
      <c r="H487" s="2"/>
      <c r="I487" s="2"/>
      <c r="J487" s="2"/>
      <c r="K487" s="2"/>
      <c r="L487" s="2"/>
      <c r="M487" s="2"/>
      <c r="N487" s="2"/>
      <c r="O487" s="2"/>
      <c r="P487" s="2"/>
      <c r="Q487" s="2"/>
      <c r="R487" s="50"/>
      <c r="S487" s="2"/>
      <c r="T487" s="2"/>
      <c r="U487" s="2"/>
      <c r="V487" s="2"/>
      <c r="W487" s="50"/>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row>
    <row r="488">
      <c r="A488" s="2"/>
      <c r="B488" s="2"/>
      <c r="C488" s="2"/>
      <c r="D488" s="2"/>
      <c r="E488" s="2"/>
      <c r="F488" s="2"/>
      <c r="G488" s="2"/>
      <c r="H488" s="2"/>
      <c r="I488" s="2"/>
      <c r="J488" s="2"/>
      <c r="K488" s="2"/>
      <c r="L488" s="2"/>
      <c r="M488" s="2"/>
      <c r="N488" s="2"/>
      <c r="O488" s="2"/>
      <c r="P488" s="2"/>
      <c r="Q488" s="2"/>
      <c r="R488" s="50"/>
      <c r="S488" s="2"/>
      <c r="T488" s="2"/>
      <c r="U488" s="2"/>
      <c r="V488" s="2"/>
      <c r="W488" s="50"/>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row>
    <row r="489">
      <c r="A489" s="2"/>
      <c r="B489" s="2"/>
      <c r="C489" s="2"/>
      <c r="D489" s="2"/>
      <c r="E489" s="2"/>
      <c r="F489" s="2"/>
      <c r="G489" s="2"/>
      <c r="H489" s="2"/>
      <c r="I489" s="2"/>
      <c r="J489" s="2"/>
      <c r="K489" s="2"/>
      <c r="L489" s="2"/>
      <c r="M489" s="2"/>
      <c r="N489" s="2"/>
      <c r="O489" s="2"/>
      <c r="P489" s="2"/>
      <c r="Q489" s="2"/>
      <c r="R489" s="50"/>
      <c r="S489" s="2"/>
      <c r="T489" s="2"/>
      <c r="U489" s="2"/>
      <c r="V489" s="2"/>
      <c r="W489" s="50"/>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row>
    <row r="490">
      <c r="A490" s="2"/>
      <c r="B490" s="2"/>
      <c r="C490" s="2"/>
      <c r="D490" s="2"/>
      <c r="E490" s="2"/>
      <c r="F490" s="2"/>
      <c r="G490" s="2"/>
      <c r="H490" s="2"/>
      <c r="I490" s="2"/>
      <c r="J490" s="2"/>
      <c r="K490" s="2"/>
      <c r="L490" s="2"/>
      <c r="M490" s="2"/>
      <c r="N490" s="2"/>
      <c r="O490" s="2"/>
      <c r="P490" s="2"/>
      <c r="Q490" s="2"/>
      <c r="R490" s="50"/>
      <c r="S490" s="2"/>
      <c r="T490" s="2"/>
      <c r="U490" s="2"/>
      <c r="V490" s="2"/>
      <c r="W490" s="50"/>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row>
    <row r="491">
      <c r="A491" s="2"/>
      <c r="B491" s="2"/>
      <c r="C491" s="2"/>
      <c r="D491" s="2"/>
      <c r="E491" s="2"/>
      <c r="F491" s="2"/>
      <c r="G491" s="2"/>
      <c r="H491" s="2"/>
      <c r="I491" s="2"/>
      <c r="J491" s="2"/>
      <c r="K491" s="2"/>
      <c r="L491" s="2"/>
      <c r="M491" s="2"/>
      <c r="N491" s="2"/>
      <c r="O491" s="2"/>
      <c r="P491" s="2"/>
      <c r="Q491" s="2"/>
      <c r="R491" s="50"/>
      <c r="S491" s="2"/>
      <c r="T491" s="2"/>
      <c r="U491" s="2"/>
      <c r="V491" s="2"/>
      <c r="W491" s="50"/>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row>
    <row r="492">
      <c r="A492" s="2"/>
      <c r="B492" s="2"/>
      <c r="C492" s="2"/>
      <c r="D492" s="2"/>
      <c r="E492" s="2"/>
      <c r="F492" s="2"/>
      <c r="G492" s="2"/>
      <c r="H492" s="2"/>
      <c r="I492" s="2"/>
      <c r="J492" s="2"/>
      <c r="K492" s="2"/>
      <c r="L492" s="2"/>
      <c r="M492" s="2"/>
      <c r="N492" s="2"/>
      <c r="O492" s="2"/>
      <c r="P492" s="2"/>
      <c r="Q492" s="2"/>
      <c r="R492" s="50"/>
      <c r="S492" s="2"/>
      <c r="T492" s="2"/>
      <c r="U492" s="2"/>
      <c r="V492" s="2"/>
      <c r="W492" s="50"/>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row>
    <row r="493">
      <c r="A493" s="2"/>
      <c r="B493" s="2"/>
      <c r="C493" s="2"/>
      <c r="D493" s="2"/>
      <c r="E493" s="2"/>
      <c r="F493" s="2"/>
      <c r="G493" s="2"/>
      <c r="H493" s="2"/>
      <c r="I493" s="2"/>
      <c r="J493" s="2"/>
      <c r="K493" s="2"/>
      <c r="L493" s="2"/>
      <c r="M493" s="2"/>
      <c r="N493" s="2"/>
      <c r="O493" s="2"/>
      <c r="P493" s="2"/>
      <c r="Q493" s="2"/>
      <c r="R493" s="50"/>
      <c r="S493" s="2"/>
      <c r="T493" s="2"/>
      <c r="U493" s="2"/>
      <c r="V493" s="2"/>
      <c r="W493" s="50"/>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row>
    <row r="494">
      <c r="A494" s="2"/>
      <c r="B494" s="2"/>
      <c r="C494" s="2"/>
      <c r="D494" s="2"/>
      <c r="E494" s="2"/>
      <c r="F494" s="2"/>
      <c r="G494" s="2"/>
      <c r="H494" s="2"/>
      <c r="I494" s="2"/>
      <c r="J494" s="2"/>
      <c r="K494" s="2"/>
      <c r="L494" s="2"/>
      <c r="M494" s="2"/>
      <c r="N494" s="2"/>
      <c r="O494" s="2"/>
      <c r="P494" s="2"/>
      <c r="Q494" s="2"/>
      <c r="R494" s="50"/>
      <c r="S494" s="2"/>
      <c r="T494" s="2"/>
      <c r="U494" s="2"/>
      <c r="V494" s="2"/>
      <c r="W494" s="50"/>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row>
    <row r="495">
      <c r="A495" s="2"/>
      <c r="B495" s="2"/>
      <c r="C495" s="2"/>
      <c r="D495" s="2"/>
      <c r="E495" s="2"/>
      <c r="F495" s="2"/>
      <c r="G495" s="2"/>
      <c r="H495" s="2"/>
      <c r="I495" s="2"/>
      <c r="J495" s="2"/>
      <c r="K495" s="2"/>
      <c r="L495" s="2"/>
      <c r="M495" s="2"/>
      <c r="N495" s="2"/>
      <c r="O495" s="2"/>
      <c r="P495" s="2"/>
      <c r="Q495" s="2"/>
      <c r="R495" s="50"/>
      <c r="S495" s="2"/>
      <c r="T495" s="2"/>
      <c r="U495" s="2"/>
      <c r="V495" s="2"/>
      <c r="W495" s="50"/>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row>
    <row r="496">
      <c r="A496" s="2"/>
      <c r="B496" s="2"/>
      <c r="C496" s="2"/>
      <c r="D496" s="2"/>
      <c r="E496" s="2"/>
      <c r="F496" s="2"/>
      <c r="G496" s="2"/>
      <c r="H496" s="2"/>
      <c r="I496" s="2"/>
      <c r="J496" s="2"/>
      <c r="K496" s="2"/>
      <c r="L496" s="2"/>
      <c r="M496" s="2"/>
      <c r="N496" s="2"/>
      <c r="O496" s="2"/>
      <c r="P496" s="2"/>
      <c r="Q496" s="2"/>
      <c r="R496" s="50"/>
      <c r="S496" s="2"/>
      <c r="T496" s="2"/>
      <c r="U496" s="2"/>
      <c r="V496" s="2"/>
      <c r="W496" s="50"/>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row>
    <row r="497">
      <c r="A497" s="2"/>
      <c r="B497" s="2"/>
      <c r="C497" s="2"/>
      <c r="D497" s="2"/>
      <c r="E497" s="2"/>
      <c r="F497" s="2"/>
      <c r="G497" s="2"/>
      <c r="H497" s="2"/>
      <c r="I497" s="2"/>
      <c r="J497" s="2"/>
      <c r="K497" s="2"/>
      <c r="L497" s="2"/>
      <c r="M497" s="2"/>
      <c r="N497" s="2"/>
      <c r="O497" s="2"/>
      <c r="P497" s="2"/>
      <c r="Q497" s="2"/>
      <c r="R497" s="50"/>
      <c r="S497" s="2"/>
      <c r="T497" s="2"/>
      <c r="U497" s="2"/>
      <c r="V497" s="2"/>
      <c r="W497" s="50"/>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row>
    <row r="498">
      <c r="A498" s="2"/>
      <c r="B498" s="2"/>
      <c r="C498" s="2"/>
      <c r="D498" s="2"/>
      <c r="E498" s="2"/>
      <c r="F498" s="2"/>
      <c r="G498" s="2"/>
      <c r="H498" s="2"/>
      <c r="I498" s="2"/>
      <c r="J498" s="2"/>
      <c r="K498" s="2"/>
      <c r="L498" s="2"/>
      <c r="M498" s="2"/>
      <c r="N498" s="2"/>
      <c r="O498" s="2"/>
      <c r="P498" s="2"/>
      <c r="Q498" s="2"/>
      <c r="R498" s="50"/>
      <c r="S498" s="2"/>
      <c r="T498" s="2"/>
      <c r="U498" s="2"/>
      <c r="V498" s="2"/>
      <c r="W498" s="50"/>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row>
    <row r="499">
      <c r="A499" s="2"/>
      <c r="B499" s="2"/>
      <c r="C499" s="2"/>
      <c r="D499" s="2"/>
      <c r="E499" s="2"/>
      <c r="F499" s="2"/>
      <c r="G499" s="2"/>
      <c r="H499" s="2"/>
      <c r="I499" s="2"/>
      <c r="J499" s="2"/>
      <c r="K499" s="2"/>
      <c r="L499" s="2"/>
      <c r="M499" s="2"/>
      <c r="N499" s="2"/>
      <c r="O499" s="2"/>
      <c r="P499" s="2"/>
      <c r="Q499" s="2"/>
      <c r="R499" s="50"/>
      <c r="S499" s="2"/>
      <c r="T499" s="2"/>
      <c r="U499" s="2"/>
      <c r="V499" s="2"/>
      <c r="W499" s="50"/>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row>
    <row r="500">
      <c r="A500" s="2"/>
      <c r="B500" s="2"/>
      <c r="C500" s="2"/>
      <c r="D500" s="2"/>
      <c r="E500" s="2"/>
      <c r="F500" s="2"/>
      <c r="G500" s="2"/>
      <c r="H500" s="2"/>
      <c r="I500" s="2"/>
      <c r="J500" s="2"/>
      <c r="K500" s="2"/>
      <c r="L500" s="2"/>
      <c r="M500" s="2"/>
      <c r="N500" s="2"/>
      <c r="O500" s="2"/>
      <c r="P500" s="2"/>
      <c r="Q500" s="2"/>
      <c r="R500" s="50"/>
      <c r="S500" s="2"/>
      <c r="T500" s="2"/>
      <c r="U500" s="2"/>
      <c r="V500" s="2"/>
      <c r="W500" s="50"/>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row>
    <row r="501">
      <c r="A501" s="2"/>
      <c r="B501" s="2"/>
      <c r="C501" s="2"/>
      <c r="D501" s="2"/>
      <c r="E501" s="2"/>
      <c r="F501" s="2"/>
      <c r="G501" s="2"/>
      <c r="H501" s="2"/>
      <c r="I501" s="2"/>
      <c r="J501" s="2"/>
      <c r="K501" s="2"/>
      <c r="L501" s="2"/>
      <c r="M501" s="2"/>
      <c r="N501" s="2"/>
      <c r="O501" s="2"/>
      <c r="P501" s="2"/>
      <c r="Q501" s="2"/>
      <c r="R501" s="50"/>
      <c r="S501" s="2"/>
      <c r="T501" s="2"/>
      <c r="U501" s="2"/>
      <c r="V501" s="2"/>
      <c r="W501" s="50"/>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row>
    <row r="502">
      <c r="A502" s="2"/>
      <c r="B502" s="2"/>
      <c r="C502" s="2"/>
      <c r="D502" s="2"/>
      <c r="E502" s="2"/>
      <c r="F502" s="2"/>
      <c r="G502" s="2"/>
      <c r="H502" s="2"/>
      <c r="I502" s="2"/>
      <c r="J502" s="2"/>
      <c r="K502" s="2"/>
      <c r="L502" s="2"/>
      <c r="M502" s="2"/>
      <c r="N502" s="2"/>
      <c r="O502" s="2"/>
      <c r="P502" s="2"/>
      <c r="Q502" s="2"/>
      <c r="R502" s="50"/>
      <c r="S502" s="2"/>
      <c r="T502" s="2"/>
      <c r="U502" s="2"/>
      <c r="V502" s="2"/>
      <c r="W502" s="50"/>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row>
    <row r="503">
      <c r="A503" s="2"/>
      <c r="B503" s="2"/>
      <c r="C503" s="2"/>
      <c r="D503" s="2"/>
      <c r="E503" s="2"/>
      <c r="F503" s="2"/>
      <c r="G503" s="2"/>
      <c r="H503" s="2"/>
      <c r="I503" s="2"/>
      <c r="J503" s="2"/>
      <c r="K503" s="2"/>
      <c r="L503" s="2"/>
      <c r="M503" s="2"/>
      <c r="N503" s="2"/>
      <c r="O503" s="2"/>
      <c r="P503" s="2"/>
      <c r="Q503" s="2"/>
      <c r="R503" s="50"/>
      <c r="S503" s="2"/>
      <c r="T503" s="2"/>
      <c r="U503" s="2"/>
      <c r="V503" s="2"/>
      <c r="W503" s="50"/>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row>
    <row r="504">
      <c r="A504" s="2"/>
      <c r="B504" s="2"/>
      <c r="C504" s="2"/>
      <c r="D504" s="2"/>
      <c r="E504" s="2"/>
      <c r="F504" s="2"/>
      <c r="G504" s="2"/>
      <c r="H504" s="2"/>
      <c r="I504" s="2"/>
      <c r="J504" s="2"/>
      <c r="K504" s="2"/>
      <c r="L504" s="2"/>
      <c r="M504" s="2"/>
      <c r="N504" s="2"/>
      <c r="O504" s="2"/>
      <c r="P504" s="2"/>
      <c r="Q504" s="2"/>
      <c r="R504" s="50"/>
      <c r="S504" s="2"/>
      <c r="T504" s="2"/>
      <c r="U504" s="2"/>
      <c r="V504" s="2"/>
      <c r="W504" s="50"/>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row>
    <row r="505">
      <c r="A505" s="2"/>
      <c r="B505" s="2"/>
      <c r="C505" s="2"/>
      <c r="D505" s="2"/>
      <c r="E505" s="2"/>
      <c r="F505" s="2"/>
      <c r="G505" s="2"/>
      <c r="H505" s="2"/>
      <c r="I505" s="2"/>
      <c r="J505" s="2"/>
      <c r="K505" s="2"/>
      <c r="L505" s="2"/>
      <c r="M505" s="2"/>
      <c r="N505" s="2"/>
      <c r="O505" s="2"/>
      <c r="P505" s="2"/>
      <c r="Q505" s="2"/>
      <c r="R505" s="50"/>
      <c r="S505" s="2"/>
      <c r="T505" s="2"/>
      <c r="U505" s="2"/>
      <c r="V505" s="2"/>
      <c r="W505" s="50"/>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row>
    <row r="506">
      <c r="A506" s="2"/>
      <c r="B506" s="2"/>
      <c r="C506" s="2"/>
      <c r="D506" s="2"/>
      <c r="E506" s="2"/>
      <c r="F506" s="2"/>
      <c r="G506" s="2"/>
      <c r="H506" s="2"/>
      <c r="I506" s="2"/>
      <c r="J506" s="2"/>
      <c r="K506" s="2"/>
      <c r="L506" s="2"/>
      <c r="M506" s="2"/>
      <c r="N506" s="2"/>
      <c r="O506" s="2"/>
      <c r="P506" s="2"/>
      <c r="Q506" s="2"/>
      <c r="R506" s="50"/>
      <c r="S506" s="2"/>
      <c r="T506" s="2"/>
      <c r="U506" s="2"/>
      <c r="V506" s="2"/>
      <c r="W506" s="50"/>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row>
    <row r="507">
      <c r="A507" s="2"/>
      <c r="B507" s="2"/>
      <c r="C507" s="2"/>
      <c r="D507" s="2"/>
      <c r="E507" s="2"/>
      <c r="F507" s="2"/>
      <c r="G507" s="2"/>
      <c r="H507" s="2"/>
      <c r="I507" s="2"/>
      <c r="J507" s="2"/>
      <c r="K507" s="2"/>
      <c r="L507" s="2"/>
      <c r="M507" s="2"/>
      <c r="N507" s="2"/>
      <c r="O507" s="2"/>
      <c r="P507" s="2"/>
      <c r="Q507" s="2"/>
      <c r="R507" s="50"/>
      <c r="S507" s="2"/>
      <c r="T507" s="2"/>
      <c r="U507" s="2"/>
      <c r="V507" s="2"/>
      <c r="W507" s="50"/>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row>
    <row r="508">
      <c r="A508" s="2"/>
      <c r="B508" s="2"/>
      <c r="C508" s="2"/>
      <c r="D508" s="2"/>
      <c r="E508" s="2"/>
      <c r="F508" s="2"/>
      <c r="G508" s="2"/>
      <c r="H508" s="2"/>
      <c r="I508" s="2"/>
      <c r="J508" s="2"/>
      <c r="K508" s="2"/>
      <c r="L508" s="2"/>
      <c r="M508" s="2"/>
      <c r="N508" s="2"/>
      <c r="O508" s="2"/>
      <c r="P508" s="2"/>
      <c r="Q508" s="2"/>
      <c r="R508" s="50"/>
      <c r="S508" s="2"/>
      <c r="T508" s="2"/>
      <c r="U508" s="2"/>
      <c r="V508" s="2"/>
      <c r="W508" s="50"/>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row>
    <row r="509">
      <c r="A509" s="2"/>
      <c r="B509" s="2"/>
      <c r="C509" s="2"/>
      <c r="D509" s="2"/>
      <c r="E509" s="2"/>
      <c r="F509" s="2"/>
      <c r="G509" s="2"/>
      <c r="H509" s="2"/>
      <c r="I509" s="2"/>
      <c r="J509" s="2"/>
      <c r="K509" s="2"/>
      <c r="L509" s="2"/>
      <c r="M509" s="2"/>
      <c r="N509" s="2"/>
      <c r="O509" s="2"/>
      <c r="P509" s="2"/>
      <c r="Q509" s="2"/>
      <c r="R509" s="50"/>
      <c r="S509" s="2"/>
      <c r="T509" s="2"/>
      <c r="U509" s="2"/>
      <c r="V509" s="2"/>
      <c r="W509" s="50"/>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row>
    <row r="510">
      <c r="A510" s="2"/>
      <c r="B510" s="2"/>
      <c r="C510" s="2"/>
      <c r="D510" s="2"/>
      <c r="E510" s="2"/>
      <c r="F510" s="2"/>
      <c r="G510" s="2"/>
      <c r="H510" s="2"/>
      <c r="I510" s="2"/>
      <c r="J510" s="2"/>
      <c r="K510" s="2"/>
      <c r="L510" s="2"/>
      <c r="M510" s="2"/>
      <c r="N510" s="2"/>
      <c r="O510" s="2"/>
      <c r="P510" s="2"/>
      <c r="Q510" s="2"/>
      <c r="R510" s="50"/>
      <c r="S510" s="2"/>
      <c r="T510" s="2"/>
      <c r="U510" s="2"/>
      <c r="V510" s="2"/>
      <c r="W510" s="50"/>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row>
    <row r="511">
      <c r="A511" s="2"/>
      <c r="B511" s="2"/>
      <c r="C511" s="2"/>
      <c r="D511" s="2"/>
      <c r="E511" s="2"/>
      <c r="F511" s="2"/>
      <c r="G511" s="2"/>
      <c r="H511" s="2"/>
      <c r="I511" s="2"/>
      <c r="J511" s="2"/>
      <c r="K511" s="2"/>
      <c r="L511" s="2"/>
      <c r="M511" s="2"/>
      <c r="N511" s="2"/>
      <c r="O511" s="2"/>
      <c r="P511" s="2"/>
      <c r="Q511" s="2"/>
      <c r="R511" s="50"/>
      <c r="S511" s="2"/>
      <c r="T511" s="2"/>
      <c r="U511" s="2"/>
      <c r="V511" s="2"/>
      <c r="W511" s="50"/>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row>
    <row r="512">
      <c r="A512" s="2"/>
      <c r="B512" s="2"/>
      <c r="C512" s="2"/>
      <c r="D512" s="2"/>
      <c r="E512" s="2"/>
      <c r="F512" s="2"/>
      <c r="G512" s="2"/>
      <c r="H512" s="2"/>
      <c r="I512" s="2"/>
      <c r="J512" s="2"/>
      <c r="K512" s="2"/>
      <c r="L512" s="2"/>
      <c r="M512" s="2"/>
      <c r="N512" s="2"/>
      <c r="O512" s="2"/>
      <c r="P512" s="2"/>
      <c r="Q512" s="2"/>
      <c r="R512" s="50"/>
      <c r="S512" s="2"/>
      <c r="T512" s="2"/>
      <c r="U512" s="2"/>
      <c r="V512" s="2"/>
      <c r="W512" s="50"/>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row>
    <row r="513">
      <c r="A513" s="2"/>
      <c r="B513" s="2"/>
      <c r="C513" s="2"/>
      <c r="D513" s="2"/>
      <c r="E513" s="2"/>
      <c r="F513" s="2"/>
      <c r="G513" s="2"/>
      <c r="H513" s="2"/>
      <c r="I513" s="2"/>
      <c r="J513" s="2"/>
      <c r="K513" s="2"/>
      <c r="L513" s="2"/>
      <c r="M513" s="2"/>
      <c r="N513" s="2"/>
      <c r="O513" s="2"/>
      <c r="P513" s="2"/>
      <c r="Q513" s="2"/>
      <c r="R513" s="50"/>
      <c r="S513" s="2"/>
      <c r="T513" s="2"/>
      <c r="U513" s="2"/>
      <c r="V513" s="2"/>
      <c r="W513" s="50"/>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row>
    <row r="514">
      <c r="A514" s="2"/>
      <c r="B514" s="2"/>
      <c r="C514" s="2"/>
      <c r="D514" s="2"/>
      <c r="E514" s="2"/>
      <c r="F514" s="2"/>
      <c r="G514" s="2"/>
      <c r="H514" s="2"/>
      <c r="I514" s="2"/>
      <c r="J514" s="2"/>
      <c r="K514" s="2"/>
      <c r="L514" s="2"/>
      <c r="M514" s="2"/>
      <c r="N514" s="2"/>
      <c r="O514" s="2"/>
      <c r="P514" s="2"/>
      <c r="Q514" s="2"/>
      <c r="R514" s="50"/>
      <c r="S514" s="2"/>
      <c r="T514" s="2"/>
      <c r="U514" s="2"/>
      <c r="V514" s="2"/>
      <c r="W514" s="50"/>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row>
    <row r="515">
      <c r="A515" s="2"/>
      <c r="B515" s="2"/>
      <c r="C515" s="2"/>
      <c r="D515" s="2"/>
      <c r="E515" s="2"/>
      <c r="F515" s="2"/>
      <c r="G515" s="2"/>
      <c r="H515" s="2"/>
      <c r="I515" s="2"/>
      <c r="J515" s="2"/>
      <c r="K515" s="2"/>
      <c r="L515" s="2"/>
      <c r="M515" s="2"/>
      <c r="N515" s="2"/>
      <c r="O515" s="2"/>
      <c r="P515" s="2"/>
      <c r="Q515" s="2"/>
      <c r="R515" s="50"/>
      <c r="S515" s="2"/>
      <c r="T515" s="2"/>
      <c r="U515" s="2"/>
      <c r="V515" s="2"/>
      <c r="W515" s="50"/>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row>
    <row r="516">
      <c r="A516" s="2"/>
      <c r="B516" s="2"/>
      <c r="C516" s="2"/>
      <c r="D516" s="2"/>
      <c r="E516" s="2"/>
      <c r="F516" s="2"/>
      <c r="G516" s="2"/>
      <c r="H516" s="2"/>
      <c r="I516" s="2"/>
      <c r="J516" s="2"/>
      <c r="K516" s="2"/>
      <c r="L516" s="2"/>
      <c r="M516" s="2"/>
      <c r="N516" s="2"/>
      <c r="O516" s="2"/>
      <c r="P516" s="2"/>
      <c r="Q516" s="2"/>
      <c r="R516" s="50"/>
      <c r="S516" s="2"/>
      <c r="T516" s="2"/>
      <c r="U516" s="2"/>
      <c r="V516" s="2"/>
      <c r="W516" s="50"/>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row>
    <row r="517">
      <c r="A517" s="2"/>
      <c r="B517" s="2"/>
      <c r="C517" s="2"/>
      <c r="D517" s="2"/>
      <c r="E517" s="2"/>
      <c r="F517" s="2"/>
      <c r="G517" s="2"/>
      <c r="H517" s="2"/>
      <c r="I517" s="2"/>
      <c r="J517" s="2"/>
      <c r="K517" s="2"/>
      <c r="L517" s="2"/>
      <c r="M517" s="2"/>
      <c r="N517" s="2"/>
      <c r="O517" s="2"/>
      <c r="P517" s="2"/>
      <c r="Q517" s="2"/>
      <c r="R517" s="50"/>
      <c r="S517" s="2"/>
      <c r="T517" s="2"/>
      <c r="U517" s="2"/>
      <c r="V517" s="2"/>
      <c r="W517" s="50"/>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row>
    <row r="518">
      <c r="A518" s="2"/>
      <c r="B518" s="2"/>
      <c r="C518" s="2"/>
      <c r="D518" s="2"/>
      <c r="E518" s="2"/>
      <c r="F518" s="2"/>
      <c r="G518" s="2"/>
      <c r="H518" s="2"/>
      <c r="I518" s="2"/>
      <c r="J518" s="2"/>
      <c r="K518" s="2"/>
      <c r="L518" s="2"/>
      <c r="M518" s="2"/>
      <c r="N518" s="2"/>
      <c r="O518" s="2"/>
      <c r="P518" s="2"/>
      <c r="Q518" s="2"/>
      <c r="R518" s="50"/>
      <c r="S518" s="2"/>
      <c r="T518" s="2"/>
      <c r="U518" s="2"/>
      <c r="V518" s="2"/>
      <c r="W518" s="50"/>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row>
    <row r="519">
      <c r="A519" s="2"/>
      <c r="B519" s="2"/>
      <c r="C519" s="2"/>
      <c r="D519" s="2"/>
      <c r="E519" s="2"/>
      <c r="F519" s="2"/>
      <c r="G519" s="2"/>
      <c r="H519" s="2"/>
      <c r="I519" s="2"/>
      <c r="J519" s="2"/>
      <c r="K519" s="2"/>
      <c r="L519" s="2"/>
      <c r="M519" s="2"/>
      <c r="N519" s="2"/>
      <c r="O519" s="2"/>
      <c r="P519" s="2"/>
      <c r="Q519" s="2"/>
      <c r="R519" s="50"/>
      <c r="S519" s="2"/>
      <c r="T519" s="2"/>
      <c r="U519" s="2"/>
      <c r="V519" s="2"/>
      <c r="W519" s="50"/>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row>
    <row r="520">
      <c r="A520" s="2"/>
      <c r="B520" s="2"/>
      <c r="C520" s="2"/>
      <c r="D520" s="2"/>
      <c r="E520" s="2"/>
      <c r="F520" s="2"/>
      <c r="G520" s="2"/>
      <c r="H520" s="2"/>
      <c r="I520" s="2"/>
      <c r="J520" s="2"/>
      <c r="K520" s="2"/>
      <c r="L520" s="2"/>
      <c r="M520" s="2"/>
      <c r="N520" s="2"/>
      <c r="O520" s="2"/>
      <c r="P520" s="2"/>
      <c r="Q520" s="2"/>
      <c r="R520" s="50"/>
      <c r="S520" s="2"/>
      <c r="T520" s="2"/>
      <c r="U520" s="2"/>
      <c r="V520" s="2"/>
      <c r="W520" s="50"/>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row>
    <row r="521">
      <c r="A521" s="2"/>
      <c r="B521" s="2"/>
      <c r="C521" s="2"/>
      <c r="D521" s="2"/>
      <c r="E521" s="2"/>
      <c r="F521" s="2"/>
      <c r="G521" s="2"/>
      <c r="H521" s="2"/>
      <c r="I521" s="2"/>
      <c r="J521" s="2"/>
      <c r="K521" s="2"/>
      <c r="L521" s="2"/>
      <c r="M521" s="2"/>
      <c r="N521" s="2"/>
      <c r="O521" s="2"/>
      <c r="P521" s="2"/>
      <c r="Q521" s="2"/>
      <c r="R521" s="50"/>
      <c r="S521" s="2"/>
      <c r="T521" s="2"/>
      <c r="U521" s="2"/>
      <c r="V521" s="2"/>
      <c r="W521" s="50"/>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row>
    <row r="522">
      <c r="A522" s="2"/>
      <c r="B522" s="2"/>
      <c r="C522" s="2"/>
      <c r="D522" s="2"/>
      <c r="E522" s="2"/>
      <c r="F522" s="2"/>
      <c r="G522" s="2"/>
      <c r="H522" s="2"/>
      <c r="I522" s="2"/>
      <c r="J522" s="2"/>
      <c r="K522" s="2"/>
      <c r="L522" s="2"/>
      <c r="M522" s="2"/>
      <c r="N522" s="2"/>
      <c r="O522" s="2"/>
      <c r="P522" s="2"/>
      <c r="Q522" s="2"/>
      <c r="R522" s="50"/>
      <c r="S522" s="2"/>
      <c r="T522" s="2"/>
      <c r="U522" s="2"/>
      <c r="V522" s="2"/>
      <c r="W522" s="50"/>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row>
    <row r="523">
      <c r="A523" s="2"/>
      <c r="B523" s="2"/>
      <c r="C523" s="2"/>
      <c r="D523" s="2"/>
      <c r="E523" s="2"/>
      <c r="F523" s="2"/>
      <c r="G523" s="2"/>
      <c r="H523" s="2"/>
      <c r="I523" s="2"/>
      <c r="J523" s="2"/>
      <c r="K523" s="2"/>
      <c r="L523" s="2"/>
      <c r="M523" s="2"/>
      <c r="N523" s="2"/>
      <c r="O523" s="2"/>
      <c r="P523" s="2"/>
      <c r="Q523" s="2"/>
      <c r="R523" s="50"/>
      <c r="S523" s="2"/>
      <c r="T523" s="2"/>
      <c r="U523" s="2"/>
      <c r="V523" s="2"/>
      <c r="W523" s="50"/>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row>
    <row r="524">
      <c r="A524" s="2"/>
      <c r="B524" s="2"/>
      <c r="C524" s="2"/>
      <c r="D524" s="2"/>
      <c r="E524" s="2"/>
      <c r="F524" s="2"/>
      <c r="G524" s="2"/>
      <c r="H524" s="2"/>
      <c r="I524" s="2"/>
      <c r="J524" s="2"/>
      <c r="K524" s="2"/>
      <c r="L524" s="2"/>
      <c r="M524" s="2"/>
      <c r="N524" s="2"/>
      <c r="O524" s="2"/>
      <c r="P524" s="2"/>
      <c r="Q524" s="2"/>
      <c r="R524" s="50"/>
      <c r="S524" s="2"/>
      <c r="T524" s="2"/>
      <c r="U524" s="2"/>
      <c r="V524" s="2"/>
      <c r="W524" s="50"/>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row>
    <row r="525">
      <c r="A525" s="2"/>
      <c r="B525" s="2"/>
      <c r="C525" s="2"/>
      <c r="D525" s="2"/>
      <c r="E525" s="2"/>
      <c r="F525" s="2"/>
      <c r="G525" s="2"/>
      <c r="H525" s="2"/>
      <c r="I525" s="2"/>
      <c r="J525" s="2"/>
      <c r="K525" s="2"/>
      <c r="L525" s="2"/>
      <c r="M525" s="2"/>
      <c r="N525" s="2"/>
      <c r="O525" s="2"/>
      <c r="P525" s="2"/>
      <c r="Q525" s="2"/>
      <c r="R525" s="50"/>
      <c r="S525" s="2"/>
      <c r="T525" s="2"/>
      <c r="U525" s="2"/>
      <c r="V525" s="2"/>
      <c r="W525" s="50"/>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row>
    <row r="526">
      <c r="A526" s="2"/>
      <c r="B526" s="2"/>
      <c r="C526" s="2"/>
      <c r="D526" s="2"/>
      <c r="E526" s="2"/>
      <c r="F526" s="2"/>
      <c r="G526" s="2"/>
      <c r="H526" s="2"/>
      <c r="I526" s="2"/>
      <c r="J526" s="2"/>
      <c r="K526" s="2"/>
      <c r="L526" s="2"/>
      <c r="M526" s="2"/>
      <c r="N526" s="2"/>
      <c r="O526" s="2"/>
      <c r="P526" s="2"/>
      <c r="Q526" s="2"/>
      <c r="R526" s="50"/>
      <c r="S526" s="2"/>
      <c r="T526" s="2"/>
      <c r="U526" s="2"/>
      <c r="V526" s="2"/>
      <c r="W526" s="50"/>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row>
    <row r="527">
      <c r="A527" s="2"/>
      <c r="B527" s="2"/>
      <c r="C527" s="2"/>
      <c r="D527" s="2"/>
      <c r="E527" s="2"/>
      <c r="F527" s="2"/>
      <c r="G527" s="2"/>
      <c r="H527" s="2"/>
      <c r="I527" s="2"/>
      <c r="J527" s="2"/>
      <c r="K527" s="2"/>
      <c r="L527" s="2"/>
      <c r="M527" s="2"/>
      <c r="N527" s="2"/>
      <c r="O527" s="2"/>
      <c r="P527" s="2"/>
      <c r="Q527" s="2"/>
      <c r="R527" s="50"/>
      <c r="S527" s="2"/>
      <c r="T527" s="2"/>
      <c r="U527" s="2"/>
      <c r="V527" s="2"/>
      <c r="W527" s="50"/>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row>
    <row r="528">
      <c r="A528" s="2"/>
      <c r="B528" s="2"/>
      <c r="C528" s="2"/>
      <c r="D528" s="2"/>
      <c r="E528" s="2"/>
      <c r="F528" s="2"/>
      <c r="G528" s="2"/>
      <c r="H528" s="2"/>
      <c r="I528" s="2"/>
      <c r="J528" s="2"/>
      <c r="K528" s="2"/>
      <c r="L528" s="2"/>
      <c r="M528" s="2"/>
      <c r="N528" s="2"/>
      <c r="O528" s="2"/>
      <c r="P528" s="2"/>
      <c r="Q528" s="2"/>
      <c r="R528" s="50"/>
      <c r="S528" s="2"/>
      <c r="T528" s="2"/>
      <c r="U528" s="2"/>
      <c r="V528" s="2"/>
      <c r="W528" s="50"/>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row>
    <row r="529">
      <c r="A529" s="2"/>
      <c r="B529" s="2"/>
      <c r="C529" s="2"/>
      <c r="D529" s="2"/>
      <c r="E529" s="2"/>
      <c r="F529" s="2"/>
      <c r="G529" s="2"/>
      <c r="H529" s="2"/>
      <c r="I529" s="2"/>
      <c r="J529" s="2"/>
      <c r="K529" s="2"/>
      <c r="L529" s="2"/>
      <c r="M529" s="2"/>
      <c r="N529" s="2"/>
      <c r="O529" s="2"/>
      <c r="P529" s="2"/>
      <c r="Q529" s="2"/>
      <c r="R529" s="50"/>
      <c r="S529" s="2"/>
      <c r="T529" s="2"/>
      <c r="U529" s="2"/>
      <c r="V529" s="2"/>
      <c r="W529" s="50"/>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row>
    <row r="530">
      <c r="A530" s="2"/>
      <c r="B530" s="2"/>
      <c r="C530" s="2"/>
      <c r="D530" s="2"/>
      <c r="E530" s="2"/>
      <c r="F530" s="2"/>
      <c r="G530" s="2"/>
      <c r="H530" s="2"/>
      <c r="I530" s="2"/>
      <c r="J530" s="2"/>
      <c r="K530" s="2"/>
      <c r="L530" s="2"/>
      <c r="M530" s="2"/>
      <c r="N530" s="2"/>
      <c r="O530" s="2"/>
      <c r="P530" s="2"/>
      <c r="Q530" s="2"/>
      <c r="R530" s="50"/>
      <c r="S530" s="2"/>
      <c r="T530" s="2"/>
      <c r="U530" s="2"/>
      <c r="V530" s="2"/>
      <c r="W530" s="50"/>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row>
    <row r="531">
      <c r="A531" s="2"/>
      <c r="B531" s="2"/>
      <c r="C531" s="2"/>
      <c r="D531" s="2"/>
      <c r="E531" s="2"/>
      <c r="F531" s="2"/>
      <c r="G531" s="2"/>
      <c r="H531" s="2"/>
      <c r="I531" s="2"/>
      <c r="J531" s="2"/>
      <c r="K531" s="2"/>
      <c r="L531" s="2"/>
      <c r="M531" s="2"/>
      <c r="N531" s="2"/>
      <c r="O531" s="2"/>
      <c r="P531" s="2"/>
      <c r="Q531" s="2"/>
      <c r="R531" s="50"/>
      <c r="S531" s="2"/>
      <c r="T531" s="2"/>
      <c r="U531" s="2"/>
      <c r="V531" s="2"/>
      <c r="W531" s="50"/>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row>
    <row r="532">
      <c r="A532" s="2"/>
      <c r="B532" s="2"/>
      <c r="C532" s="2"/>
      <c r="D532" s="2"/>
      <c r="E532" s="2"/>
      <c r="F532" s="2"/>
      <c r="G532" s="2"/>
      <c r="H532" s="2"/>
      <c r="I532" s="2"/>
      <c r="J532" s="2"/>
      <c r="K532" s="2"/>
      <c r="L532" s="2"/>
      <c r="M532" s="2"/>
      <c r="N532" s="2"/>
      <c r="O532" s="2"/>
      <c r="P532" s="2"/>
      <c r="Q532" s="2"/>
      <c r="R532" s="50"/>
      <c r="S532" s="2"/>
      <c r="T532" s="2"/>
      <c r="U532" s="2"/>
      <c r="V532" s="2"/>
      <c r="W532" s="50"/>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row>
    <row r="533">
      <c r="A533" s="2"/>
      <c r="B533" s="2"/>
      <c r="C533" s="2"/>
      <c r="D533" s="2"/>
      <c r="E533" s="2"/>
      <c r="F533" s="2"/>
      <c r="G533" s="2"/>
      <c r="H533" s="2"/>
      <c r="I533" s="2"/>
      <c r="J533" s="2"/>
      <c r="K533" s="2"/>
      <c r="L533" s="2"/>
      <c r="M533" s="2"/>
      <c r="N533" s="2"/>
      <c r="O533" s="2"/>
      <c r="P533" s="2"/>
      <c r="Q533" s="2"/>
      <c r="R533" s="50"/>
      <c r="S533" s="2"/>
      <c r="T533" s="2"/>
      <c r="U533" s="2"/>
      <c r="V533" s="2"/>
      <c r="W533" s="50"/>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row>
    <row r="534">
      <c r="A534" s="2"/>
      <c r="B534" s="2"/>
      <c r="C534" s="2"/>
      <c r="D534" s="2"/>
      <c r="E534" s="2"/>
      <c r="F534" s="2"/>
      <c r="G534" s="2"/>
      <c r="H534" s="2"/>
      <c r="I534" s="2"/>
      <c r="J534" s="2"/>
      <c r="K534" s="2"/>
      <c r="L534" s="2"/>
      <c r="M534" s="2"/>
      <c r="N534" s="2"/>
      <c r="O534" s="2"/>
      <c r="P534" s="2"/>
      <c r="Q534" s="2"/>
      <c r="R534" s="50"/>
      <c r="S534" s="2"/>
      <c r="T534" s="2"/>
      <c r="U534" s="2"/>
      <c r="V534" s="2"/>
      <c r="W534" s="50"/>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row>
    <row r="535">
      <c r="A535" s="2"/>
      <c r="B535" s="2"/>
      <c r="C535" s="2"/>
      <c r="D535" s="2"/>
      <c r="E535" s="2"/>
      <c r="F535" s="2"/>
      <c r="G535" s="2"/>
      <c r="H535" s="2"/>
      <c r="I535" s="2"/>
      <c r="J535" s="2"/>
      <c r="K535" s="2"/>
      <c r="L535" s="2"/>
      <c r="M535" s="2"/>
      <c r="N535" s="2"/>
      <c r="O535" s="2"/>
      <c r="P535" s="2"/>
      <c r="Q535" s="2"/>
      <c r="R535" s="50"/>
      <c r="S535" s="2"/>
      <c r="T535" s="2"/>
      <c r="U535" s="2"/>
      <c r="V535" s="2"/>
      <c r="W535" s="50"/>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row>
    <row r="536">
      <c r="A536" s="2"/>
      <c r="B536" s="2"/>
      <c r="C536" s="2"/>
      <c r="D536" s="2"/>
      <c r="E536" s="2"/>
      <c r="F536" s="2"/>
      <c r="G536" s="2"/>
      <c r="H536" s="2"/>
      <c r="I536" s="2"/>
      <c r="J536" s="2"/>
      <c r="K536" s="2"/>
      <c r="L536" s="2"/>
      <c r="M536" s="2"/>
      <c r="N536" s="2"/>
      <c r="O536" s="2"/>
      <c r="P536" s="2"/>
      <c r="Q536" s="2"/>
      <c r="R536" s="50"/>
      <c r="S536" s="2"/>
      <c r="T536" s="2"/>
      <c r="U536" s="2"/>
      <c r="V536" s="2"/>
      <c r="W536" s="50"/>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row>
    <row r="537">
      <c r="A537" s="2"/>
      <c r="B537" s="2"/>
      <c r="C537" s="2"/>
      <c r="D537" s="2"/>
      <c r="E537" s="2"/>
      <c r="F537" s="2"/>
      <c r="G537" s="2"/>
      <c r="H537" s="2"/>
      <c r="I537" s="2"/>
      <c r="J537" s="2"/>
      <c r="K537" s="2"/>
      <c r="L537" s="2"/>
      <c r="M537" s="2"/>
      <c r="N537" s="2"/>
      <c r="O537" s="2"/>
      <c r="P537" s="2"/>
      <c r="Q537" s="2"/>
      <c r="R537" s="50"/>
      <c r="S537" s="2"/>
      <c r="T537" s="2"/>
      <c r="U537" s="2"/>
      <c r="V537" s="2"/>
      <c r="W537" s="50"/>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row>
    <row r="538">
      <c r="A538" s="2"/>
      <c r="B538" s="2"/>
      <c r="C538" s="2"/>
      <c r="D538" s="2"/>
      <c r="E538" s="2"/>
      <c r="F538" s="2"/>
      <c r="G538" s="2"/>
      <c r="H538" s="2"/>
      <c r="I538" s="2"/>
      <c r="J538" s="2"/>
      <c r="K538" s="2"/>
      <c r="L538" s="2"/>
      <c r="M538" s="2"/>
      <c r="N538" s="2"/>
      <c r="O538" s="2"/>
      <c r="P538" s="2"/>
      <c r="Q538" s="2"/>
      <c r="R538" s="50"/>
      <c r="S538" s="2"/>
      <c r="T538" s="2"/>
      <c r="U538" s="2"/>
      <c r="V538" s="2"/>
      <c r="W538" s="50"/>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row>
    <row r="539">
      <c r="A539" s="2"/>
      <c r="B539" s="2"/>
      <c r="C539" s="2"/>
      <c r="D539" s="2"/>
      <c r="E539" s="2"/>
      <c r="F539" s="2"/>
      <c r="G539" s="2"/>
      <c r="H539" s="2"/>
      <c r="I539" s="2"/>
      <c r="J539" s="2"/>
      <c r="K539" s="2"/>
      <c r="L539" s="2"/>
      <c r="M539" s="2"/>
      <c r="N539" s="2"/>
      <c r="O539" s="2"/>
      <c r="P539" s="2"/>
      <c r="Q539" s="2"/>
      <c r="R539" s="50"/>
      <c r="S539" s="2"/>
      <c r="T539" s="2"/>
      <c r="U539" s="2"/>
      <c r="V539" s="2"/>
      <c r="W539" s="50"/>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row>
    <row r="540">
      <c r="A540" s="2"/>
      <c r="B540" s="2"/>
      <c r="C540" s="2"/>
      <c r="D540" s="2"/>
      <c r="E540" s="2"/>
      <c r="F540" s="2"/>
      <c r="G540" s="2"/>
      <c r="H540" s="2"/>
      <c r="I540" s="2"/>
      <c r="J540" s="2"/>
      <c r="K540" s="2"/>
      <c r="L540" s="2"/>
      <c r="M540" s="2"/>
      <c r="N540" s="2"/>
      <c r="O540" s="2"/>
      <c r="P540" s="2"/>
      <c r="Q540" s="2"/>
      <c r="R540" s="50"/>
      <c r="S540" s="2"/>
      <c r="T540" s="2"/>
      <c r="U540" s="2"/>
      <c r="V540" s="2"/>
      <c r="W540" s="50"/>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row>
    <row r="541">
      <c r="A541" s="2"/>
      <c r="B541" s="2"/>
      <c r="C541" s="2"/>
      <c r="D541" s="2"/>
      <c r="E541" s="2"/>
      <c r="F541" s="2"/>
      <c r="G541" s="2"/>
      <c r="H541" s="2"/>
      <c r="I541" s="2"/>
      <c r="J541" s="2"/>
      <c r="K541" s="2"/>
      <c r="L541" s="2"/>
      <c r="M541" s="2"/>
      <c r="N541" s="2"/>
      <c r="O541" s="2"/>
      <c r="P541" s="2"/>
      <c r="Q541" s="2"/>
      <c r="R541" s="50"/>
      <c r="S541" s="2"/>
      <c r="T541" s="2"/>
      <c r="U541" s="2"/>
      <c r="V541" s="2"/>
      <c r="W541" s="50"/>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row>
    <row r="542">
      <c r="A542" s="2"/>
      <c r="B542" s="2"/>
      <c r="C542" s="2"/>
      <c r="D542" s="2"/>
      <c r="E542" s="2"/>
      <c r="F542" s="2"/>
      <c r="G542" s="2"/>
      <c r="H542" s="2"/>
      <c r="I542" s="2"/>
      <c r="J542" s="2"/>
      <c r="K542" s="2"/>
      <c r="L542" s="2"/>
      <c r="M542" s="2"/>
      <c r="N542" s="2"/>
      <c r="O542" s="2"/>
      <c r="P542" s="2"/>
      <c r="Q542" s="2"/>
      <c r="R542" s="50"/>
      <c r="S542" s="2"/>
      <c r="T542" s="2"/>
      <c r="U542" s="2"/>
      <c r="V542" s="2"/>
      <c r="W542" s="50"/>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row>
    <row r="543">
      <c r="A543" s="2"/>
      <c r="B543" s="2"/>
      <c r="C543" s="2"/>
      <c r="D543" s="2"/>
      <c r="E543" s="2"/>
      <c r="F543" s="2"/>
      <c r="G543" s="2"/>
      <c r="H543" s="2"/>
      <c r="I543" s="2"/>
      <c r="J543" s="2"/>
      <c r="K543" s="2"/>
      <c r="L543" s="2"/>
      <c r="M543" s="2"/>
      <c r="N543" s="2"/>
      <c r="O543" s="2"/>
      <c r="P543" s="2"/>
      <c r="Q543" s="2"/>
      <c r="R543" s="50"/>
      <c r="S543" s="2"/>
      <c r="T543" s="2"/>
      <c r="U543" s="2"/>
      <c r="V543" s="2"/>
      <c r="W543" s="50"/>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row>
    <row r="544">
      <c r="A544" s="2"/>
      <c r="B544" s="2"/>
      <c r="C544" s="2"/>
      <c r="D544" s="2"/>
      <c r="E544" s="2"/>
      <c r="F544" s="2"/>
      <c r="G544" s="2"/>
      <c r="H544" s="2"/>
      <c r="I544" s="2"/>
      <c r="J544" s="2"/>
      <c r="K544" s="2"/>
      <c r="L544" s="2"/>
      <c r="M544" s="2"/>
      <c r="N544" s="2"/>
      <c r="O544" s="2"/>
      <c r="P544" s="2"/>
      <c r="Q544" s="2"/>
      <c r="R544" s="50"/>
      <c r="S544" s="2"/>
      <c r="T544" s="2"/>
      <c r="U544" s="2"/>
      <c r="V544" s="2"/>
      <c r="W544" s="50"/>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row>
    <row r="545">
      <c r="A545" s="2"/>
      <c r="B545" s="2"/>
      <c r="C545" s="2"/>
      <c r="D545" s="2"/>
      <c r="E545" s="2"/>
      <c r="F545" s="2"/>
      <c r="G545" s="2"/>
      <c r="H545" s="2"/>
      <c r="I545" s="2"/>
      <c r="J545" s="2"/>
      <c r="K545" s="2"/>
      <c r="L545" s="2"/>
      <c r="M545" s="2"/>
      <c r="N545" s="2"/>
      <c r="O545" s="2"/>
      <c r="P545" s="2"/>
      <c r="Q545" s="2"/>
      <c r="R545" s="50"/>
      <c r="S545" s="2"/>
      <c r="T545" s="2"/>
      <c r="U545" s="2"/>
      <c r="V545" s="2"/>
      <c r="W545" s="50"/>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row>
    <row r="546">
      <c r="A546" s="2"/>
      <c r="B546" s="2"/>
      <c r="C546" s="2"/>
      <c r="D546" s="2"/>
      <c r="E546" s="2"/>
      <c r="F546" s="2"/>
      <c r="G546" s="2"/>
      <c r="H546" s="2"/>
      <c r="I546" s="2"/>
      <c r="J546" s="2"/>
      <c r="K546" s="2"/>
      <c r="L546" s="2"/>
      <c r="M546" s="2"/>
      <c r="N546" s="2"/>
      <c r="O546" s="2"/>
      <c r="P546" s="2"/>
      <c r="Q546" s="2"/>
      <c r="R546" s="50"/>
      <c r="S546" s="2"/>
      <c r="T546" s="2"/>
      <c r="U546" s="2"/>
      <c r="V546" s="2"/>
      <c r="W546" s="50"/>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row>
    <row r="547">
      <c r="A547" s="2"/>
      <c r="B547" s="2"/>
      <c r="C547" s="2"/>
      <c r="D547" s="2"/>
      <c r="E547" s="2"/>
      <c r="F547" s="2"/>
      <c r="G547" s="2"/>
      <c r="H547" s="2"/>
      <c r="I547" s="2"/>
      <c r="J547" s="2"/>
      <c r="K547" s="2"/>
      <c r="L547" s="2"/>
      <c r="M547" s="2"/>
      <c r="N547" s="2"/>
      <c r="O547" s="2"/>
      <c r="P547" s="2"/>
      <c r="Q547" s="2"/>
      <c r="R547" s="50"/>
      <c r="S547" s="2"/>
      <c r="T547" s="2"/>
      <c r="U547" s="2"/>
      <c r="V547" s="2"/>
      <c r="W547" s="50"/>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row>
    <row r="548">
      <c r="A548" s="2"/>
      <c r="B548" s="2"/>
      <c r="C548" s="2"/>
      <c r="D548" s="2"/>
      <c r="E548" s="2"/>
      <c r="F548" s="2"/>
      <c r="G548" s="2"/>
      <c r="H548" s="2"/>
      <c r="I548" s="2"/>
      <c r="J548" s="2"/>
      <c r="K548" s="2"/>
      <c r="L548" s="2"/>
      <c r="M548" s="2"/>
      <c r="N548" s="2"/>
      <c r="O548" s="2"/>
      <c r="P548" s="2"/>
      <c r="Q548" s="2"/>
      <c r="R548" s="50"/>
      <c r="S548" s="2"/>
      <c r="T548" s="2"/>
      <c r="U548" s="2"/>
      <c r="V548" s="2"/>
      <c r="W548" s="50"/>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row>
    <row r="549">
      <c r="A549" s="2"/>
      <c r="B549" s="2"/>
      <c r="C549" s="2"/>
      <c r="D549" s="2"/>
      <c r="E549" s="2"/>
      <c r="F549" s="2"/>
      <c r="G549" s="2"/>
      <c r="H549" s="2"/>
      <c r="I549" s="2"/>
      <c r="J549" s="2"/>
      <c r="K549" s="2"/>
      <c r="L549" s="2"/>
      <c r="M549" s="2"/>
      <c r="N549" s="2"/>
      <c r="O549" s="2"/>
      <c r="P549" s="2"/>
      <c r="Q549" s="2"/>
      <c r="R549" s="50"/>
      <c r="S549" s="2"/>
      <c r="T549" s="2"/>
      <c r="U549" s="2"/>
      <c r="V549" s="2"/>
      <c r="W549" s="50"/>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row>
    <row r="550">
      <c r="A550" s="2"/>
      <c r="B550" s="2"/>
      <c r="C550" s="2"/>
      <c r="D550" s="2"/>
      <c r="E550" s="2"/>
      <c r="F550" s="2"/>
      <c r="G550" s="2"/>
      <c r="H550" s="2"/>
      <c r="I550" s="2"/>
      <c r="J550" s="2"/>
      <c r="K550" s="2"/>
      <c r="L550" s="2"/>
      <c r="M550" s="2"/>
      <c r="N550" s="2"/>
      <c r="O550" s="2"/>
      <c r="P550" s="2"/>
      <c r="Q550" s="2"/>
      <c r="R550" s="50"/>
      <c r="S550" s="2"/>
      <c r="T550" s="2"/>
      <c r="U550" s="2"/>
      <c r="V550" s="2"/>
      <c r="W550" s="50"/>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row>
    <row r="551">
      <c r="A551" s="2"/>
      <c r="B551" s="2"/>
      <c r="C551" s="2"/>
      <c r="D551" s="2"/>
      <c r="E551" s="2"/>
      <c r="F551" s="2"/>
      <c r="G551" s="2"/>
      <c r="H551" s="2"/>
      <c r="I551" s="2"/>
      <c r="J551" s="2"/>
      <c r="K551" s="2"/>
      <c r="L551" s="2"/>
      <c r="M551" s="2"/>
      <c r="N551" s="2"/>
      <c r="O551" s="2"/>
      <c r="P551" s="2"/>
      <c r="Q551" s="2"/>
      <c r="R551" s="50"/>
      <c r="S551" s="2"/>
      <c r="T551" s="2"/>
      <c r="U551" s="2"/>
      <c r="V551" s="2"/>
      <c r="W551" s="50"/>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row>
    <row r="552">
      <c r="A552" s="2"/>
      <c r="B552" s="2"/>
      <c r="C552" s="2"/>
      <c r="D552" s="2"/>
      <c r="E552" s="2"/>
      <c r="F552" s="2"/>
      <c r="G552" s="2"/>
      <c r="H552" s="2"/>
      <c r="I552" s="2"/>
      <c r="J552" s="2"/>
      <c r="K552" s="2"/>
      <c r="L552" s="2"/>
      <c r="M552" s="2"/>
      <c r="N552" s="2"/>
      <c r="O552" s="2"/>
      <c r="P552" s="2"/>
      <c r="Q552" s="2"/>
      <c r="R552" s="50"/>
      <c r="S552" s="2"/>
      <c r="T552" s="2"/>
      <c r="U552" s="2"/>
      <c r="V552" s="2"/>
      <c r="W552" s="50"/>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row>
    <row r="553">
      <c r="A553" s="2"/>
      <c r="B553" s="2"/>
      <c r="C553" s="2"/>
      <c r="D553" s="2"/>
      <c r="E553" s="2"/>
      <c r="F553" s="2"/>
      <c r="G553" s="2"/>
      <c r="H553" s="2"/>
      <c r="I553" s="2"/>
      <c r="J553" s="2"/>
      <c r="K553" s="2"/>
      <c r="L553" s="2"/>
      <c r="M553" s="2"/>
      <c r="N553" s="2"/>
      <c r="O553" s="2"/>
      <c r="P553" s="2"/>
      <c r="Q553" s="2"/>
      <c r="R553" s="50"/>
      <c r="S553" s="2"/>
      <c r="T553" s="2"/>
      <c r="U553" s="2"/>
      <c r="V553" s="2"/>
      <c r="W553" s="50"/>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row>
    <row r="554">
      <c r="A554" s="2"/>
      <c r="B554" s="2"/>
      <c r="C554" s="2"/>
      <c r="D554" s="2"/>
      <c r="E554" s="2"/>
      <c r="F554" s="2"/>
      <c r="G554" s="2"/>
      <c r="H554" s="2"/>
      <c r="I554" s="2"/>
      <c r="J554" s="2"/>
      <c r="K554" s="2"/>
      <c r="L554" s="2"/>
      <c r="M554" s="2"/>
      <c r="N554" s="2"/>
      <c r="O554" s="2"/>
      <c r="P554" s="2"/>
      <c r="Q554" s="2"/>
      <c r="R554" s="50"/>
      <c r="S554" s="2"/>
      <c r="T554" s="2"/>
      <c r="U554" s="2"/>
      <c r="V554" s="2"/>
      <c r="W554" s="50"/>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row>
    <row r="555">
      <c r="A555" s="2"/>
      <c r="B555" s="2"/>
      <c r="C555" s="2"/>
      <c r="D555" s="2"/>
      <c r="E555" s="2"/>
      <c r="F555" s="2"/>
      <c r="G555" s="2"/>
      <c r="H555" s="2"/>
      <c r="I555" s="2"/>
      <c r="J555" s="2"/>
      <c r="K555" s="2"/>
      <c r="L555" s="2"/>
      <c r="M555" s="2"/>
      <c r="N555" s="2"/>
      <c r="O555" s="2"/>
      <c r="P555" s="2"/>
      <c r="Q555" s="2"/>
      <c r="R555" s="50"/>
      <c r="S555" s="2"/>
      <c r="T555" s="2"/>
      <c r="U555" s="2"/>
      <c r="V555" s="2"/>
      <c r="W555" s="50"/>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row>
    <row r="556">
      <c r="A556" s="2"/>
      <c r="B556" s="2"/>
      <c r="C556" s="2"/>
      <c r="D556" s="2"/>
      <c r="E556" s="2"/>
      <c r="F556" s="2"/>
      <c r="G556" s="2"/>
      <c r="H556" s="2"/>
      <c r="I556" s="2"/>
      <c r="J556" s="2"/>
      <c r="K556" s="2"/>
      <c r="L556" s="2"/>
      <c r="M556" s="2"/>
      <c r="N556" s="2"/>
      <c r="O556" s="2"/>
      <c r="P556" s="2"/>
      <c r="Q556" s="2"/>
      <c r="R556" s="50"/>
      <c r="S556" s="2"/>
      <c r="T556" s="2"/>
      <c r="U556" s="2"/>
      <c r="V556" s="2"/>
      <c r="W556" s="50"/>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row>
    <row r="557">
      <c r="A557" s="2"/>
      <c r="B557" s="2"/>
      <c r="C557" s="2"/>
      <c r="D557" s="2"/>
      <c r="E557" s="2"/>
      <c r="F557" s="2"/>
      <c r="G557" s="2"/>
      <c r="H557" s="2"/>
      <c r="I557" s="2"/>
      <c r="J557" s="2"/>
      <c r="K557" s="2"/>
      <c r="L557" s="2"/>
      <c r="M557" s="2"/>
      <c r="N557" s="2"/>
      <c r="O557" s="2"/>
      <c r="P557" s="2"/>
      <c r="Q557" s="2"/>
      <c r="R557" s="50"/>
      <c r="S557" s="2"/>
      <c r="T557" s="2"/>
      <c r="U557" s="2"/>
      <c r="V557" s="2"/>
      <c r="W557" s="50"/>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row>
    <row r="558">
      <c r="A558" s="2"/>
      <c r="B558" s="2"/>
      <c r="C558" s="2"/>
      <c r="D558" s="2"/>
      <c r="E558" s="2"/>
      <c r="F558" s="2"/>
      <c r="G558" s="2"/>
      <c r="H558" s="2"/>
      <c r="I558" s="2"/>
      <c r="J558" s="2"/>
      <c r="K558" s="2"/>
      <c r="L558" s="2"/>
      <c r="M558" s="2"/>
      <c r="N558" s="2"/>
      <c r="O558" s="2"/>
      <c r="P558" s="2"/>
      <c r="Q558" s="2"/>
      <c r="R558" s="50"/>
      <c r="S558" s="2"/>
      <c r="T558" s="2"/>
      <c r="U558" s="2"/>
      <c r="V558" s="2"/>
      <c r="W558" s="50"/>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row>
    <row r="559">
      <c r="A559" s="2"/>
      <c r="B559" s="2"/>
      <c r="C559" s="2"/>
      <c r="D559" s="2"/>
      <c r="E559" s="2"/>
      <c r="F559" s="2"/>
      <c r="G559" s="2"/>
      <c r="H559" s="2"/>
      <c r="I559" s="2"/>
      <c r="J559" s="2"/>
      <c r="K559" s="2"/>
      <c r="L559" s="2"/>
      <c r="M559" s="2"/>
      <c r="N559" s="2"/>
      <c r="O559" s="2"/>
      <c r="P559" s="2"/>
      <c r="Q559" s="2"/>
      <c r="R559" s="50"/>
      <c r="S559" s="2"/>
      <c r="T559" s="2"/>
      <c r="U559" s="2"/>
      <c r="V559" s="2"/>
      <c r="W559" s="50"/>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row>
    <row r="560">
      <c r="A560" s="2"/>
      <c r="B560" s="2"/>
      <c r="C560" s="2"/>
      <c r="D560" s="2"/>
      <c r="E560" s="2"/>
      <c r="F560" s="2"/>
      <c r="G560" s="2"/>
      <c r="H560" s="2"/>
      <c r="I560" s="2"/>
      <c r="J560" s="2"/>
      <c r="K560" s="2"/>
      <c r="L560" s="2"/>
      <c r="M560" s="2"/>
      <c r="N560" s="2"/>
      <c r="O560" s="2"/>
      <c r="P560" s="2"/>
      <c r="Q560" s="2"/>
      <c r="R560" s="50"/>
      <c r="S560" s="2"/>
      <c r="T560" s="2"/>
      <c r="U560" s="2"/>
      <c r="V560" s="2"/>
      <c r="W560" s="50"/>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row>
    <row r="561">
      <c r="A561" s="2"/>
      <c r="B561" s="2"/>
      <c r="C561" s="2"/>
      <c r="D561" s="2"/>
      <c r="E561" s="2"/>
      <c r="F561" s="2"/>
      <c r="G561" s="2"/>
      <c r="H561" s="2"/>
      <c r="I561" s="2"/>
      <c r="J561" s="2"/>
      <c r="K561" s="2"/>
      <c r="L561" s="2"/>
      <c r="M561" s="2"/>
      <c r="N561" s="2"/>
      <c r="O561" s="2"/>
      <c r="P561" s="2"/>
      <c r="Q561" s="2"/>
      <c r="R561" s="50"/>
      <c r="S561" s="2"/>
      <c r="T561" s="2"/>
      <c r="U561" s="2"/>
      <c r="V561" s="2"/>
      <c r="W561" s="50"/>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row>
    <row r="562">
      <c r="A562" s="2"/>
      <c r="B562" s="2"/>
      <c r="C562" s="2"/>
      <c r="D562" s="2"/>
      <c r="E562" s="2"/>
      <c r="F562" s="2"/>
      <c r="G562" s="2"/>
      <c r="H562" s="2"/>
      <c r="I562" s="2"/>
      <c r="J562" s="2"/>
      <c r="K562" s="2"/>
      <c r="L562" s="2"/>
      <c r="M562" s="2"/>
      <c r="N562" s="2"/>
      <c r="O562" s="2"/>
      <c r="P562" s="2"/>
      <c r="Q562" s="2"/>
      <c r="R562" s="50"/>
      <c r="S562" s="2"/>
      <c r="T562" s="2"/>
      <c r="U562" s="2"/>
      <c r="V562" s="2"/>
      <c r="W562" s="50"/>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row>
    <row r="563">
      <c r="A563" s="2"/>
      <c r="B563" s="2"/>
      <c r="C563" s="2"/>
      <c r="D563" s="2"/>
      <c r="E563" s="2"/>
      <c r="F563" s="2"/>
      <c r="G563" s="2"/>
      <c r="H563" s="2"/>
      <c r="I563" s="2"/>
      <c r="J563" s="2"/>
      <c r="K563" s="2"/>
      <c r="L563" s="2"/>
      <c r="M563" s="2"/>
      <c r="N563" s="2"/>
      <c r="O563" s="2"/>
      <c r="P563" s="2"/>
      <c r="Q563" s="2"/>
      <c r="R563" s="50"/>
      <c r="S563" s="2"/>
      <c r="T563" s="2"/>
      <c r="U563" s="2"/>
      <c r="V563" s="2"/>
      <c r="W563" s="50"/>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row>
    <row r="564">
      <c r="A564" s="2"/>
      <c r="B564" s="2"/>
      <c r="C564" s="2"/>
      <c r="D564" s="2"/>
      <c r="E564" s="2"/>
      <c r="F564" s="2"/>
      <c r="G564" s="2"/>
      <c r="H564" s="2"/>
      <c r="I564" s="2"/>
      <c r="J564" s="2"/>
      <c r="K564" s="2"/>
      <c r="L564" s="2"/>
      <c r="M564" s="2"/>
      <c r="N564" s="2"/>
      <c r="O564" s="2"/>
      <c r="P564" s="2"/>
      <c r="Q564" s="2"/>
      <c r="R564" s="50"/>
      <c r="S564" s="2"/>
      <c r="T564" s="2"/>
      <c r="U564" s="2"/>
      <c r="V564" s="2"/>
      <c r="W564" s="50"/>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row>
    <row r="565">
      <c r="A565" s="2"/>
      <c r="B565" s="2"/>
      <c r="C565" s="2"/>
      <c r="D565" s="2"/>
      <c r="E565" s="2"/>
      <c r="F565" s="2"/>
      <c r="G565" s="2"/>
      <c r="H565" s="2"/>
      <c r="I565" s="2"/>
      <c r="J565" s="2"/>
      <c r="K565" s="2"/>
      <c r="L565" s="2"/>
      <c r="M565" s="2"/>
      <c r="N565" s="2"/>
      <c r="O565" s="2"/>
      <c r="P565" s="2"/>
      <c r="Q565" s="2"/>
      <c r="R565" s="50"/>
      <c r="S565" s="2"/>
      <c r="T565" s="2"/>
      <c r="U565" s="2"/>
      <c r="V565" s="2"/>
      <c r="W565" s="50"/>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row>
    <row r="566">
      <c r="A566" s="2"/>
      <c r="B566" s="2"/>
      <c r="C566" s="2"/>
      <c r="D566" s="2"/>
      <c r="E566" s="2"/>
      <c r="F566" s="2"/>
      <c r="G566" s="2"/>
      <c r="H566" s="2"/>
      <c r="I566" s="2"/>
      <c r="J566" s="2"/>
      <c r="K566" s="2"/>
      <c r="L566" s="2"/>
      <c r="M566" s="2"/>
      <c r="N566" s="2"/>
      <c r="O566" s="2"/>
      <c r="P566" s="2"/>
      <c r="Q566" s="2"/>
      <c r="R566" s="50"/>
      <c r="S566" s="2"/>
      <c r="T566" s="2"/>
      <c r="U566" s="2"/>
      <c r="V566" s="2"/>
      <c r="W566" s="50"/>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row>
    <row r="567">
      <c r="A567" s="2"/>
      <c r="B567" s="2"/>
      <c r="C567" s="2"/>
      <c r="D567" s="2"/>
      <c r="E567" s="2"/>
      <c r="F567" s="2"/>
      <c r="G567" s="2"/>
      <c r="H567" s="2"/>
      <c r="I567" s="2"/>
      <c r="J567" s="2"/>
      <c r="K567" s="2"/>
      <c r="L567" s="2"/>
      <c r="M567" s="2"/>
      <c r="N567" s="2"/>
      <c r="O567" s="2"/>
      <c r="P567" s="2"/>
      <c r="Q567" s="2"/>
      <c r="R567" s="50"/>
      <c r="S567" s="2"/>
      <c r="T567" s="2"/>
      <c r="U567" s="2"/>
      <c r="V567" s="2"/>
      <c r="W567" s="50"/>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row>
    <row r="568">
      <c r="A568" s="2"/>
      <c r="B568" s="2"/>
      <c r="C568" s="2"/>
      <c r="D568" s="2"/>
      <c r="E568" s="2"/>
      <c r="F568" s="2"/>
      <c r="G568" s="2"/>
      <c r="H568" s="2"/>
      <c r="I568" s="2"/>
      <c r="J568" s="2"/>
      <c r="K568" s="2"/>
      <c r="L568" s="2"/>
      <c r="M568" s="2"/>
      <c r="N568" s="2"/>
      <c r="O568" s="2"/>
      <c r="P568" s="2"/>
      <c r="Q568" s="2"/>
      <c r="R568" s="50"/>
      <c r="S568" s="2"/>
      <c r="T568" s="2"/>
      <c r="U568" s="2"/>
      <c r="V568" s="2"/>
      <c r="W568" s="50"/>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row>
    <row r="569">
      <c r="A569" s="2"/>
      <c r="B569" s="2"/>
      <c r="C569" s="2"/>
      <c r="D569" s="2"/>
      <c r="E569" s="2"/>
      <c r="F569" s="2"/>
      <c r="G569" s="2"/>
      <c r="H569" s="2"/>
      <c r="I569" s="2"/>
      <c r="J569" s="2"/>
      <c r="K569" s="2"/>
      <c r="L569" s="2"/>
      <c r="M569" s="2"/>
      <c r="N569" s="2"/>
      <c r="O569" s="2"/>
      <c r="P569" s="2"/>
      <c r="Q569" s="2"/>
      <c r="R569" s="50"/>
      <c r="S569" s="2"/>
      <c r="T569" s="2"/>
      <c r="U569" s="2"/>
      <c r="V569" s="2"/>
      <c r="W569" s="50"/>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row>
    <row r="570">
      <c r="A570" s="2"/>
      <c r="B570" s="2"/>
      <c r="C570" s="2"/>
      <c r="D570" s="2"/>
      <c r="E570" s="2"/>
      <c r="F570" s="2"/>
      <c r="G570" s="2"/>
      <c r="H570" s="2"/>
      <c r="I570" s="2"/>
      <c r="J570" s="2"/>
      <c r="K570" s="2"/>
      <c r="L570" s="2"/>
      <c r="M570" s="2"/>
      <c r="N570" s="2"/>
      <c r="O570" s="2"/>
      <c r="P570" s="2"/>
      <c r="Q570" s="2"/>
      <c r="R570" s="50"/>
      <c r="S570" s="2"/>
      <c r="T570" s="2"/>
      <c r="U570" s="2"/>
      <c r="V570" s="2"/>
      <c r="W570" s="50"/>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row>
    <row r="571">
      <c r="A571" s="2"/>
      <c r="B571" s="2"/>
      <c r="C571" s="2"/>
      <c r="D571" s="2"/>
      <c r="E571" s="2"/>
      <c r="F571" s="2"/>
      <c r="G571" s="2"/>
      <c r="H571" s="2"/>
      <c r="I571" s="2"/>
      <c r="J571" s="2"/>
      <c r="K571" s="2"/>
      <c r="L571" s="2"/>
      <c r="M571" s="2"/>
      <c r="N571" s="2"/>
      <c r="O571" s="2"/>
      <c r="P571" s="2"/>
      <c r="Q571" s="2"/>
      <c r="R571" s="50"/>
      <c r="S571" s="2"/>
      <c r="T571" s="2"/>
      <c r="U571" s="2"/>
      <c r="V571" s="2"/>
      <c r="W571" s="50"/>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row>
    <row r="572">
      <c r="A572" s="2"/>
      <c r="B572" s="2"/>
      <c r="C572" s="2"/>
      <c r="D572" s="2"/>
      <c r="E572" s="2"/>
      <c r="F572" s="2"/>
      <c r="G572" s="2"/>
      <c r="H572" s="2"/>
      <c r="I572" s="2"/>
      <c r="J572" s="2"/>
      <c r="K572" s="2"/>
      <c r="L572" s="2"/>
      <c r="M572" s="2"/>
      <c r="N572" s="2"/>
      <c r="O572" s="2"/>
      <c r="P572" s="2"/>
      <c r="Q572" s="2"/>
      <c r="R572" s="50"/>
      <c r="S572" s="2"/>
      <c r="T572" s="2"/>
      <c r="U572" s="2"/>
      <c r="V572" s="2"/>
      <c r="W572" s="50"/>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row>
    <row r="573">
      <c r="A573" s="2"/>
      <c r="B573" s="2"/>
      <c r="C573" s="2"/>
      <c r="D573" s="2"/>
      <c r="E573" s="2"/>
      <c r="F573" s="2"/>
      <c r="G573" s="2"/>
      <c r="H573" s="2"/>
      <c r="I573" s="2"/>
      <c r="J573" s="2"/>
      <c r="K573" s="2"/>
      <c r="L573" s="2"/>
      <c r="M573" s="2"/>
      <c r="N573" s="2"/>
      <c r="O573" s="2"/>
      <c r="P573" s="2"/>
      <c r="Q573" s="2"/>
      <c r="R573" s="50"/>
      <c r="S573" s="2"/>
      <c r="T573" s="2"/>
      <c r="U573" s="2"/>
      <c r="V573" s="2"/>
      <c r="W573" s="50"/>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row>
    <row r="574">
      <c r="A574" s="2"/>
      <c r="B574" s="2"/>
      <c r="C574" s="2"/>
      <c r="D574" s="2"/>
      <c r="E574" s="2"/>
      <c r="F574" s="2"/>
      <c r="G574" s="2"/>
      <c r="H574" s="2"/>
      <c r="I574" s="2"/>
      <c r="J574" s="2"/>
      <c r="K574" s="2"/>
      <c r="L574" s="2"/>
      <c r="M574" s="2"/>
      <c r="N574" s="2"/>
      <c r="O574" s="2"/>
      <c r="P574" s="2"/>
      <c r="Q574" s="2"/>
      <c r="R574" s="50"/>
      <c r="S574" s="2"/>
      <c r="T574" s="2"/>
      <c r="U574" s="2"/>
      <c r="V574" s="2"/>
      <c r="W574" s="50"/>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row>
    <row r="575">
      <c r="A575" s="2"/>
      <c r="B575" s="2"/>
      <c r="C575" s="2"/>
      <c r="D575" s="2"/>
      <c r="E575" s="2"/>
      <c r="F575" s="2"/>
      <c r="G575" s="2"/>
      <c r="H575" s="2"/>
      <c r="I575" s="2"/>
      <c r="J575" s="2"/>
      <c r="K575" s="2"/>
      <c r="L575" s="2"/>
      <c r="M575" s="2"/>
      <c r="N575" s="2"/>
      <c r="O575" s="2"/>
      <c r="P575" s="2"/>
      <c r="Q575" s="2"/>
      <c r="R575" s="50"/>
      <c r="S575" s="2"/>
      <c r="T575" s="2"/>
      <c r="U575" s="2"/>
      <c r="V575" s="2"/>
      <c r="W575" s="50"/>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row>
    <row r="576">
      <c r="A576" s="2"/>
      <c r="B576" s="2"/>
      <c r="C576" s="2"/>
      <c r="D576" s="2"/>
      <c r="E576" s="2"/>
      <c r="F576" s="2"/>
      <c r="G576" s="2"/>
      <c r="H576" s="2"/>
      <c r="I576" s="2"/>
      <c r="J576" s="2"/>
      <c r="K576" s="2"/>
      <c r="L576" s="2"/>
      <c r="M576" s="2"/>
      <c r="N576" s="2"/>
      <c r="O576" s="2"/>
      <c r="P576" s="2"/>
      <c r="Q576" s="2"/>
      <c r="R576" s="50"/>
      <c r="S576" s="2"/>
      <c r="T576" s="2"/>
      <c r="U576" s="2"/>
      <c r="V576" s="2"/>
      <c r="W576" s="50"/>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row>
    <row r="577">
      <c r="A577" s="2"/>
      <c r="B577" s="2"/>
      <c r="C577" s="2"/>
      <c r="D577" s="2"/>
      <c r="E577" s="2"/>
      <c r="F577" s="2"/>
      <c r="G577" s="2"/>
      <c r="H577" s="2"/>
      <c r="I577" s="2"/>
      <c r="J577" s="2"/>
      <c r="K577" s="2"/>
      <c r="L577" s="2"/>
      <c r="M577" s="2"/>
      <c r="N577" s="2"/>
      <c r="O577" s="2"/>
      <c r="P577" s="2"/>
      <c r="Q577" s="2"/>
      <c r="R577" s="50"/>
      <c r="S577" s="2"/>
      <c r="T577" s="2"/>
      <c r="U577" s="2"/>
      <c r="V577" s="2"/>
      <c r="W577" s="50"/>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row>
    <row r="578">
      <c r="A578" s="2"/>
      <c r="B578" s="2"/>
      <c r="C578" s="2"/>
      <c r="D578" s="2"/>
      <c r="E578" s="2"/>
      <c r="F578" s="2"/>
      <c r="G578" s="2"/>
      <c r="H578" s="2"/>
      <c r="I578" s="2"/>
      <c r="J578" s="2"/>
      <c r="K578" s="2"/>
      <c r="L578" s="2"/>
      <c r="M578" s="2"/>
      <c r="N578" s="2"/>
      <c r="O578" s="2"/>
      <c r="P578" s="2"/>
      <c r="Q578" s="2"/>
      <c r="R578" s="50"/>
      <c r="S578" s="2"/>
      <c r="T578" s="2"/>
      <c r="U578" s="2"/>
      <c r="V578" s="2"/>
      <c r="W578" s="50"/>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row>
    <row r="579">
      <c r="A579" s="2"/>
      <c r="B579" s="2"/>
      <c r="C579" s="2"/>
      <c r="D579" s="2"/>
      <c r="E579" s="2"/>
      <c r="F579" s="2"/>
      <c r="G579" s="2"/>
      <c r="H579" s="2"/>
      <c r="I579" s="2"/>
      <c r="J579" s="2"/>
      <c r="K579" s="2"/>
      <c r="L579" s="2"/>
      <c r="M579" s="2"/>
      <c r="N579" s="2"/>
      <c r="O579" s="2"/>
      <c r="P579" s="2"/>
      <c r="Q579" s="2"/>
      <c r="R579" s="50"/>
      <c r="S579" s="2"/>
      <c r="T579" s="2"/>
      <c r="U579" s="2"/>
      <c r="V579" s="2"/>
      <c r="W579" s="50"/>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row>
    <row r="580">
      <c r="A580" s="2"/>
      <c r="B580" s="2"/>
      <c r="C580" s="2"/>
      <c r="D580" s="2"/>
      <c r="E580" s="2"/>
      <c r="F580" s="2"/>
      <c r="G580" s="2"/>
      <c r="H580" s="2"/>
      <c r="I580" s="2"/>
      <c r="J580" s="2"/>
      <c r="K580" s="2"/>
      <c r="L580" s="2"/>
      <c r="M580" s="2"/>
      <c r="N580" s="2"/>
      <c r="O580" s="2"/>
      <c r="P580" s="2"/>
      <c r="Q580" s="2"/>
      <c r="R580" s="50"/>
      <c r="S580" s="2"/>
      <c r="T580" s="2"/>
      <c r="U580" s="2"/>
      <c r="V580" s="2"/>
      <c r="W580" s="50"/>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row>
    <row r="581">
      <c r="A581" s="2"/>
      <c r="B581" s="2"/>
      <c r="C581" s="2"/>
      <c r="D581" s="2"/>
      <c r="E581" s="2"/>
      <c r="F581" s="2"/>
      <c r="G581" s="2"/>
      <c r="H581" s="2"/>
      <c r="I581" s="2"/>
      <c r="J581" s="2"/>
      <c r="K581" s="2"/>
      <c r="L581" s="2"/>
      <c r="M581" s="2"/>
      <c r="N581" s="2"/>
      <c r="O581" s="2"/>
      <c r="P581" s="2"/>
      <c r="Q581" s="2"/>
      <c r="R581" s="50"/>
      <c r="S581" s="2"/>
      <c r="T581" s="2"/>
      <c r="U581" s="2"/>
      <c r="V581" s="2"/>
      <c r="W581" s="50"/>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row>
    <row r="582">
      <c r="A582" s="2"/>
      <c r="B582" s="2"/>
      <c r="C582" s="2"/>
      <c r="D582" s="2"/>
      <c r="E582" s="2"/>
      <c r="F582" s="2"/>
      <c r="G582" s="2"/>
      <c r="H582" s="2"/>
      <c r="I582" s="2"/>
      <c r="J582" s="2"/>
      <c r="K582" s="2"/>
      <c r="L582" s="2"/>
      <c r="M582" s="2"/>
      <c r="N582" s="2"/>
      <c r="O582" s="2"/>
      <c r="P582" s="2"/>
      <c r="Q582" s="2"/>
      <c r="R582" s="50"/>
      <c r="S582" s="2"/>
      <c r="T582" s="2"/>
      <c r="U582" s="2"/>
      <c r="V582" s="2"/>
      <c r="W582" s="50"/>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row>
    <row r="583">
      <c r="A583" s="2"/>
      <c r="B583" s="2"/>
      <c r="C583" s="2"/>
      <c r="D583" s="2"/>
      <c r="E583" s="2"/>
      <c r="F583" s="2"/>
      <c r="G583" s="2"/>
      <c r="H583" s="2"/>
      <c r="I583" s="2"/>
      <c r="J583" s="2"/>
      <c r="K583" s="2"/>
      <c r="L583" s="2"/>
      <c r="M583" s="2"/>
      <c r="N583" s="2"/>
      <c r="O583" s="2"/>
      <c r="P583" s="2"/>
      <c r="Q583" s="2"/>
      <c r="R583" s="50"/>
      <c r="S583" s="2"/>
      <c r="T583" s="2"/>
      <c r="U583" s="2"/>
      <c r="V583" s="2"/>
      <c r="W583" s="50"/>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row>
    <row r="584">
      <c r="A584" s="2"/>
      <c r="B584" s="2"/>
      <c r="C584" s="2"/>
      <c r="D584" s="2"/>
      <c r="E584" s="2"/>
      <c r="F584" s="2"/>
      <c r="G584" s="2"/>
      <c r="H584" s="2"/>
      <c r="I584" s="2"/>
      <c r="J584" s="2"/>
      <c r="K584" s="2"/>
      <c r="L584" s="2"/>
      <c r="M584" s="2"/>
      <c r="N584" s="2"/>
      <c r="O584" s="2"/>
      <c r="P584" s="2"/>
      <c r="Q584" s="2"/>
      <c r="R584" s="50"/>
      <c r="S584" s="2"/>
      <c r="T584" s="2"/>
      <c r="U584" s="2"/>
      <c r="V584" s="2"/>
      <c r="W584" s="50"/>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row>
    <row r="585">
      <c r="A585" s="2"/>
      <c r="B585" s="2"/>
      <c r="C585" s="2"/>
      <c r="D585" s="2"/>
      <c r="E585" s="2"/>
      <c r="F585" s="2"/>
      <c r="G585" s="2"/>
      <c r="H585" s="2"/>
      <c r="I585" s="2"/>
      <c r="J585" s="2"/>
      <c r="K585" s="2"/>
      <c r="L585" s="2"/>
      <c r="M585" s="2"/>
      <c r="N585" s="2"/>
      <c r="O585" s="2"/>
      <c r="P585" s="2"/>
      <c r="Q585" s="2"/>
      <c r="R585" s="50"/>
      <c r="S585" s="2"/>
      <c r="T585" s="2"/>
      <c r="U585" s="2"/>
      <c r="V585" s="2"/>
      <c r="W585" s="50"/>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row>
    <row r="586">
      <c r="A586" s="2"/>
      <c r="B586" s="2"/>
      <c r="C586" s="2"/>
      <c r="D586" s="2"/>
      <c r="E586" s="2"/>
      <c r="F586" s="2"/>
      <c r="G586" s="2"/>
      <c r="H586" s="2"/>
      <c r="I586" s="2"/>
      <c r="J586" s="2"/>
      <c r="K586" s="2"/>
      <c r="L586" s="2"/>
      <c r="M586" s="2"/>
      <c r="N586" s="2"/>
      <c r="O586" s="2"/>
      <c r="P586" s="2"/>
      <c r="Q586" s="2"/>
      <c r="R586" s="50"/>
      <c r="S586" s="2"/>
      <c r="T586" s="2"/>
      <c r="U586" s="2"/>
      <c r="V586" s="2"/>
      <c r="W586" s="50"/>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row>
    <row r="587">
      <c r="A587" s="2"/>
      <c r="B587" s="2"/>
      <c r="C587" s="2"/>
      <c r="D587" s="2"/>
      <c r="E587" s="2"/>
      <c r="F587" s="2"/>
      <c r="G587" s="2"/>
      <c r="H587" s="2"/>
      <c r="I587" s="2"/>
      <c r="J587" s="2"/>
      <c r="K587" s="2"/>
      <c r="L587" s="2"/>
      <c r="M587" s="2"/>
      <c r="N587" s="2"/>
      <c r="O587" s="2"/>
      <c r="P587" s="2"/>
      <c r="Q587" s="2"/>
      <c r="R587" s="50"/>
      <c r="S587" s="2"/>
      <c r="T587" s="2"/>
      <c r="U587" s="2"/>
      <c r="V587" s="2"/>
      <c r="W587" s="50"/>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row>
    <row r="588">
      <c r="A588" s="2"/>
      <c r="B588" s="2"/>
      <c r="C588" s="2"/>
      <c r="D588" s="2"/>
      <c r="E588" s="2"/>
      <c r="F588" s="2"/>
      <c r="G588" s="2"/>
      <c r="H588" s="2"/>
      <c r="I588" s="2"/>
      <c r="J588" s="2"/>
      <c r="K588" s="2"/>
      <c r="L588" s="2"/>
      <c r="M588" s="2"/>
      <c r="N588" s="2"/>
      <c r="O588" s="2"/>
      <c r="P588" s="2"/>
      <c r="Q588" s="2"/>
      <c r="R588" s="50"/>
      <c r="S588" s="2"/>
      <c r="T588" s="2"/>
      <c r="U588" s="2"/>
      <c r="V588" s="2"/>
      <c r="W588" s="50"/>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row>
    <row r="589">
      <c r="A589" s="2"/>
      <c r="B589" s="2"/>
      <c r="C589" s="2"/>
      <c r="D589" s="2"/>
      <c r="E589" s="2"/>
      <c r="F589" s="2"/>
      <c r="G589" s="2"/>
      <c r="H589" s="2"/>
      <c r="I589" s="2"/>
      <c r="J589" s="2"/>
      <c r="K589" s="2"/>
      <c r="L589" s="2"/>
      <c r="M589" s="2"/>
      <c r="N589" s="2"/>
      <c r="O589" s="2"/>
      <c r="P589" s="2"/>
      <c r="Q589" s="2"/>
      <c r="R589" s="50"/>
      <c r="S589" s="2"/>
      <c r="T589" s="2"/>
      <c r="U589" s="2"/>
      <c r="V589" s="2"/>
      <c r="W589" s="50"/>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row>
    <row r="590">
      <c r="A590" s="2"/>
      <c r="B590" s="2"/>
      <c r="C590" s="2"/>
      <c r="D590" s="2"/>
      <c r="E590" s="2"/>
      <c r="F590" s="2"/>
      <c r="G590" s="2"/>
      <c r="H590" s="2"/>
      <c r="I590" s="2"/>
      <c r="J590" s="2"/>
      <c r="K590" s="2"/>
      <c r="L590" s="2"/>
      <c r="M590" s="2"/>
      <c r="N590" s="2"/>
      <c r="O590" s="2"/>
      <c r="P590" s="2"/>
      <c r="Q590" s="2"/>
      <c r="R590" s="50"/>
      <c r="S590" s="2"/>
      <c r="T590" s="2"/>
      <c r="U590" s="2"/>
      <c r="V590" s="2"/>
      <c r="W590" s="50"/>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row>
    <row r="591">
      <c r="A591" s="2"/>
      <c r="B591" s="2"/>
      <c r="C591" s="2"/>
      <c r="D591" s="2"/>
      <c r="E591" s="2"/>
      <c r="F591" s="2"/>
      <c r="G591" s="2"/>
      <c r="H591" s="2"/>
      <c r="I591" s="2"/>
      <c r="J591" s="2"/>
      <c r="K591" s="2"/>
      <c r="L591" s="2"/>
      <c r="M591" s="2"/>
      <c r="N591" s="2"/>
      <c r="O591" s="2"/>
      <c r="P591" s="2"/>
      <c r="Q591" s="2"/>
      <c r="R591" s="50"/>
      <c r="S591" s="2"/>
      <c r="T591" s="2"/>
      <c r="U591" s="2"/>
      <c r="V591" s="2"/>
      <c r="W591" s="50"/>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row>
    <row r="592">
      <c r="A592" s="2"/>
      <c r="B592" s="2"/>
      <c r="C592" s="2"/>
      <c r="D592" s="2"/>
      <c r="E592" s="2"/>
      <c r="F592" s="2"/>
      <c r="G592" s="2"/>
      <c r="H592" s="2"/>
      <c r="I592" s="2"/>
      <c r="J592" s="2"/>
      <c r="K592" s="2"/>
      <c r="L592" s="2"/>
      <c r="M592" s="2"/>
      <c r="N592" s="2"/>
      <c r="O592" s="2"/>
      <c r="P592" s="2"/>
      <c r="Q592" s="2"/>
      <c r="R592" s="50"/>
      <c r="S592" s="2"/>
      <c r="T592" s="2"/>
      <c r="U592" s="2"/>
      <c r="V592" s="2"/>
      <c r="W592" s="50"/>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row>
    <row r="593">
      <c r="A593" s="2"/>
      <c r="B593" s="2"/>
      <c r="C593" s="2"/>
      <c r="D593" s="2"/>
      <c r="E593" s="2"/>
      <c r="F593" s="2"/>
      <c r="G593" s="2"/>
      <c r="H593" s="2"/>
      <c r="I593" s="2"/>
      <c r="J593" s="2"/>
      <c r="K593" s="2"/>
      <c r="L593" s="2"/>
      <c r="M593" s="2"/>
      <c r="N593" s="2"/>
      <c r="O593" s="2"/>
      <c r="P593" s="2"/>
      <c r="Q593" s="2"/>
      <c r="R593" s="50"/>
      <c r="S593" s="2"/>
      <c r="T593" s="2"/>
      <c r="U593" s="2"/>
      <c r="V593" s="2"/>
      <c r="W593" s="50"/>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row>
    <row r="594">
      <c r="A594" s="2"/>
      <c r="B594" s="2"/>
      <c r="C594" s="2"/>
      <c r="D594" s="2"/>
      <c r="E594" s="2"/>
      <c r="F594" s="2"/>
      <c r="G594" s="2"/>
      <c r="H594" s="2"/>
      <c r="I594" s="2"/>
      <c r="J594" s="2"/>
      <c r="K594" s="2"/>
      <c r="L594" s="2"/>
      <c r="M594" s="2"/>
      <c r="N594" s="2"/>
      <c r="O594" s="2"/>
      <c r="P594" s="2"/>
      <c r="Q594" s="2"/>
      <c r="R594" s="50"/>
      <c r="S594" s="2"/>
      <c r="T594" s="2"/>
      <c r="U594" s="2"/>
      <c r="V594" s="2"/>
      <c r="W594" s="50"/>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row>
    <row r="595">
      <c r="A595" s="2"/>
      <c r="B595" s="2"/>
      <c r="C595" s="2"/>
      <c r="D595" s="2"/>
      <c r="E595" s="2"/>
      <c r="F595" s="2"/>
      <c r="G595" s="2"/>
      <c r="H595" s="2"/>
      <c r="I595" s="2"/>
      <c r="J595" s="2"/>
      <c r="K595" s="2"/>
      <c r="L595" s="2"/>
      <c r="M595" s="2"/>
      <c r="N595" s="2"/>
      <c r="O595" s="2"/>
      <c r="P595" s="2"/>
      <c r="Q595" s="2"/>
      <c r="R595" s="50"/>
      <c r="S595" s="2"/>
      <c r="T595" s="2"/>
      <c r="U595" s="2"/>
      <c r="V595" s="2"/>
      <c r="W595" s="50"/>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row>
    <row r="596">
      <c r="A596" s="2"/>
      <c r="B596" s="2"/>
      <c r="C596" s="2"/>
      <c r="D596" s="2"/>
      <c r="E596" s="2"/>
      <c r="F596" s="2"/>
      <c r="G596" s="2"/>
      <c r="H596" s="2"/>
      <c r="I596" s="2"/>
      <c r="J596" s="2"/>
      <c r="K596" s="2"/>
      <c r="L596" s="2"/>
      <c r="M596" s="2"/>
      <c r="N596" s="2"/>
      <c r="O596" s="2"/>
      <c r="P596" s="2"/>
      <c r="Q596" s="2"/>
      <c r="R596" s="50"/>
      <c r="S596" s="2"/>
      <c r="T596" s="2"/>
      <c r="U596" s="2"/>
      <c r="V596" s="2"/>
      <c r="W596" s="50"/>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row>
    <row r="597">
      <c r="A597" s="2"/>
      <c r="B597" s="2"/>
      <c r="C597" s="2"/>
      <c r="D597" s="2"/>
      <c r="E597" s="2"/>
      <c r="F597" s="2"/>
      <c r="G597" s="2"/>
      <c r="H597" s="2"/>
      <c r="I597" s="2"/>
      <c r="J597" s="2"/>
      <c r="K597" s="2"/>
      <c r="L597" s="2"/>
      <c r="M597" s="2"/>
      <c r="N597" s="2"/>
      <c r="O597" s="2"/>
      <c r="P597" s="2"/>
      <c r="Q597" s="2"/>
      <c r="R597" s="50"/>
      <c r="S597" s="2"/>
      <c r="T597" s="2"/>
      <c r="U597" s="2"/>
      <c r="V597" s="2"/>
      <c r="W597" s="50"/>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row>
    <row r="598">
      <c r="A598" s="2"/>
      <c r="B598" s="2"/>
      <c r="C598" s="2"/>
      <c r="D598" s="2"/>
      <c r="E598" s="2"/>
      <c r="F598" s="2"/>
      <c r="G598" s="2"/>
      <c r="H598" s="2"/>
      <c r="I598" s="2"/>
      <c r="J598" s="2"/>
      <c r="K598" s="2"/>
      <c r="L598" s="2"/>
      <c r="M598" s="2"/>
      <c r="N598" s="2"/>
      <c r="O598" s="2"/>
      <c r="P598" s="2"/>
      <c r="Q598" s="2"/>
      <c r="R598" s="50"/>
      <c r="S598" s="2"/>
      <c r="T598" s="2"/>
      <c r="U598" s="2"/>
      <c r="V598" s="2"/>
      <c r="W598" s="50"/>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row>
    <row r="599">
      <c r="A599" s="2"/>
      <c r="B599" s="2"/>
      <c r="C599" s="2"/>
      <c r="D599" s="2"/>
      <c r="E599" s="2"/>
      <c r="F599" s="2"/>
      <c r="G599" s="2"/>
      <c r="H599" s="2"/>
      <c r="I599" s="2"/>
      <c r="J599" s="2"/>
      <c r="K599" s="2"/>
      <c r="L599" s="2"/>
      <c r="M599" s="2"/>
      <c r="N599" s="2"/>
      <c r="O599" s="2"/>
      <c r="P599" s="2"/>
      <c r="Q599" s="2"/>
      <c r="R599" s="50"/>
      <c r="S599" s="2"/>
      <c r="T599" s="2"/>
      <c r="U599" s="2"/>
      <c r="V599" s="2"/>
      <c r="W599" s="50"/>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row>
    <row r="600">
      <c r="A600" s="2"/>
      <c r="B600" s="2"/>
      <c r="C600" s="2"/>
      <c r="D600" s="2"/>
      <c r="E600" s="2"/>
      <c r="F600" s="2"/>
      <c r="G600" s="2"/>
      <c r="H600" s="2"/>
      <c r="I600" s="2"/>
      <c r="J600" s="2"/>
      <c r="K600" s="2"/>
      <c r="L600" s="2"/>
      <c r="M600" s="2"/>
      <c r="N600" s="2"/>
      <c r="O600" s="2"/>
      <c r="P600" s="2"/>
      <c r="Q600" s="2"/>
      <c r="R600" s="50"/>
      <c r="S600" s="2"/>
      <c r="T600" s="2"/>
      <c r="U600" s="2"/>
      <c r="V600" s="2"/>
      <c r="W600" s="50"/>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row>
    <row r="601">
      <c r="A601" s="2"/>
      <c r="B601" s="2"/>
      <c r="C601" s="2"/>
      <c r="D601" s="2"/>
      <c r="E601" s="2"/>
      <c r="F601" s="2"/>
      <c r="G601" s="2"/>
      <c r="H601" s="2"/>
      <c r="I601" s="2"/>
      <c r="J601" s="2"/>
      <c r="K601" s="2"/>
      <c r="L601" s="2"/>
      <c r="M601" s="2"/>
      <c r="N601" s="2"/>
      <c r="O601" s="2"/>
      <c r="P601" s="2"/>
      <c r="Q601" s="2"/>
      <c r="R601" s="50"/>
      <c r="S601" s="2"/>
      <c r="T601" s="2"/>
      <c r="U601" s="2"/>
      <c r="V601" s="2"/>
      <c r="W601" s="50"/>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row>
    <row r="602">
      <c r="A602" s="2"/>
      <c r="B602" s="2"/>
      <c r="C602" s="2"/>
      <c r="D602" s="2"/>
      <c r="E602" s="2"/>
      <c r="F602" s="2"/>
      <c r="G602" s="2"/>
      <c r="H602" s="2"/>
      <c r="I602" s="2"/>
      <c r="J602" s="2"/>
      <c r="K602" s="2"/>
      <c r="L602" s="2"/>
      <c r="M602" s="2"/>
      <c r="N602" s="2"/>
      <c r="O602" s="2"/>
      <c r="P602" s="2"/>
      <c r="Q602" s="2"/>
      <c r="R602" s="50"/>
      <c r="S602" s="2"/>
      <c r="T602" s="2"/>
      <c r="U602" s="2"/>
      <c r="V602" s="2"/>
      <c r="W602" s="50"/>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row>
    <row r="603">
      <c r="A603" s="2"/>
      <c r="B603" s="2"/>
      <c r="C603" s="2"/>
      <c r="D603" s="2"/>
      <c r="E603" s="2"/>
      <c r="F603" s="2"/>
      <c r="G603" s="2"/>
      <c r="H603" s="2"/>
      <c r="I603" s="2"/>
      <c r="J603" s="2"/>
      <c r="K603" s="2"/>
      <c r="L603" s="2"/>
      <c r="M603" s="2"/>
      <c r="N603" s="2"/>
      <c r="O603" s="2"/>
      <c r="P603" s="2"/>
      <c r="Q603" s="2"/>
      <c r="R603" s="50"/>
      <c r="S603" s="2"/>
      <c r="T603" s="2"/>
      <c r="U603" s="2"/>
      <c r="V603" s="2"/>
      <c r="W603" s="50"/>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row>
    <row r="604">
      <c r="A604" s="2"/>
      <c r="B604" s="2"/>
      <c r="C604" s="2"/>
      <c r="D604" s="2"/>
      <c r="E604" s="2"/>
      <c r="F604" s="2"/>
      <c r="G604" s="2"/>
      <c r="H604" s="2"/>
      <c r="I604" s="2"/>
      <c r="J604" s="2"/>
      <c r="K604" s="2"/>
      <c r="L604" s="2"/>
      <c r="M604" s="2"/>
      <c r="N604" s="2"/>
      <c r="O604" s="2"/>
      <c r="P604" s="2"/>
      <c r="Q604" s="2"/>
      <c r="R604" s="50"/>
      <c r="S604" s="2"/>
      <c r="T604" s="2"/>
      <c r="U604" s="2"/>
      <c r="V604" s="2"/>
      <c r="W604" s="50"/>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row>
    <row r="605">
      <c r="A605" s="2"/>
      <c r="B605" s="2"/>
      <c r="C605" s="2"/>
      <c r="D605" s="2"/>
      <c r="E605" s="2"/>
      <c r="F605" s="2"/>
      <c r="G605" s="2"/>
      <c r="H605" s="2"/>
      <c r="I605" s="2"/>
      <c r="J605" s="2"/>
      <c r="K605" s="2"/>
      <c r="L605" s="2"/>
      <c r="M605" s="2"/>
      <c r="N605" s="2"/>
      <c r="O605" s="2"/>
      <c r="P605" s="2"/>
      <c r="Q605" s="2"/>
      <c r="R605" s="50"/>
      <c r="S605" s="2"/>
      <c r="T605" s="2"/>
      <c r="U605" s="2"/>
      <c r="V605" s="2"/>
      <c r="W605" s="50"/>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row>
    <row r="606">
      <c r="A606" s="2"/>
      <c r="B606" s="2"/>
      <c r="C606" s="2"/>
      <c r="D606" s="2"/>
      <c r="E606" s="2"/>
      <c r="F606" s="2"/>
      <c r="G606" s="2"/>
      <c r="H606" s="2"/>
      <c r="I606" s="2"/>
      <c r="J606" s="2"/>
      <c r="K606" s="2"/>
      <c r="L606" s="2"/>
      <c r="M606" s="2"/>
      <c r="N606" s="2"/>
      <c r="O606" s="2"/>
      <c r="P606" s="2"/>
      <c r="Q606" s="2"/>
      <c r="R606" s="50"/>
      <c r="S606" s="2"/>
      <c r="T606" s="2"/>
      <c r="U606" s="2"/>
      <c r="V606" s="2"/>
      <c r="W606" s="50"/>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row>
    <row r="607">
      <c r="A607" s="2"/>
      <c r="B607" s="2"/>
      <c r="C607" s="2"/>
      <c r="D607" s="2"/>
      <c r="E607" s="2"/>
      <c r="F607" s="2"/>
      <c r="G607" s="2"/>
      <c r="H607" s="2"/>
      <c r="I607" s="2"/>
      <c r="J607" s="2"/>
      <c r="K607" s="2"/>
      <c r="L607" s="2"/>
      <c r="M607" s="2"/>
      <c r="N607" s="2"/>
      <c r="O607" s="2"/>
      <c r="P607" s="2"/>
      <c r="Q607" s="2"/>
      <c r="R607" s="50"/>
      <c r="S607" s="2"/>
      <c r="T607" s="2"/>
      <c r="U607" s="2"/>
      <c r="V607" s="2"/>
      <c r="W607" s="50"/>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row>
    <row r="608">
      <c r="A608" s="2"/>
      <c r="B608" s="2"/>
      <c r="C608" s="2"/>
      <c r="D608" s="2"/>
      <c r="E608" s="2"/>
      <c r="F608" s="2"/>
      <c r="G608" s="2"/>
      <c r="H608" s="2"/>
      <c r="I608" s="2"/>
      <c r="J608" s="2"/>
      <c r="K608" s="2"/>
      <c r="L608" s="2"/>
      <c r="M608" s="2"/>
      <c r="N608" s="2"/>
      <c r="O608" s="2"/>
      <c r="P608" s="2"/>
      <c r="Q608" s="2"/>
      <c r="R608" s="50"/>
      <c r="S608" s="2"/>
      <c r="T608" s="2"/>
      <c r="U608" s="2"/>
      <c r="V608" s="2"/>
      <c r="W608" s="50"/>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row>
    <row r="609">
      <c r="A609" s="2"/>
      <c r="B609" s="2"/>
      <c r="C609" s="2"/>
      <c r="D609" s="2"/>
      <c r="E609" s="2"/>
      <c r="F609" s="2"/>
      <c r="G609" s="2"/>
      <c r="H609" s="2"/>
      <c r="I609" s="2"/>
      <c r="J609" s="2"/>
      <c r="K609" s="2"/>
      <c r="L609" s="2"/>
      <c r="M609" s="2"/>
      <c r="N609" s="2"/>
      <c r="O609" s="2"/>
      <c r="P609" s="2"/>
      <c r="Q609" s="2"/>
      <c r="R609" s="50"/>
      <c r="S609" s="2"/>
      <c r="T609" s="2"/>
      <c r="U609" s="2"/>
      <c r="V609" s="2"/>
      <c r="W609" s="50"/>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row>
    <row r="610">
      <c r="A610" s="2"/>
      <c r="B610" s="2"/>
      <c r="C610" s="2"/>
      <c r="D610" s="2"/>
      <c r="E610" s="2"/>
      <c r="F610" s="2"/>
      <c r="G610" s="2"/>
      <c r="H610" s="2"/>
      <c r="I610" s="2"/>
      <c r="J610" s="2"/>
      <c r="K610" s="2"/>
      <c r="L610" s="2"/>
      <c r="M610" s="2"/>
      <c r="N610" s="2"/>
      <c r="O610" s="2"/>
      <c r="P610" s="2"/>
      <c r="Q610" s="2"/>
      <c r="R610" s="50"/>
      <c r="S610" s="2"/>
      <c r="T610" s="2"/>
      <c r="U610" s="2"/>
      <c r="V610" s="2"/>
      <c r="W610" s="50"/>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row>
    <row r="611">
      <c r="A611" s="2"/>
      <c r="B611" s="2"/>
      <c r="C611" s="2"/>
      <c r="D611" s="2"/>
      <c r="E611" s="2"/>
      <c r="F611" s="2"/>
      <c r="G611" s="2"/>
      <c r="H611" s="2"/>
      <c r="I611" s="2"/>
      <c r="J611" s="2"/>
      <c r="K611" s="2"/>
      <c r="L611" s="2"/>
      <c r="M611" s="2"/>
      <c r="N611" s="2"/>
      <c r="O611" s="2"/>
      <c r="P611" s="2"/>
      <c r="Q611" s="2"/>
      <c r="R611" s="50"/>
      <c r="S611" s="2"/>
      <c r="T611" s="2"/>
      <c r="U611" s="2"/>
      <c r="V611" s="2"/>
      <c r="W611" s="50"/>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row>
    <row r="612">
      <c r="A612" s="2"/>
      <c r="B612" s="2"/>
      <c r="C612" s="2"/>
      <c r="D612" s="2"/>
      <c r="E612" s="2"/>
      <c r="F612" s="2"/>
      <c r="G612" s="2"/>
      <c r="H612" s="2"/>
      <c r="I612" s="2"/>
      <c r="J612" s="2"/>
      <c r="K612" s="2"/>
      <c r="L612" s="2"/>
      <c r="M612" s="2"/>
      <c r="N612" s="2"/>
      <c r="O612" s="2"/>
      <c r="P612" s="2"/>
      <c r="Q612" s="2"/>
      <c r="R612" s="50"/>
      <c r="S612" s="2"/>
      <c r="T612" s="2"/>
      <c r="U612" s="2"/>
      <c r="V612" s="2"/>
      <c r="W612" s="50"/>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row>
    <row r="613">
      <c r="A613" s="2"/>
      <c r="B613" s="2"/>
      <c r="C613" s="2"/>
      <c r="D613" s="2"/>
      <c r="E613" s="2"/>
      <c r="F613" s="2"/>
      <c r="G613" s="2"/>
      <c r="H613" s="2"/>
      <c r="I613" s="2"/>
      <c r="J613" s="2"/>
      <c r="K613" s="2"/>
      <c r="L613" s="2"/>
      <c r="M613" s="2"/>
      <c r="N613" s="2"/>
      <c r="O613" s="2"/>
      <c r="P613" s="2"/>
      <c r="Q613" s="2"/>
      <c r="R613" s="50"/>
      <c r="S613" s="2"/>
      <c r="T613" s="2"/>
      <c r="U613" s="2"/>
      <c r="V613" s="2"/>
      <c r="W613" s="50"/>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row>
    <row r="614">
      <c r="A614" s="2"/>
      <c r="B614" s="2"/>
      <c r="C614" s="2"/>
      <c r="D614" s="2"/>
      <c r="E614" s="2"/>
      <c r="F614" s="2"/>
      <c r="G614" s="2"/>
      <c r="H614" s="2"/>
      <c r="I614" s="2"/>
      <c r="J614" s="2"/>
      <c r="K614" s="2"/>
      <c r="L614" s="2"/>
      <c r="M614" s="2"/>
      <c r="N614" s="2"/>
      <c r="O614" s="2"/>
      <c r="P614" s="2"/>
      <c r="Q614" s="2"/>
      <c r="R614" s="50"/>
      <c r="S614" s="2"/>
      <c r="T614" s="2"/>
      <c r="U614" s="2"/>
      <c r="V614" s="2"/>
      <c r="W614" s="50"/>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row>
    <row r="615">
      <c r="A615" s="2"/>
      <c r="B615" s="2"/>
      <c r="C615" s="2"/>
      <c r="D615" s="2"/>
      <c r="E615" s="2"/>
      <c r="F615" s="2"/>
      <c r="G615" s="2"/>
      <c r="H615" s="2"/>
      <c r="I615" s="2"/>
      <c r="J615" s="2"/>
      <c r="K615" s="2"/>
      <c r="L615" s="2"/>
      <c r="M615" s="2"/>
      <c r="N615" s="2"/>
      <c r="O615" s="2"/>
      <c r="P615" s="2"/>
      <c r="Q615" s="2"/>
      <c r="R615" s="50"/>
      <c r="S615" s="2"/>
      <c r="T615" s="2"/>
      <c r="U615" s="2"/>
      <c r="V615" s="2"/>
      <c r="W615" s="50"/>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row>
    <row r="616">
      <c r="A616" s="2"/>
      <c r="B616" s="2"/>
      <c r="C616" s="2"/>
      <c r="D616" s="2"/>
      <c r="E616" s="2"/>
      <c r="F616" s="2"/>
      <c r="G616" s="2"/>
      <c r="H616" s="2"/>
      <c r="I616" s="2"/>
      <c r="J616" s="2"/>
      <c r="K616" s="2"/>
      <c r="L616" s="2"/>
      <c r="M616" s="2"/>
      <c r="N616" s="2"/>
      <c r="O616" s="2"/>
      <c r="P616" s="2"/>
      <c r="Q616" s="2"/>
      <c r="R616" s="50"/>
      <c r="S616" s="2"/>
      <c r="T616" s="2"/>
      <c r="U616" s="2"/>
      <c r="V616" s="2"/>
      <c r="W616" s="50"/>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row>
    <row r="617">
      <c r="A617" s="2"/>
      <c r="B617" s="2"/>
      <c r="C617" s="2"/>
      <c r="D617" s="2"/>
      <c r="E617" s="2"/>
      <c r="F617" s="2"/>
      <c r="G617" s="2"/>
      <c r="H617" s="2"/>
      <c r="I617" s="2"/>
      <c r="J617" s="2"/>
      <c r="K617" s="2"/>
      <c r="L617" s="2"/>
      <c r="M617" s="2"/>
      <c r="N617" s="2"/>
      <c r="O617" s="2"/>
      <c r="P617" s="2"/>
      <c r="Q617" s="2"/>
      <c r="R617" s="50"/>
      <c r="S617" s="2"/>
      <c r="T617" s="2"/>
      <c r="U617" s="2"/>
      <c r="V617" s="2"/>
      <c r="W617" s="50"/>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row>
    <row r="618">
      <c r="A618" s="2"/>
      <c r="B618" s="2"/>
      <c r="C618" s="2"/>
      <c r="D618" s="2"/>
      <c r="E618" s="2"/>
      <c r="F618" s="2"/>
      <c r="G618" s="2"/>
      <c r="H618" s="2"/>
      <c r="I618" s="2"/>
      <c r="J618" s="2"/>
      <c r="K618" s="2"/>
      <c r="L618" s="2"/>
      <c r="M618" s="2"/>
      <c r="N618" s="2"/>
      <c r="O618" s="2"/>
      <c r="P618" s="2"/>
      <c r="Q618" s="2"/>
      <c r="R618" s="50"/>
      <c r="S618" s="2"/>
      <c r="T618" s="2"/>
      <c r="U618" s="2"/>
      <c r="V618" s="2"/>
      <c r="W618" s="50"/>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row>
    <row r="619">
      <c r="A619" s="2"/>
      <c r="B619" s="2"/>
      <c r="C619" s="2"/>
      <c r="D619" s="2"/>
      <c r="E619" s="2"/>
      <c r="F619" s="2"/>
      <c r="G619" s="2"/>
      <c r="H619" s="2"/>
      <c r="I619" s="2"/>
      <c r="J619" s="2"/>
      <c r="K619" s="2"/>
      <c r="L619" s="2"/>
      <c r="M619" s="2"/>
      <c r="N619" s="2"/>
      <c r="O619" s="2"/>
      <c r="P619" s="2"/>
      <c r="Q619" s="2"/>
      <c r="R619" s="50"/>
      <c r="S619" s="2"/>
      <c r="T619" s="2"/>
      <c r="U619" s="2"/>
      <c r="V619" s="2"/>
      <c r="W619" s="50"/>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row>
    <row r="620">
      <c r="A620" s="2"/>
      <c r="B620" s="2"/>
      <c r="C620" s="2"/>
      <c r="D620" s="2"/>
      <c r="E620" s="2"/>
      <c r="F620" s="2"/>
      <c r="G620" s="2"/>
      <c r="H620" s="2"/>
      <c r="I620" s="2"/>
      <c r="J620" s="2"/>
      <c r="K620" s="2"/>
      <c r="L620" s="2"/>
      <c r="M620" s="2"/>
      <c r="N620" s="2"/>
      <c r="O620" s="2"/>
      <c r="P620" s="2"/>
      <c r="Q620" s="2"/>
      <c r="R620" s="50"/>
      <c r="S620" s="2"/>
      <c r="T620" s="2"/>
      <c r="U620" s="2"/>
      <c r="V620" s="2"/>
      <c r="W620" s="50"/>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row>
    <row r="621">
      <c r="A621" s="2"/>
      <c r="B621" s="2"/>
      <c r="C621" s="2"/>
      <c r="D621" s="2"/>
      <c r="E621" s="2"/>
      <c r="F621" s="2"/>
      <c r="G621" s="2"/>
      <c r="H621" s="2"/>
      <c r="I621" s="2"/>
      <c r="J621" s="2"/>
      <c r="K621" s="2"/>
      <c r="L621" s="2"/>
      <c r="M621" s="2"/>
      <c r="N621" s="2"/>
      <c r="O621" s="2"/>
      <c r="P621" s="2"/>
      <c r="Q621" s="2"/>
      <c r="R621" s="50"/>
      <c r="S621" s="2"/>
      <c r="T621" s="2"/>
      <c r="U621" s="2"/>
      <c r="V621" s="2"/>
      <c r="W621" s="50"/>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row>
    <row r="622">
      <c r="A622" s="2"/>
      <c r="B622" s="2"/>
      <c r="C622" s="2"/>
      <c r="D622" s="2"/>
      <c r="E622" s="2"/>
      <c r="F622" s="2"/>
      <c r="G622" s="2"/>
      <c r="H622" s="2"/>
      <c r="I622" s="2"/>
      <c r="J622" s="2"/>
      <c r="K622" s="2"/>
      <c r="L622" s="2"/>
      <c r="M622" s="2"/>
      <c r="N622" s="2"/>
      <c r="O622" s="2"/>
      <c r="P622" s="2"/>
      <c r="Q622" s="2"/>
      <c r="R622" s="50"/>
      <c r="S622" s="2"/>
      <c r="T622" s="2"/>
      <c r="U622" s="2"/>
      <c r="V622" s="2"/>
      <c r="W622" s="50"/>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row>
    <row r="623">
      <c r="A623" s="2"/>
      <c r="B623" s="2"/>
      <c r="C623" s="2"/>
      <c r="D623" s="2"/>
      <c r="E623" s="2"/>
      <c r="F623" s="2"/>
      <c r="G623" s="2"/>
      <c r="H623" s="2"/>
      <c r="I623" s="2"/>
      <c r="J623" s="2"/>
      <c r="K623" s="2"/>
      <c r="L623" s="2"/>
      <c r="M623" s="2"/>
      <c r="N623" s="2"/>
      <c r="O623" s="2"/>
      <c r="P623" s="2"/>
      <c r="Q623" s="2"/>
      <c r="R623" s="50"/>
      <c r="S623" s="2"/>
      <c r="T623" s="2"/>
      <c r="U623" s="2"/>
      <c r="V623" s="2"/>
      <c r="W623" s="50"/>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row>
    <row r="624">
      <c r="A624" s="2"/>
      <c r="B624" s="2"/>
      <c r="C624" s="2"/>
      <c r="D624" s="2"/>
      <c r="E624" s="2"/>
      <c r="F624" s="2"/>
      <c r="G624" s="2"/>
      <c r="H624" s="2"/>
      <c r="I624" s="2"/>
      <c r="J624" s="2"/>
      <c r="K624" s="2"/>
      <c r="L624" s="2"/>
      <c r="M624" s="2"/>
      <c r="N624" s="2"/>
      <c r="O624" s="2"/>
      <c r="P624" s="2"/>
      <c r="Q624" s="2"/>
      <c r="R624" s="50"/>
      <c r="S624" s="2"/>
      <c r="T624" s="2"/>
      <c r="U624" s="2"/>
      <c r="V624" s="2"/>
      <c r="W624" s="50"/>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row>
    <row r="625">
      <c r="A625" s="2"/>
      <c r="B625" s="2"/>
      <c r="C625" s="2"/>
      <c r="D625" s="2"/>
      <c r="E625" s="2"/>
      <c r="F625" s="2"/>
      <c r="G625" s="2"/>
      <c r="H625" s="2"/>
      <c r="I625" s="2"/>
      <c r="J625" s="2"/>
      <c r="K625" s="2"/>
      <c r="L625" s="2"/>
      <c r="M625" s="2"/>
      <c r="N625" s="2"/>
      <c r="O625" s="2"/>
      <c r="P625" s="2"/>
      <c r="Q625" s="2"/>
      <c r="R625" s="50"/>
      <c r="S625" s="2"/>
      <c r="T625" s="2"/>
      <c r="U625" s="2"/>
      <c r="V625" s="2"/>
      <c r="W625" s="50"/>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row>
    <row r="626">
      <c r="A626" s="2"/>
      <c r="B626" s="2"/>
      <c r="C626" s="2"/>
      <c r="D626" s="2"/>
      <c r="E626" s="2"/>
      <c r="F626" s="2"/>
      <c r="G626" s="2"/>
      <c r="H626" s="2"/>
      <c r="I626" s="2"/>
      <c r="J626" s="2"/>
      <c r="K626" s="2"/>
      <c r="L626" s="2"/>
      <c r="M626" s="2"/>
      <c r="N626" s="2"/>
      <c r="O626" s="2"/>
      <c r="P626" s="2"/>
      <c r="Q626" s="2"/>
      <c r="R626" s="50"/>
      <c r="S626" s="2"/>
      <c r="T626" s="2"/>
      <c r="U626" s="2"/>
      <c r="V626" s="2"/>
      <c r="W626" s="50"/>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row>
    <row r="627">
      <c r="A627" s="2"/>
      <c r="B627" s="2"/>
      <c r="C627" s="2"/>
      <c r="D627" s="2"/>
      <c r="E627" s="2"/>
      <c r="F627" s="2"/>
      <c r="G627" s="2"/>
      <c r="H627" s="2"/>
      <c r="I627" s="2"/>
      <c r="J627" s="2"/>
      <c r="K627" s="2"/>
      <c r="L627" s="2"/>
      <c r="M627" s="2"/>
      <c r="N627" s="2"/>
      <c r="O627" s="2"/>
      <c r="P627" s="2"/>
      <c r="Q627" s="2"/>
      <c r="R627" s="50"/>
      <c r="S627" s="2"/>
      <c r="T627" s="2"/>
      <c r="U627" s="2"/>
      <c r="V627" s="2"/>
      <c r="W627" s="50"/>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row>
    <row r="628">
      <c r="A628" s="2"/>
      <c r="B628" s="2"/>
      <c r="C628" s="2"/>
      <c r="D628" s="2"/>
      <c r="E628" s="2"/>
      <c r="F628" s="2"/>
      <c r="G628" s="2"/>
      <c r="H628" s="2"/>
      <c r="I628" s="2"/>
      <c r="J628" s="2"/>
      <c r="K628" s="2"/>
      <c r="L628" s="2"/>
      <c r="M628" s="2"/>
      <c r="N628" s="2"/>
      <c r="O628" s="2"/>
      <c r="P628" s="2"/>
      <c r="Q628" s="2"/>
      <c r="R628" s="50"/>
      <c r="S628" s="2"/>
      <c r="T628" s="2"/>
      <c r="U628" s="2"/>
      <c r="V628" s="2"/>
      <c r="W628" s="50"/>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row>
    <row r="629">
      <c r="A629" s="2"/>
      <c r="B629" s="2"/>
      <c r="C629" s="2"/>
      <c r="D629" s="2"/>
      <c r="E629" s="2"/>
      <c r="F629" s="2"/>
      <c r="G629" s="2"/>
      <c r="H629" s="2"/>
      <c r="I629" s="2"/>
      <c r="J629" s="2"/>
      <c r="K629" s="2"/>
      <c r="L629" s="2"/>
      <c r="M629" s="2"/>
      <c r="N629" s="2"/>
      <c r="O629" s="2"/>
      <c r="P629" s="2"/>
      <c r="Q629" s="2"/>
      <c r="R629" s="50"/>
      <c r="S629" s="2"/>
      <c r="T629" s="2"/>
      <c r="U629" s="2"/>
      <c r="V629" s="2"/>
      <c r="W629" s="50"/>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row>
    <row r="630">
      <c r="A630" s="2"/>
      <c r="B630" s="2"/>
      <c r="C630" s="2"/>
      <c r="D630" s="2"/>
      <c r="E630" s="2"/>
      <c r="F630" s="2"/>
      <c r="G630" s="2"/>
      <c r="H630" s="2"/>
      <c r="I630" s="2"/>
      <c r="J630" s="2"/>
      <c r="K630" s="2"/>
      <c r="L630" s="2"/>
      <c r="M630" s="2"/>
      <c r="N630" s="2"/>
      <c r="O630" s="2"/>
      <c r="P630" s="2"/>
      <c r="Q630" s="2"/>
      <c r="R630" s="50"/>
      <c r="S630" s="2"/>
      <c r="T630" s="2"/>
      <c r="U630" s="2"/>
      <c r="V630" s="2"/>
      <c r="W630" s="50"/>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row>
    <row r="631">
      <c r="A631" s="2"/>
      <c r="B631" s="2"/>
      <c r="C631" s="2"/>
      <c r="D631" s="2"/>
      <c r="E631" s="2"/>
      <c r="F631" s="2"/>
      <c r="G631" s="2"/>
      <c r="H631" s="2"/>
      <c r="I631" s="2"/>
      <c r="J631" s="2"/>
      <c r="K631" s="2"/>
      <c r="L631" s="2"/>
      <c r="M631" s="2"/>
      <c r="N631" s="2"/>
      <c r="O631" s="2"/>
      <c r="P631" s="2"/>
      <c r="Q631" s="2"/>
      <c r="R631" s="50"/>
      <c r="S631" s="2"/>
      <c r="T631" s="2"/>
      <c r="U631" s="2"/>
      <c r="V631" s="2"/>
      <c r="W631" s="50"/>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row>
    <row r="632">
      <c r="A632" s="2"/>
      <c r="B632" s="2"/>
      <c r="C632" s="2"/>
      <c r="D632" s="2"/>
      <c r="E632" s="2"/>
      <c r="F632" s="2"/>
      <c r="G632" s="2"/>
      <c r="H632" s="2"/>
      <c r="I632" s="2"/>
      <c r="J632" s="2"/>
      <c r="K632" s="2"/>
      <c r="L632" s="2"/>
      <c r="M632" s="2"/>
      <c r="N632" s="2"/>
      <c r="O632" s="2"/>
      <c r="P632" s="2"/>
      <c r="Q632" s="2"/>
      <c r="R632" s="50"/>
      <c r="S632" s="2"/>
      <c r="T632" s="2"/>
      <c r="U632" s="2"/>
      <c r="V632" s="2"/>
      <c r="W632" s="50"/>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row>
    <row r="633">
      <c r="A633" s="2"/>
      <c r="B633" s="2"/>
      <c r="C633" s="2"/>
      <c r="D633" s="2"/>
      <c r="E633" s="2"/>
      <c r="F633" s="2"/>
      <c r="G633" s="2"/>
      <c r="H633" s="2"/>
      <c r="I633" s="2"/>
      <c r="J633" s="2"/>
      <c r="K633" s="2"/>
      <c r="L633" s="2"/>
      <c r="M633" s="2"/>
      <c r="N633" s="2"/>
      <c r="O633" s="2"/>
      <c r="P633" s="2"/>
      <c r="Q633" s="2"/>
      <c r="R633" s="50"/>
      <c r="S633" s="2"/>
      <c r="T633" s="2"/>
      <c r="U633" s="2"/>
      <c r="V633" s="2"/>
      <c r="W633" s="50"/>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row>
    <row r="634">
      <c r="A634" s="2"/>
      <c r="B634" s="2"/>
      <c r="C634" s="2"/>
      <c r="D634" s="2"/>
      <c r="E634" s="2"/>
      <c r="F634" s="2"/>
      <c r="G634" s="2"/>
      <c r="H634" s="2"/>
      <c r="I634" s="2"/>
      <c r="J634" s="2"/>
      <c r="K634" s="2"/>
      <c r="L634" s="2"/>
      <c r="M634" s="2"/>
      <c r="N634" s="2"/>
      <c r="O634" s="2"/>
      <c r="P634" s="2"/>
      <c r="Q634" s="2"/>
      <c r="R634" s="50"/>
      <c r="S634" s="2"/>
      <c r="T634" s="2"/>
      <c r="U634" s="2"/>
      <c r="V634" s="2"/>
      <c r="W634" s="50"/>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row>
    <row r="635">
      <c r="A635" s="2"/>
      <c r="B635" s="2"/>
      <c r="C635" s="2"/>
      <c r="D635" s="2"/>
      <c r="E635" s="2"/>
      <c r="F635" s="2"/>
      <c r="G635" s="2"/>
      <c r="H635" s="2"/>
      <c r="I635" s="2"/>
      <c r="J635" s="2"/>
      <c r="K635" s="2"/>
      <c r="L635" s="2"/>
      <c r="M635" s="2"/>
      <c r="N635" s="2"/>
      <c r="O635" s="2"/>
      <c r="P635" s="2"/>
      <c r="Q635" s="2"/>
      <c r="R635" s="50"/>
      <c r="S635" s="2"/>
      <c r="T635" s="2"/>
      <c r="U635" s="2"/>
      <c r="V635" s="2"/>
      <c r="W635" s="50"/>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row>
    <row r="636">
      <c r="A636" s="2"/>
      <c r="B636" s="2"/>
      <c r="C636" s="2"/>
      <c r="D636" s="2"/>
      <c r="E636" s="2"/>
      <c r="F636" s="2"/>
      <c r="G636" s="2"/>
      <c r="H636" s="2"/>
      <c r="I636" s="2"/>
      <c r="J636" s="2"/>
      <c r="K636" s="2"/>
      <c r="L636" s="2"/>
      <c r="M636" s="2"/>
      <c r="N636" s="2"/>
      <c r="O636" s="2"/>
      <c r="P636" s="2"/>
      <c r="Q636" s="2"/>
      <c r="R636" s="50"/>
      <c r="S636" s="2"/>
      <c r="T636" s="2"/>
      <c r="U636" s="2"/>
      <c r="V636" s="2"/>
      <c r="W636" s="50"/>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row>
    <row r="637">
      <c r="A637" s="2"/>
      <c r="B637" s="2"/>
      <c r="C637" s="2"/>
      <c r="D637" s="2"/>
      <c r="E637" s="2"/>
      <c r="F637" s="2"/>
      <c r="G637" s="2"/>
      <c r="H637" s="2"/>
      <c r="I637" s="2"/>
      <c r="J637" s="2"/>
      <c r="K637" s="2"/>
      <c r="L637" s="2"/>
      <c r="M637" s="2"/>
      <c r="N637" s="2"/>
      <c r="O637" s="2"/>
      <c r="P637" s="2"/>
      <c r="Q637" s="2"/>
      <c r="R637" s="50"/>
      <c r="S637" s="2"/>
      <c r="T637" s="2"/>
      <c r="U637" s="2"/>
      <c r="V637" s="2"/>
      <c r="W637" s="50"/>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row>
    <row r="638">
      <c r="A638" s="2"/>
      <c r="B638" s="2"/>
      <c r="C638" s="2"/>
      <c r="D638" s="2"/>
      <c r="E638" s="2"/>
      <c r="F638" s="2"/>
      <c r="G638" s="2"/>
      <c r="H638" s="2"/>
      <c r="I638" s="2"/>
      <c r="J638" s="2"/>
      <c r="K638" s="2"/>
      <c r="L638" s="2"/>
      <c r="M638" s="2"/>
      <c r="N638" s="2"/>
      <c r="O638" s="2"/>
      <c r="P638" s="2"/>
      <c r="Q638" s="2"/>
      <c r="R638" s="50"/>
      <c r="S638" s="2"/>
      <c r="T638" s="2"/>
      <c r="U638" s="2"/>
      <c r="V638" s="2"/>
      <c r="W638" s="50"/>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row>
    <row r="639">
      <c r="A639" s="2"/>
      <c r="B639" s="2"/>
      <c r="C639" s="2"/>
      <c r="D639" s="2"/>
      <c r="E639" s="2"/>
      <c r="F639" s="2"/>
      <c r="G639" s="2"/>
      <c r="H639" s="2"/>
      <c r="I639" s="2"/>
      <c r="J639" s="2"/>
      <c r="K639" s="2"/>
      <c r="L639" s="2"/>
      <c r="M639" s="2"/>
      <c r="N639" s="2"/>
      <c r="O639" s="2"/>
      <c r="P639" s="2"/>
      <c r="Q639" s="2"/>
      <c r="R639" s="50"/>
      <c r="S639" s="2"/>
      <c r="T639" s="2"/>
      <c r="U639" s="2"/>
      <c r="V639" s="2"/>
      <c r="W639" s="50"/>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row>
    <row r="640">
      <c r="A640" s="2"/>
      <c r="B640" s="2"/>
      <c r="C640" s="2"/>
      <c r="D640" s="2"/>
      <c r="E640" s="2"/>
      <c r="F640" s="2"/>
      <c r="G640" s="2"/>
      <c r="H640" s="2"/>
      <c r="I640" s="2"/>
      <c r="J640" s="2"/>
      <c r="K640" s="2"/>
      <c r="L640" s="2"/>
      <c r="M640" s="2"/>
      <c r="N640" s="2"/>
      <c r="O640" s="2"/>
      <c r="P640" s="2"/>
      <c r="Q640" s="2"/>
      <c r="R640" s="50"/>
      <c r="S640" s="2"/>
      <c r="T640" s="2"/>
      <c r="U640" s="2"/>
      <c r="V640" s="2"/>
      <c r="W640" s="50"/>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row>
    <row r="641">
      <c r="A641" s="2"/>
      <c r="B641" s="2"/>
      <c r="C641" s="2"/>
      <c r="D641" s="2"/>
      <c r="E641" s="2"/>
      <c r="F641" s="2"/>
      <c r="G641" s="2"/>
      <c r="H641" s="2"/>
      <c r="I641" s="2"/>
      <c r="J641" s="2"/>
      <c r="K641" s="2"/>
      <c r="L641" s="2"/>
      <c r="M641" s="2"/>
      <c r="N641" s="2"/>
      <c r="O641" s="2"/>
      <c r="P641" s="2"/>
      <c r="Q641" s="2"/>
      <c r="R641" s="50"/>
      <c r="S641" s="2"/>
      <c r="T641" s="2"/>
      <c r="U641" s="2"/>
      <c r="V641" s="2"/>
      <c r="W641" s="50"/>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row>
    <row r="642">
      <c r="A642" s="2"/>
      <c r="B642" s="2"/>
      <c r="C642" s="2"/>
      <c r="D642" s="2"/>
      <c r="E642" s="2"/>
      <c r="F642" s="2"/>
      <c r="G642" s="2"/>
      <c r="H642" s="2"/>
      <c r="I642" s="2"/>
      <c r="J642" s="2"/>
      <c r="K642" s="2"/>
      <c r="L642" s="2"/>
      <c r="M642" s="2"/>
      <c r="N642" s="2"/>
      <c r="O642" s="2"/>
      <c r="P642" s="2"/>
      <c r="Q642" s="2"/>
      <c r="R642" s="50"/>
      <c r="S642" s="2"/>
      <c r="T642" s="2"/>
      <c r="U642" s="2"/>
      <c r="V642" s="2"/>
      <c r="W642" s="50"/>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row>
    <row r="643">
      <c r="A643" s="2"/>
      <c r="B643" s="2"/>
      <c r="C643" s="2"/>
      <c r="D643" s="2"/>
      <c r="E643" s="2"/>
      <c r="F643" s="2"/>
      <c r="G643" s="2"/>
      <c r="H643" s="2"/>
      <c r="I643" s="2"/>
      <c r="J643" s="2"/>
      <c r="K643" s="2"/>
      <c r="L643" s="2"/>
      <c r="M643" s="2"/>
      <c r="N643" s="2"/>
      <c r="O643" s="2"/>
      <c r="P643" s="2"/>
      <c r="Q643" s="2"/>
      <c r="R643" s="50"/>
      <c r="S643" s="2"/>
      <c r="T643" s="2"/>
      <c r="U643" s="2"/>
      <c r="V643" s="2"/>
      <c r="W643" s="50"/>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row>
    <row r="644">
      <c r="A644" s="2"/>
      <c r="B644" s="2"/>
      <c r="C644" s="2"/>
      <c r="D644" s="2"/>
      <c r="E644" s="2"/>
      <c r="F644" s="2"/>
      <c r="G644" s="2"/>
      <c r="H644" s="2"/>
      <c r="I644" s="2"/>
      <c r="J644" s="2"/>
      <c r="K644" s="2"/>
      <c r="L644" s="2"/>
      <c r="M644" s="2"/>
      <c r="N644" s="2"/>
      <c r="O644" s="2"/>
      <c r="P644" s="2"/>
      <c r="Q644" s="2"/>
      <c r="R644" s="50"/>
      <c r="S644" s="2"/>
      <c r="T644" s="2"/>
      <c r="U644" s="2"/>
      <c r="V644" s="2"/>
      <c r="W644" s="50"/>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row>
    <row r="645">
      <c r="A645" s="2"/>
      <c r="B645" s="2"/>
      <c r="C645" s="2"/>
      <c r="D645" s="2"/>
      <c r="E645" s="2"/>
      <c r="F645" s="2"/>
      <c r="G645" s="2"/>
      <c r="H645" s="2"/>
      <c r="I645" s="2"/>
      <c r="J645" s="2"/>
      <c r="K645" s="2"/>
      <c r="L645" s="2"/>
      <c r="M645" s="2"/>
      <c r="N645" s="2"/>
      <c r="O645" s="2"/>
      <c r="P645" s="2"/>
      <c r="Q645" s="2"/>
      <c r="R645" s="50"/>
      <c r="S645" s="2"/>
      <c r="T645" s="2"/>
      <c r="U645" s="2"/>
      <c r="V645" s="2"/>
      <c r="W645" s="50"/>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row>
    <row r="646">
      <c r="A646" s="2"/>
      <c r="B646" s="2"/>
      <c r="C646" s="2"/>
      <c r="D646" s="2"/>
      <c r="E646" s="2"/>
      <c r="F646" s="2"/>
      <c r="G646" s="2"/>
      <c r="H646" s="2"/>
      <c r="I646" s="2"/>
      <c r="J646" s="2"/>
      <c r="K646" s="2"/>
      <c r="L646" s="2"/>
      <c r="M646" s="2"/>
      <c r="N646" s="2"/>
      <c r="O646" s="2"/>
      <c r="P646" s="2"/>
      <c r="Q646" s="2"/>
      <c r="R646" s="50"/>
      <c r="S646" s="2"/>
      <c r="T646" s="2"/>
      <c r="U646" s="2"/>
      <c r="V646" s="2"/>
      <c r="W646" s="50"/>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row>
    <row r="647">
      <c r="A647" s="2"/>
      <c r="B647" s="2"/>
      <c r="C647" s="2"/>
      <c r="D647" s="2"/>
      <c r="E647" s="2"/>
      <c r="F647" s="2"/>
      <c r="G647" s="2"/>
      <c r="H647" s="2"/>
      <c r="I647" s="2"/>
      <c r="J647" s="2"/>
      <c r="K647" s="2"/>
      <c r="L647" s="2"/>
      <c r="M647" s="2"/>
      <c r="N647" s="2"/>
      <c r="O647" s="2"/>
      <c r="P647" s="2"/>
      <c r="Q647" s="2"/>
      <c r="R647" s="50"/>
      <c r="S647" s="2"/>
      <c r="T647" s="2"/>
      <c r="U647" s="2"/>
      <c r="V647" s="2"/>
      <c r="W647" s="50"/>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row>
    <row r="648">
      <c r="A648" s="2"/>
      <c r="B648" s="2"/>
      <c r="C648" s="2"/>
      <c r="D648" s="2"/>
      <c r="E648" s="2"/>
      <c r="F648" s="2"/>
      <c r="G648" s="2"/>
      <c r="H648" s="2"/>
      <c r="I648" s="2"/>
      <c r="J648" s="2"/>
      <c r="K648" s="2"/>
      <c r="L648" s="2"/>
      <c r="M648" s="2"/>
      <c r="N648" s="2"/>
      <c r="O648" s="2"/>
      <c r="P648" s="2"/>
      <c r="Q648" s="2"/>
      <c r="R648" s="50"/>
      <c r="S648" s="2"/>
      <c r="T648" s="2"/>
      <c r="U648" s="2"/>
      <c r="V648" s="2"/>
      <c r="W648" s="50"/>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row>
    <row r="649">
      <c r="A649" s="2"/>
      <c r="B649" s="2"/>
      <c r="C649" s="2"/>
      <c r="D649" s="2"/>
      <c r="E649" s="2"/>
      <c r="F649" s="2"/>
      <c r="G649" s="2"/>
      <c r="H649" s="2"/>
      <c r="I649" s="2"/>
      <c r="J649" s="2"/>
      <c r="K649" s="2"/>
      <c r="L649" s="2"/>
      <c r="M649" s="2"/>
      <c r="N649" s="2"/>
      <c r="O649" s="2"/>
      <c r="P649" s="2"/>
      <c r="Q649" s="2"/>
      <c r="R649" s="50"/>
      <c r="S649" s="2"/>
      <c r="T649" s="2"/>
      <c r="U649" s="2"/>
      <c r="V649" s="2"/>
      <c r="W649" s="50"/>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row>
    <row r="650">
      <c r="A650" s="2"/>
      <c r="B650" s="2"/>
      <c r="C650" s="2"/>
      <c r="D650" s="2"/>
      <c r="E650" s="2"/>
      <c r="F650" s="2"/>
      <c r="G650" s="2"/>
      <c r="H650" s="2"/>
      <c r="I650" s="2"/>
      <c r="J650" s="2"/>
      <c r="K650" s="2"/>
      <c r="L650" s="2"/>
      <c r="M650" s="2"/>
      <c r="N650" s="2"/>
      <c r="O650" s="2"/>
      <c r="P650" s="2"/>
      <c r="Q650" s="2"/>
      <c r="R650" s="50"/>
      <c r="S650" s="2"/>
      <c r="T650" s="2"/>
      <c r="U650" s="2"/>
      <c r="V650" s="2"/>
      <c r="W650" s="50"/>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row>
    <row r="651">
      <c r="A651" s="2"/>
      <c r="B651" s="2"/>
      <c r="C651" s="2"/>
      <c r="D651" s="2"/>
      <c r="E651" s="2"/>
      <c r="F651" s="2"/>
      <c r="G651" s="2"/>
      <c r="H651" s="2"/>
      <c r="I651" s="2"/>
      <c r="J651" s="2"/>
      <c r="K651" s="2"/>
      <c r="L651" s="2"/>
      <c r="M651" s="2"/>
      <c r="N651" s="2"/>
      <c r="O651" s="2"/>
      <c r="P651" s="2"/>
      <c r="Q651" s="2"/>
      <c r="R651" s="50"/>
      <c r="S651" s="2"/>
      <c r="T651" s="2"/>
      <c r="U651" s="2"/>
      <c r="V651" s="2"/>
      <c r="W651" s="50"/>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row>
    <row r="652">
      <c r="A652" s="2"/>
      <c r="B652" s="2"/>
      <c r="C652" s="2"/>
      <c r="D652" s="2"/>
      <c r="E652" s="2"/>
      <c r="F652" s="2"/>
      <c r="G652" s="2"/>
      <c r="H652" s="2"/>
      <c r="I652" s="2"/>
      <c r="J652" s="2"/>
      <c r="K652" s="2"/>
      <c r="L652" s="2"/>
      <c r="M652" s="2"/>
      <c r="N652" s="2"/>
      <c r="O652" s="2"/>
      <c r="P652" s="2"/>
      <c r="Q652" s="2"/>
      <c r="R652" s="50"/>
      <c r="S652" s="2"/>
      <c r="T652" s="2"/>
      <c r="U652" s="2"/>
      <c r="V652" s="2"/>
      <c r="W652" s="50"/>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row>
    <row r="653">
      <c r="A653" s="2"/>
      <c r="B653" s="2"/>
      <c r="C653" s="2"/>
      <c r="D653" s="2"/>
      <c r="E653" s="2"/>
      <c r="F653" s="2"/>
      <c r="G653" s="2"/>
      <c r="H653" s="2"/>
      <c r="I653" s="2"/>
      <c r="J653" s="2"/>
      <c r="K653" s="2"/>
      <c r="L653" s="2"/>
      <c r="M653" s="2"/>
      <c r="N653" s="2"/>
      <c r="O653" s="2"/>
      <c r="P653" s="2"/>
      <c r="Q653" s="2"/>
      <c r="R653" s="50"/>
      <c r="S653" s="2"/>
      <c r="T653" s="2"/>
      <c r="U653" s="2"/>
      <c r="V653" s="2"/>
      <c r="W653" s="50"/>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row>
    <row r="654">
      <c r="A654" s="2"/>
      <c r="B654" s="2"/>
      <c r="C654" s="2"/>
      <c r="D654" s="2"/>
      <c r="E654" s="2"/>
      <c r="F654" s="2"/>
      <c r="G654" s="2"/>
      <c r="H654" s="2"/>
      <c r="I654" s="2"/>
      <c r="J654" s="2"/>
      <c r="K654" s="2"/>
      <c r="L654" s="2"/>
      <c r="M654" s="2"/>
      <c r="N654" s="2"/>
      <c r="O654" s="2"/>
      <c r="P654" s="2"/>
      <c r="Q654" s="2"/>
      <c r="R654" s="50"/>
      <c r="S654" s="2"/>
      <c r="T654" s="2"/>
      <c r="U654" s="2"/>
      <c r="V654" s="2"/>
      <c r="W654" s="50"/>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row>
    <row r="655">
      <c r="A655" s="2"/>
      <c r="B655" s="2"/>
      <c r="C655" s="2"/>
      <c r="D655" s="2"/>
      <c r="E655" s="2"/>
      <c r="F655" s="2"/>
      <c r="G655" s="2"/>
      <c r="H655" s="2"/>
      <c r="I655" s="2"/>
      <c r="J655" s="2"/>
      <c r="K655" s="2"/>
      <c r="L655" s="2"/>
      <c r="M655" s="2"/>
      <c r="N655" s="2"/>
      <c r="O655" s="2"/>
      <c r="P655" s="2"/>
      <c r="Q655" s="2"/>
      <c r="R655" s="50"/>
      <c r="S655" s="2"/>
      <c r="T655" s="2"/>
      <c r="U655" s="2"/>
      <c r="V655" s="2"/>
      <c r="W655" s="50"/>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row>
    <row r="656">
      <c r="A656" s="2"/>
      <c r="B656" s="2"/>
      <c r="C656" s="2"/>
      <c r="D656" s="2"/>
      <c r="E656" s="2"/>
      <c r="F656" s="2"/>
      <c r="G656" s="2"/>
      <c r="H656" s="2"/>
      <c r="I656" s="2"/>
      <c r="J656" s="2"/>
      <c r="K656" s="2"/>
      <c r="L656" s="2"/>
      <c r="M656" s="2"/>
      <c r="N656" s="2"/>
      <c r="O656" s="2"/>
      <c r="P656" s="2"/>
      <c r="Q656" s="2"/>
      <c r="R656" s="50"/>
      <c r="S656" s="2"/>
      <c r="T656" s="2"/>
      <c r="U656" s="2"/>
      <c r="V656" s="2"/>
      <c r="W656" s="50"/>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row>
    <row r="657">
      <c r="A657" s="2"/>
      <c r="B657" s="2"/>
      <c r="C657" s="2"/>
      <c r="D657" s="2"/>
      <c r="E657" s="2"/>
      <c r="F657" s="2"/>
      <c r="G657" s="2"/>
      <c r="H657" s="2"/>
      <c r="I657" s="2"/>
      <c r="J657" s="2"/>
      <c r="K657" s="2"/>
      <c r="L657" s="2"/>
      <c r="M657" s="2"/>
      <c r="N657" s="2"/>
      <c r="O657" s="2"/>
      <c r="P657" s="2"/>
      <c r="Q657" s="2"/>
      <c r="R657" s="50"/>
      <c r="S657" s="2"/>
      <c r="T657" s="2"/>
      <c r="U657" s="2"/>
      <c r="V657" s="2"/>
      <c r="W657" s="50"/>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row>
    <row r="658">
      <c r="A658" s="2"/>
      <c r="B658" s="2"/>
      <c r="C658" s="2"/>
      <c r="D658" s="2"/>
      <c r="E658" s="2"/>
      <c r="F658" s="2"/>
      <c r="G658" s="2"/>
      <c r="H658" s="2"/>
      <c r="I658" s="2"/>
      <c r="J658" s="2"/>
      <c r="K658" s="2"/>
      <c r="L658" s="2"/>
      <c r="M658" s="2"/>
      <c r="N658" s="2"/>
      <c r="O658" s="2"/>
      <c r="P658" s="2"/>
      <c r="Q658" s="2"/>
      <c r="R658" s="50"/>
      <c r="S658" s="2"/>
      <c r="T658" s="2"/>
      <c r="U658" s="2"/>
      <c r="V658" s="2"/>
      <c r="W658" s="50"/>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row>
    <row r="659">
      <c r="A659" s="2"/>
      <c r="B659" s="2"/>
      <c r="C659" s="2"/>
      <c r="D659" s="2"/>
      <c r="E659" s="2"/>
      <c r="F659" s="2"/>
      <c r="G659" s="2"/>
      <c r="H659" s="2"/>
      <c r="I659" s="2"/>
      <c r="J659" s="2"/>
      <c r="K659" s="2"/>
      <c r="L659" s="2"/>
      <c r="M659" s="2"/>
      <c r="N659" s="2"/>
      <c r="O659" s="2"/>
      <c r="P659" s="2"/>
      <c r="Q659" s="2"/>
      <c r="R659" s="50"/>
      <c r="S659" s="2"/>
      <c r="T659" s="2"/>
      <c r="U659" s="2"/>
      <c r="V659" s="2"/>
      <c r="W659" s="50"/>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row>
    <row r="660">
      <c r="A660" s="2"/>
      <c r="B660" s="2"/>
      <c r="C660" s="2"/>
      <c r="D660" s="2"/>
      <c r="E660" s="2"/>
      <c r="F660" s="2"/>
      <c r="G660" s="2"/>
      <c r="H660" s="2"/>
      <c r="I660" s="2"/>
      <c r="J660" s="2"/>
      <c r="K660" s="2"/>
      <c r="L660" s="2"/>
      <c r="M660" s="2"/>
      <c r="N660" s="2"/>
      <c r="O660" s="2"/>
      <c r="P660" s="2"/>
      <c r="Q660" s="2"/>
      <c r="R660" s="50"/>
      <c r="S660" s="2"/>
      <c r="T660" s="2"/>
      <c r="U660" s="2"/>
      <c r="V660" s="2"/>
      <c r="W660" s="50"/>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row>
    <row r="661">
      <c r="A661" s="2"/>
      <c r="B661" s="2"/>
      <c r="C661" s="2"/>
      <c r="D661" s="2"/>
      <c r="E661" s="2"/>
      <c r="F661" s="2"/>
      <c r="G661" s="2"/>
      <c r="H661" s="2"/>
      <c r="I661" s="2"/>
      <c r="J661" s="2"/>
      <c r="K661" s="2"/>
      <c r="L661" s="2"/>
      <c r="M661" s="2"/>
      <c r="N661" s="2"/>
      <c r="O661" s="2"/>
      <c r="P661" s="2"/>
      <c r="Q661" s="2"/>
      <c r="R661" s="50"/>
      <c r="S661" s="2"/>
      <c r="T661" s="2"/>
      <c r="U661" s="2"/>
      <c r="V661" s="2"/>
      <c r="W661" s="50"/>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row>
    <row r="662">
      <c r="A662" s="2"/>
      <c r="B662" s="2"/>
      <c r="C662" s="2"/>
      <c r="D662" s="2"/>
      <c r="E662" s="2"/>
      <c r="F662" s="2"/>
      <c r="G662" s="2"/>
      <c r="H662" s="2"/>
      <c r="I662" s="2"/>
      <c r="J662" s="2"/>
      <c r="K662" s="2"/>
      <c r="L662" s="2"/>
      <c r="M662" s="2"/>
      <c r="N662" s="2"/>
      <c r="O662" s="2"/>
      <c r="P662" s="2"/>
      <c r="Q662" s="2"/>
      <c r="R662" s="50"/>
      <c r="S662" s="2"/>
      <c r="T662" s="2"/>
      <c r="U662" s="2"/>
      <c r="V662" s="2"/>
      <c r="W662" s="50"/>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row>
    <row r="663">
      <c r="A663" s="2"/>
      <c r="B663" s="2"/>
      <c r="C663" s="2"/>
      <c r="D663" s="2"/>
      <c r="E663" s="2"/>
      <c r="F663" s="2"/>
      <c r="G663" s="2"/>
      <c r="H663" s="2"/>
      <c r="I663" s="2"/>
      <c r="J663" s="2"/>
      <c r="K663" s="2"/>
      <c r="L663" s="2"/>
      <c r="M663" s="2"/>
      <c r="N663" s="2"/>
      <c r="O663" s="2"/>
      <c r="P663" s="2"/>
      <c r="Q663" s="2"/>
      <c r="R663" s="50"/>
      <c r="S663" s="2"/>
      <c r="T663" s="2"/>
      <c r="U663" s="2"/>
      <c r="V663" s="2"/>
      <c r="W663" s="50"/>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row>
    <row r="664">
      <c r="A664" s="2"/>
      <c r="B664" s="2"/>
      <c r="C664" s="2"/>
      <c r="D664" s="2"/>
      <c r="E664" s="2"/>
      <c r="F664" s="2"/>
      <c r="G664" s="2"/>
      <c r="H664" s="2"/>
      <c r="I664" s="2"/>
      <c r="J664" s="2"/>
      <c r="K664" s="2"/>
      <c r="L664" s="2"/>
      <c r="M664" s="2"/>
      <c r="N664" s="2"/>
      <c r="O664" s="2"/>
      <c r="P664" s="2"/>
      <c r="Q664" s="2"/>
      <c r="R664" s="50"/>
      <c r="S664" s="2"/>
      <c r="T664" s="2"/>
      <c r="U664" s="2"/>
      <c r="V664" s="2"/>
      <c r="W664" s="50"/>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row>
    <row r="665">
      <c r="A665" s="2"/>
      <c r="B665" s="2"/>
      <c r="C665" s="2"/>
      <c r="D665" s="2"/>
      <c r="E665" s="2"/>
      <c r="F665" s="2"/>
      <c r="G665" s="2"/>
      <c r="H665" s="2"/>
      <c r="I665" s="2"/>
      <c r="J665" s="2"/>
      <c r="K665" s="2"/>
      <c r="L665" s="2"/>
      <c r="M665" s="2"/>
      <c r="N665" s="2"/>
      <c r="O665" s="2"/>
      <c r="P665" s="2"/>
      <c r="Q665" s="2"/>
      <c r="R665" s="50"/>
      <c r="S665" s="2"/>
      <c r="T665" s="2"/>
      <c r="U665" s="2"/>
      <c r="V665" s="2"/>
      <c r="W665" s="50"/>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row>
    <row r="666">
      <c r="A666" s="2"/>
      <c r="B666" s="2"/>
      <c r="C666" s="2"/>
      <c r="D666" s="2"/>
      <c r="E666" s="2"/>
      <c r="F666" s="2"/>
      <c r="G666" s="2"/>
      <c r="H666" s="2"/>
      <c r="I666" s="2"/>
      <c r="J666" s="2"/>
      <c r="K666" s="2"/>
      <c r="L666" s="2"/>
      <c r="M666" s="2"/>
      <c r="N666" s="2"/>
      <c r="O666" s="2"/>
      <c r="P666" s="2"/>
      <c r="Q666" s="2"/>
      <c r="R666" s="50"/>
      <c r="S666" s="2"/>
      <c r="T666" s="2"/>
      <c r="U666" s="2"/>
      <c r="V666" s="2"/>
      <c r="W666" s="50"/>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row>
    <row r="667">
      <c r="A667" s="2"/>
      <c r="B667" s="2"/>
      <c r="C667" s="2"/>
      <c r="D667" s="2"/>
      <c r="E667" s="2"/>
      <c r="F667" s="2"/>
      <c r="G667" s="2"/>
      <c r="H667" s="2"/>
      <c r="I667" s="2"/>
      <c r="J667" s="2"/>
      <c r="K667" s="2"/>
      <c r="L667" s="2"/>
      <c r="M667" s="2"/>
      <c r="N667" s="2"/>
      <c r="O667" s="2"/>
      <c r="P667" s="2"/>
      <c r="Q667" s="2"/>
      <c r="R667" s="50"/>
      <c r="S667" s="2"/>
      <c r="T667" s="2"/>
      <c r="U667" s="2"/>
      <c r="V667" s="2"/>
      <c r="W667" s="50"/>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row>
    <row r="668">
      <c r="A668" s="2"/>
      <c r="B668" s="2"/>
      <c r="C668" s="2"/>
      <c r="D668" s="2"/>
      <c r="E668" s="2"/>
      <c r="F668" s="2"/>
      <c r="G668" s="2"/>
      <c r="H668" s="2"/>
      <c r="I668" s="2"/>
      <c r="J668" s="2"/>
      <c r="K668" s="2"/>
      <c r="L668" s="2"/>
      <c r="M668" s="2"/>
      <c r="N668" s="2"/>
      <c r="O668" s="2"/>
      <c r="P668" s="2"/>
      <c r="Q668" s="2"/>
      <c r="R668" s="50"/>
      <c r="S668" s="2"/>
      <c r="T668" s="2"/>
      <c r="U668" s="2"/>
      <c r="V668" s="2"/>
      <c r="W668" s="50"/>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row>
    <row r="669">
      <c r="A669" s="2"/>
      <c r="B669" s="2"/>
      <c r="C669" s="2"/>
      <c r="D669" s="2"/>
      <c r="E669" s="2"/>
      <c r="F669" s="2"/>
      <c r="G669" s="2"/>
      <c r="H669" s="2"/>
      <c r="I669" s="2"/>
      <c r="J669" s="2"/>
      <c r="K669" s="2"/>
      <c r="L669" s="2"/>
      <c r="M669" s="2"/>
      <c r="N669" s="2"/>
      <c r="O669" s="2"/>
      <c r="P669" s="2"/>
      <c r="Q669" s="2"/>
      <c r="R669" s="50"/>
      <c r="S669" s="2"/>
      <c r="T669" s="2"/>
      <c r="U669" s="2"/>
      <c r="V669" s="2"/>
      <c r="W669" s="50"/>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row>
    <row r="670">
      <c r="A670" s="2"/>
      <c r="B670" s="2"/>
      <c r="C670" s="2"/>
      <c r="D670" s="2"/>
      <c r="E670" s="2"/>
      <c r="F670" s="2"/>
      <c r="G670" s="2"/>
      <c r="H670" s="2"/>
      <c r="I670" s="2"/>
      <c r="J670" s="2"/>
      <c r="K670" s="2"/>
      <c r="L670" s="2"/>
      <c r="M670" s="2"/>
      <c r="N670" s="2"/>
      <c r="O670" s="2"/>
      <c r="P670" s="2"/>
      <c r="Q670" s="2"/>
      <c r="R670" s="50"/>
      <c r="S670" s="2"/>
      <c r="T670" s="2"/>
      <c r="U670" s="2"/>
      <c r="V670" s="2"/>
      <c r="W670" s="50"/>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row>
    <row r="671">
      <c r="A671" s="2"/>
      <c r="B671" s="2"/>
      <c r="C671" s="2"/>
      <c r="D671" s="2"/>
      <c r="E671" s="2"/>
      <c r="F671" s="2"/>
      <c r="G671" s="2"/>
      <c r="H671" s="2"/>
      <c r="I671" s="2"/>
      <c r="J671" s="2"/>
      <c r="K671" s="2"/>
      <c r="L671" s="2"/>
      <c r="M671" s="2"/>
      <c r="N671" s="2"/>
      <c r="O671" s="2"/>
      <c r="P671" s="2"/>
      <c r="Q671" s="2"/>
      <c r="R671" s="50"/>
      <c r="S671" s="2"/>
      <c r="T671" s="2"/>
      <c r="U671" s="2"/>
      <c r="V671" s="2"/>
      <c r="W671" s="50"/>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row>
    <row r="672">
      <c r="A672" s="2"/>
      <c r="B672" s="2"/>
      <c r="C672" s="2"/>
      <c r="D672" s="2"/>
      <c r="E672" s="2"/>
      <c r="F672" s="2"/>
      <c r="G672" s="2"/>
      <c r="H672" s="2"/>
      <c r="I672" s="2"/>
      <c r="J672" s="2"/>
      <c r="K672" s="2"/>
      <c r="L672" s="2"/>
      <c r="M672" s="2"/>
      <c r="N672" s="2"/>
      <c r="O672" s="2"/>
      <c r="P672" s="2"/>
      <c r="Q672" s="2"/>
      <c r="R672" s="50"/>
      <c r="S672" s="2"/>
      <c r="T672" s="2"/>
      <c r="U672" s="2"/>
      <c r="V672" s="2"/>
      <c r="W672" s="50"/>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row>
    <row r="673">
      <c r="A673" s="2"/>
      <c r="B673" s="2"/>
      <c r="C673" s="2"/>
      <c r="D673" s="2"/>
      <c r="E673" s="2"/>
      <c r="F673" s="2"/>
      <c r="G673" s="2"/>
      <c r="H673" s="2"/>
      <c r="I673" s="2"/>
      <c r="J673" s="2"/>
      <c r="K673" s="2"/>
      <c r="L673" s="2"/>
      <c r="M673" s="2"/>
      <c r="N673" s="2"/>
      <c r="O673" s="2"/>
      <c r="P673" s="2"/>
      <c r="Q673" s="2"/>
      <c r="R673" s="50"/>
      <c r="S673" s="2"/>
      <c r="T673" s="2"/>
      <c r="U673" s="2"/>
      <c r="V673" s="2"/>
      <c r="W673" s="50"/>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row>
    <row r="674">
      <c r="A674" s="2"/>
      <c r="B674" s="2"/>
      <c r="C674" s="2"/>
      <c r="D674" s="2"/>
      <c r="E674" s="2"/>
      <c r="F674" s="2"/>
      <c r="G674" s="2"/>
      <c r="H674" s="2"/>
      <c r="I674" s="2"/>
      <c r="J674" s="2"/>
      <c r="K674" s="2"/>
      <c r="L674" s="2"/>
      <c r="M674" s="2"/>
      <c r="N674" s="2"/>
      <c r="O674" s="2"/>
      <c r="P674" s="2"/>
      <c r="Q674" s="2"/>
      <c r="R674" s="50"/>
      <c r="S674" s="2"/>
      <c r="T674" s="2"/>
      <c r="U674" s="2"/>
      <c r="V674" s="2"/>
      <c r="W674" s="50"/>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row>
    <row r="675">
      <c r="A675" s="2"/>
      <c r="B675" s="2"/>
      <c r="C675" s="2"/>
      <c r="D675" s="2"/>
      <c r="E675" s="2"/>
      <c r="F675" s="2"/>
      <c r="G675" s="2"/>
      <c r="H675" s="2"/>
      <c r="I675" s="2"/>
      <c r="J675" s="2"/>
      <c r="K675" s="2"/>
      <c r="L675" s="2"/>
      <c r="M675" s="2"/>
      <c r="N675" s="2"/>
      <c r="O675" s="2"/>
      <c r="P675" s="2"/>
      <c r="Q675" s="2"/>
      <c r="R675" s="50"/>
      <c r="S675" s="2"/>
      <c r="T675" s="2"/>
      <c r="U675" s="2"/>
      <c r="V675" s="2"/>
      <c r="W675" s="50"/>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row>
    <row r="676">
      <c r="A676" s="2"/>
      <c r="B676" s="2"/>
      <c r="C676" s="2"/>
      <c r="D676" s="2"/>
      <c r="E676" s="2"/>
      <c r="F676" s="2"/>
      <c r="G676" s="2"/>
      <c r="H676" s="2"/>
      <c r="I676" s="2"/>
      <c r="J676" s="2"/>
      <c r="K676" s="2"/>
      <c r="L676" s="2"/>
      <c r="M676" s="2"/>
      <c r="N676" s="2"/>
      <c r="O676" s="2"/>
      <c r="P676" s="2"/>
      <c r="Q676" s="2"/>
      <c r="R676" s="50"/>
      <c r="S676" s="2"/>
      <c r="T676" s="2"/>
      <c r="U676" s="2"/>
      <c r="V676" s="2"/>
      <c r="W676" s="50"/>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row>
    <row r="677">
      <c r="A677" s="2"/>
      <c r="B677" s="2"/>
      <c r="C677" s="2"/>
      <c r="D677" s="2"/>
      <c r="E677" s="2"/>
      <c r="F677" s="2"/>
      <c r="G677" s="2"/>
      <c r="H677" s="2"/>
      <c r="I677" s="2"/>
      <c r="J677" s="2"/>
      <c r="K677" s="2"/>
      <c r="L677" s="2"/>
      <c r="M677" s="2"/>
      <c r="N677" s="2"/>
      <c r="O677" s="2"/>
      <c r="P677" s="2"/>
      <c r="Q677" s="2"/>
      <c r="R677" s="50"/>
      <c r="S677" s="2"/>
      <c r="T677" s="2"/>
      <c r="U677" s="2"/>
      <c r="V677" s="2"/>
      <c r="W677" s="50"/>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row>
    <row r="678">
      <c r="A678" s="2"/>
      <c r="B678" s="2"/>
      <c r="C678" s="2"/>
      <c r="D678" s="2"/>
      <c r="E678" s="2"/>
      <c r="F678" s="2"/>
      <c r="G678" s="2"/>
      <c r="H678" s="2"/>
      <c r="I678" s="2"/>
      <c r="J678" s="2"/>
      <c r="K678" s="2"/>
      <c r="L678" s="2"/>
      <c r="M678" s="2"/>
      <c r="N678" s="2"/>
      <c r="O678" s="2"/>
      <c r="P678" s="2"/>
      <c r="Q678" s="2"/>
      <c r="R678" s="50"/>
      <c r="S678" s="2"/>
      <c r="T678" s="2"/>
      <c r="U678" s="2"/>
      <c r="V678" s="2"/>
      <c r="W678" s="50"/>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row>
    <row r="679">
      <c r="A679" s="2"/>
      <c r="B679" s="2"/>
      <c r="C679" s="2"/>
      <c r="D679" s="2"/>
      <c r="E679" s="2"/>
      <c r="F679" s="2"/>
      <c r="G679" s="2"/>
      <c r="H679" s="2"/>
      <c r="I679" s="2"/>
      <c r="J679" s="2"/>
      <c r="K679" s="2"/>
      <c r="L679" s="2"/>
      <c r="M679" s="2"/>
      <c r="N679" s="2"/>
      <c r="O679" s="2"/>
      <c r="P679" s="2"/>
      <c r="Q679" s="2"/>
      <c r="R679" s="50"/>
      <c r="S679" s="2"/>
      <c r="T679" s="2"/>
      <c r="U679" s="2"/>
      <c r="V679" s="2"/>
      <c r="W679" s="50"/>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row>
    <row r="680">
      <c r="A680" s="2"/>
      <c r="B680" s="2"/>
      <c r="C680" s="2"/>
      <c r="D680" s="2"/>
      <c r="E680" s="2"/>
      <c r="F680" s="2"/>
      <c r="G680" s="2"/>
      <c r="H680" s="2"/>
      <c r="I680" s="2"/>
      <c r="J680" s="2"/>
      <c r="K680" s="2"/>
      <c r="L680" s="2"/>
      <c r="M680" s="2"/>
      <c r="N680" s="2"/>
      <c r="O680" s="2"/>
      <c r="P680" s="2"/>
      <c r="Q680" s="2"/>
      <c r="R680" s="50"/>
      <c r="S680" s="2"/>
      <c r="T680" s="2"/>
      <c r="U680" s="2"/>
      <c r="V680" s="2"/>
      <c r="W680" s="50"/>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row>
    <row r="681">
      <c r="A681" s="2"/>
      <c r="B681" s="2"/>
      <c r="C681" s="2"/>
      <c r="D681" s="2"/>
      <c r="E681" s="2"/>
      <c r="F681" s="2"/>
      <c r="G681" s="2"/>
      <c r="H681" s="2"/>
      <c r="I681" s="2"/>
      <c r="J681" s="2"/>
      <c r="K681" s="2"/>
      <c r="L681" s="2"/>
      <c r="M681" s="2"/>
      <c r="N681" s="2"/>
      <c r="O681" s="2"/>
      <c r="P681" s="2"/>
      <c r="Q681" s="2"/>
      <c r="R681" s="50"/>
      <c r="S681" s="2"/>
      <c r="T681" s="2"/>
      <c r="U681" s="2"/>
      <c r="V681" s="2"/>
      <c r="W681" s="50"/>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row>
    <row r="682">
      <c r="A682" s="2"/>
      <c r="B682" s="2"/>
      <c r="C682" s="2"/>
      <c r="D682" s="2"/>
      <c r="E682" s="2"/>
      <c r="F682" s="2"/>
      <c r="G682" s="2"/>
      <c r="H682" s="2"/>
      <c r="I682" s="2"/>
      <c r="J682" s="2"/>
      <c r="K682" s="2"/>
      <c r="L682" s="2"/>
      <c r="M682" s="2"/>
      <c r="N682" s="2"/>
      <c r="O682" s="2"/>
      <c r="P682" s="2"/>
      <c r="Q682" s="2"/>
      <c r="R682" s="50"/>
      <c r="S682" s="2"/>
      <c r="T682" s="2"/>
      <c r="U682" s="2"/>
      <c r="V682" s="2"/>
      <c r="W682" s="50"/>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row>
    <row r="683">
      <c r="A683" s="2"/>
      <c r="B683" s="2"/>
      <c r="C683" s="2"/>
      <c r="D683" s="2"/>
      <c r="E683" s="2"/>
      <c r="F683" s="2"/>
      <c r="G683" s="2"/>
      <c r="H683" s="2"/>
      <c r="I683" s="2"/>
      <c r="J683" s="2"/>
      <c r="K683" s="2"/>
      <c r="L683" s="2"/>
      <c r="M683" s="2"/>
      <c r="N683" s="2"/>
      <c r="O683" s="2"/>
      <c r="P683" s="2"/>
      <c r="Q683" s="2"/>
      <c r="R683" s="50"/>
      <c r="S683" s="2"/>
      <c r="T683" s="2"/>
      <c r="U683" s="2"/>
      <c r="V683" s="2"/>
      <c r="W683" s="50"/>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row>
    <row r="684">
      <c r="A684" s="2"/>
      <c r="B684" s="2"/>
      <c r="C684" s="2"/>
      <c r="D684" s="2"/>
      <c r="E684" s="2"/>
      <c r="F684" s="2"/>
      <c r="G684" s="2"/>
      <c r="H684" s="2"/>
      <c r="I684" s="2"/>
      <c r="J684" s="2"/>
      <c r="K684" s="2"/>
      <c r="L684" s="2"/>
      <c r="M684" s="2"/>
      <c r="N684" s="2"/>
      <c r="O684" s="2"/>
      <c r="P684" s="2"/>
      <c r="Q684" s="2"/>
      <c r="R684" s="50"/>
      <c r="S684" s="2"/>
      <c r="T684" s="2"/>
      <c r="U684" s="2"/>
      <c r="V684" s="2"/>
      <c r="W684" s="50"/>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row>
    <row r="685">
      <c r="A685" s="2"/>
      <c r="B685" s="2"/>
      <c r="C685" s="2"/>
      <c r="D685" s="2"/>
      <c r="E685" s="2"/>
      <c r="F685" s="2"/>
      <c r="G685" s="2"/>
      <c r="H685" s="2"/>
      <c r="I685" s="2"/>
      <c r="J685" s="2"/>
      <c r="K685" s="2"/>
      <c r="L685" s="2"/>
      <c r="M685" s="2"/>
      <c r="N685" s="2"/>
      <c r="O685" s="2"/>
      <c r="P685" s="2"/>
      <c r="Q685" s="2"/>
      <c r="R685" s="50"/>
      <c r="S685" s="2"/>
      <c r="T685" s="2"/>
      <c r="U685" s="2"/>
      <c r="V685" s="2"/>
      <c r="W685" s="50"/>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row>
    <row r="686">
      <c r="A686" s="2"/>
      <c r="B686" s="2"/>
      <c r="C686" s="2"/>
      <c r="D686" s="2"/>
      <c r="E686" s="2"/>
      <c r="F686" s="2"/>
      <c r="G686" s="2"/>
      <c r="H686" s="2"/>
      <c r="I686" s="2"/>
      <c r="J686" s="2"/>
      <c r="K686" s="2"/>
      <c r="L686" s="2"/>
      <c r="M686" s="2"/>
      <c r="N686" s="2"/>
      <c r="O686" s="2"/>
      <c r="P686" s="2"/>
      <c r="Q686" s="2"/>
      <c r="R686" s="50"/>
      <c r="S686" s="2"/>
      <c r="T686" s="2"/>
      <c r="U686" s="2"/>
      <c r="V686" s="2"/>
      <c r="W686" s="50"/>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row>
    <row r="687">
      <c r="A687" s="2"/>
      <c r="B687" s="2"/>
      <c r="C687" s="2"/>
      <c r="D687" s="2"/>
      <c r="E687" s="2"/>
      <c r="F687" s="2"/>
      <c r="G687" s="2"/>
      <c r="H687" s="2"/>
      <c r="I687" s="2"/>
      <c r="J687" s="2"/>
      <c r="K687" s="2"/>
      <c r="L687" s="2"/>
      <c r="M687" s="2"/>
      <c r="N687" s="2"/>
      <c r="O687" s="2"/>
      <c r="P687" s="2"/>
      <c r="Q687" s="2"/>
      <c r="R687" s="50"/>
      <c r="S687" s="2"/>
      <c r="T687" s="2"/>
      <c r="U687" s="2"/>
      <c r="V687" s="2"/>
      <c r="W687" s="50"/>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row>
    <row r="688">
      <c r="A688" s="2"/>
      <c r="B688" s="2"/>
      <c r="C688" s="2"/>
      <c r="D688" s="2"/>
      <c r="E688" s="2"/>
      <c r="F688" s="2"/>
      <c r="G688" s="2"/>
      <c r="H688" s="2"/>
      <c r="I688" s="2"/>
      <c r="J688" s="2"/>
      <c r="K688" s="2"/>
      <c r="L688" s="2"/>
      <c r="M688" s="2"/>
      <c r="N688" s="2"/>
      <c r="O688" s="2"/>
      <c r="P688" s="2"/>
      <c r="Q688" s="2"/>
      <c r="R688" s="50"/>
      <c r="S688" s="2"/>
      <c r="T688" s="2"/>
      <c r="U688" s="2"/>
      <c r="V688" s="2"/>
      <c r="W688" s="50"/>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row>
    <row r="689">
      <c r="A689" s="2"/>
      <c r="B689" s="2"/>
      <c r="C689" s="2"/>
      <c r="D689" s="2"/>
      <c r="E689" s="2"/>
      <c r="F689" s="2"/>
      <c r="G689" s="2"/>
      <c r="H689" s="2"/>
      <c r="I689" s="2"/>
      <c r="J689" s="2"/>
      <c r="K689" s="2"/>
      <c r="L689" s="2"/>
      <c r="M689" s="2"/>
      <c r="N689" s="2"/>
      <c r="O689" s="2"/>
      <c r="P689" s="2"/>
      <c r="Q689" s="2"/>
      <c r="R689" s="50"/>
      <c r="S689" s="2"/>
      <c r="T689" s="2"/>
      <c r="U689" s="2"/>
      <c r="V689" s="2"/>
      <c r="W689" s="50"/>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row>
    <row r="690">
      <c r="A690" s="2"/>
      <c r="B690" s="2"/>
      <c r="C690" s="2"/>
      <c r="D690" s="2"/>
      <c r="E690" s="2"/>
      <c r="F690" s="2"/>
      <c r="G690" s="2"/>
      <c r="H690" s="2"/>
      <c r="I690" s="2"/>
      <c r="J690" s="2"/>
      <c r="K690" s="2"/>
      <c r="L690" s="2"/>
      <c r="M690" s="2"/>
      <c r="N690" s="2"/>
      <c r="O690" s="2"/>
      <c r="P690" s="2"/>
      <c r="Q690" s="2"/>
      <c r="R690" s="50"/>
      <c r="S690" s="2"/>
      <c r="T690" s="2"/>
      <c r="U690" s="2"/>
      <c r="V690" s="2"/>
      <c r="W690" s="50"/>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row>
    <row r="691">
      <c r="A691" s="2"/>
      <c r="B691" s="2"/>
      <c r="C691" s="2"/>
      <c r="D691" s="2"/>
      <c r="E691" s="2"/>
      <c r="F691" s="2"/>
      <c r="G691" s="2"/>
      <c r="H691" s="2"/>
      <c r="I691" s="2"/>
      <c r="J691" s="2"/>
      <c r="K691" s="2"/>
      <c r="L691" s="2"/>
      <c r="M691" s="2"/>
      <c r="N691" s="2"/>
      <c r="O691" s="2"/>
      <c r="P691" s="2"/>
      <c r="Q691" s="2"/>
      <c r="R691" s="50"/>
      <c r="S691" s="2"/>
      <c r="T691" s="2"/>
      <c r="U691" s="2"/>
      <c r="V691" s="2"/>
      <c r="W691" s="50"/>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row>
    <row r="692">
      <c r="A692" s="2"/>
      <c r="B692" s="2"/>
      <c r="C692" s="2"/>
      <c r="D692" s="2"/>
      <c r="E692" s="2"/>
      <c r="F692" s="2"/>
      <c r="G692" s="2"/>
      <c r="H692" s="2"/>
      <c r="I692" s="2"/>
      <c r="J692" s="2"/>
      <c r="K692" s="2"/>
      <c r="L692" s="2"/>
      <c r="M692" s="2"/>
      <c r="N692" s="2"/>
      <c r="O692" s="2"/>
      <c r="P692" s="2"/>
      <c r="Q692" s="2"/>
      <c r="R692" s="50"/>
      <c r="S692" s="2"/>
      <c r="T692" s="2"/>
      <c r="U692" s="2"/>
      <c r="V692" s="2"/>
      <c r="W692" s="50"/>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row>
    <row r="693">
      <c r="A693" s="2"/>
      <c r="B693" s="2"/>
      <c r="C693" s="2"/>
      <c r="D693" s="2"/>
      <c r="E693" s="2"/>
      <c r="F693" s="2"/>
      <c r="G693" s="2"/>
      <c r="H693" s="2"/>
      <c r="I693" s="2"/>
      <c r="J693" s="2"/>
      <c r="K693" s="2"/>
      <c r="L693" s="2"/>
      <c r="M693" s="2"/>
      <c r="N693" s="2"/>
      <c r="O693" s="2"/>
      <c r="P693" s="2"/>
      <c r="Q693" s="2"/>
      <c r="R693" s="50"/>
      <c r="S693" s="2"/>
      <c r="T693" s="2"/>
      <c r="U693" s="2"/>
      <c r="V693" s="2"/>
      <c r="W693" s="50"/>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row>
    <row r="694">
      <c r="A694" s="2"/>
      <c r="B694" s="2"/>
      <c r="C694" s="2"/>
      <c r="D694" s="2"/>
      <c r="E694" s="2"/>
      <c r="F694" s="2"/>
      <c r="G694" s="2"/>
      <c r="H694" s="2"/>
      <c r="I694" s="2"/>
      <c r="J694" s="2"/>
      <c r="K694" s="2"/>
      <c r="L694" s="2"/>
      <c r="M694" s="2"/>
      <c r="N694" s="2"/>
      <c r="O694" s="2"/>
      <c r="P694" s="2"/>
      <c r="Q694" s="2"/>
      <c r="R694" s="50"/>
      <c r="S694" s="2"/>
      <c r="T694" s="2"/>
      <c r="U694" s="2"/>
      <c r="V694" s="2"/>
      <c r="W694" s="50"/>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row>
    <row r="695">
      <c r="A695" s="2"/>
      <c r="B695" s="2"/>
      <c r="C695" s="2"/>
      <c r="D695" s="2"/>
      <c r="E695" s="2"/>
      <c r="F695" s="2"/>
      <c r="G695" s="2"/>
      <c r="H695" s="2"/>
      <c r="I695" s="2"/>
      <c r="J695" s="2"/>
      <c r="K695" s="2"/>
      <c r="L695" s="2"/>
      <c r="M695" s="2"/>
      <c r="N695" s="2"/>
      <c r="O695" s="2"/>
      <c r="P695" s="2"/>
      <c r="Q695" s="2"/>
      <c r="R695" s="50"/>
      <c r="S695" s="2"/>
      <c r="T695" s="2"/>
      <c r="U695" s="2"/>
      <c r="V695" s="2"/>
      <c r="W695" s="50"/>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row>
    <row r="696">
      <c r="A696" s="2"/>
      <c r="B696" s="2"/>
      <c r="C696" s="2"/>
      <c r="D696" s="2"/>
      <c r="E696" s="2"/>
      <c r="F696" s="2"/>
      <c r="G696" s="2"/>
      <c r="H696" s="2"/>
      <c r="I696" s="2"/>
      <c r="J696" s="2"/>
      <c r="K696" s="2"/>
      <c r="L696" s="2"/>
      <c r="M696" s="2"/>
      <c r="N696" s="2"/>
      <c r="O696" s="2"/>
      <c r="P696" s="2"/>
      <c r="Q696" s="2"/>
      <c r="R696" s="50"/>
      <c r="S696" s="2"/>
      <c r="T696" s="2"/>
      <c r="U696" s="2"/>
      <c r="V696" s="2"/>
      <c r="W696" s="50"/>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row>
    <row r="697">
      <c r="A697" s="2"/>
      <c r="B697" s="2"/>
      <c r="C697" s="2"/>
      <c r="D697" s="2"/>
      <c r="E697" s="2"/>
      <c r="F697" s="2"/>
      <c r="G697" s="2"/>
      <c r="H697" s="2"/>
      <c r="I697" s="2"/>
      <c r="J697" s="2"/>
      <c r="K697" s="2"/>
      <c r="L697" s="2"/>
      <c r="M697" s="2"/>
      <c r="N697" s="2"/>
      <c r="O697" s="2"/>
      <c r="P697" s="2"/>
      <c r="Q697" s="2"/>
      <c r="R697" s="50"/>
      <c r="S697" s="2"/>
      <c r="T697" s="2"/>
      <c r="U697" s="2"/>
      <c r="V697" s="2"/>
      <c r="W697" s="50"/>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row>
    <row r="698">
      <c r="A698" s="2"/>
      <c r="B698" s="2"/>
      <c r="C698" s="2"/>
      <c r="D698" s="2"/>
      <c r="E698" s="2"/>
      <c r="F698" s="2"/>
      <c r="G698" s="2"/>
      <c r="H698" s="2"/>
      <c r="I698" s="2"/>
      <c r="J698" s="2"/>
      <c r="K698" s="2"/>
      <c r="L698" s="2"/>
      <c r="M698" s="2"/>
      <c r="N698" s="2"/>
      <c r="O698" s="2"/>
      <c r="P698" s="2"/>
      <c r="Q698" s="2"/>
      <c r="R698" s="50"/>
      <c r="S698" s="2"/>
      <c r="T698" s="2"/>
      <c r="U698" s="2"/>
      <c r="V698" s="2"/>
      <c r="W698" s="50"/>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row>
    <row r="699">
      <c r="A699" s="2"/>
      <c r="B699" s="2"/>
      <c r="C699" s="2"/>
      <c r="D699" s="2"/>
      <c r="E699" s="2"/>
      <c r="F699" s="2"/>
      <c r="G699" s="2"/>
      <c r="H699" s="2"/>
      <c r="I699" s="2"/>
      <c r="J699" s="2"/>
      <c r="K699" s="2"/>
      <c r="L699" s="2"/>
      <c r="M699" s="2"/>
      <c r="N699" s="2"/>
      <c r="O699" s="2"/>
      <c r="P699" s="2"/>
      <c r="Q699" s="2"/>
      <c r="R699" s="50"/>
      <c r="S699" s="2"/>
      <c r="T699" s="2"/>
      <c r="U699" s="2"/>
      <c r="V699" s="2"/>
      <c r="W699" s="50"/>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row>
    <row r="700">
      <c r="A700" s="2"/>
      <c r="B700" s="2"/>
      <c r="C700" s="2"/>
      <c r="D700" s="2"/>
      <c r="E700" s="2"/>
      <c r="F700" s="2"/>
      <c r="G700" s="2"/>
      <c r="H700" s="2"/>
      <c r="I700" s="2"/>
      <c r="J700" s="2"/>
      <c r="K700" s="2"/>
      <c r="L700" s="2"/>
      <c r="M700" s="2"/>
      <c r="N700" s="2"/>
      <c r="O700" s="2"/>
      <c r="P700" s="2"/>
      <c r="Q700" s="2"/>
      <c r="R700" s="50"/>
      <c r="S700" s="2"/>
      <c r="T700" s="2"/>
      <c r="U700" s="2"/>
      <c r="V700" s="2"/>
      <c r="W700" s="50"/>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row>
    <row r="701">
      <c r="A701" s="2"/>
      <c r="B701" s="2"/>
      <c r="C701" s="2"/>
      <c r="D701" s="2"/>
      <c r="E701" s="2"/>
      <c r="F701" s="2"/>
      <c r="G701" s="2"/>
      <c r="H701" s="2"/>
      <c r="I701" s="2"/>
      <c r="J701" s="2"/>
      <c r="K701" s="2"/>
      <c r="L701" s="2"/>
      <c r="M701" s="2"/>
      <c r="N701" s="2"/>
      <c r="O701" s="2"/>
      <c r="P701" s="2"/>
      <c r="Q701" s="2"/>
      <c r="R701" s="50"/>
      <c r="S701" s="2"/>
      <c r="T701" s="2"/>
      <c r="U701" s="2"/>
      <c r="V701" s="2"/>
      <c r="W701" s="50"/>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row>
    <row r="702">
      <c r="A702" s="2"/>
      <c r="B702" s="2"/>
      <c r="C702" s="2"/>
      <c r="D702" s="2"/>
      <c r="E702" s="2"/>
      <c r="F702" s="2"/>
      <c r="G702" s="2"/>
      <c r="H702" s="2"/>
      <c r="I702" s="2"/>
      <c r="J702" s="2"/>
      <c r="K702" s="2"/>
      <c r="L702" s="2"/>
      <c r="M702" s="2"/>
      <c r="N702" s="2"/>
      <c r="O702" s="2"/>
      <c r="P702" s="2"/>
      <c r="Q702" s="2"/>
      <c r="R702" s="50"/>
      <c r="S702" s="2"/>
      <c r="T702" s="2"/>
      <c r="U702" s="2"/>
      <c r="V702" s="2"/>
      <c r="W702" s="50"/>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row>
    <row r="703">
      <c r="A703" s="2"/>
      <c r="B703" s="2"/>
      <c r="C703" s="2"/>
      <c r="D703" s="2"/>
      <c r="E703" s="2"/>
      <c r="F703" s="2"/>
      <c r="G703" s="2"/>
      <c r="H703" s="2"/>
      <c r="I703" s="2"/>
      <c r="J703" s="2"/>
      <c r="K703" s="2"/>
      <c r="L703" s="2"/>
      <c r="M703" s="2"/>
      <c r="N703" s="2"/>
      <c r="O703" s="2"/>
      <c r="P703" s="2"/>
      <c r="Q703" s="2"/>
      <c r="R703" s="50"/>
      <c r="S703" s="2"/>
      <c r="T703" s="2"/>
      <c r="U703" s="2"/>
      <c r="V703" s="2"/>
      <c r="W703" s="50"/>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row>
    <row r="704">
      <c r="A704" s="2"/>
      <c r="B704" s="2"/>
      <c r="C704" s="2"/>
      <c r="D704" s="2"/>
      <c r="E704" s="2"/>
      <c r="F704" s="2"/>
      <c r="G704" s="2"/>
      <c r="H704" s="2"/>
      <c r="I704" s="2"/>
      <c r="J704" s="2"/>
      <c r="K704" s="2"/>
      <c r="L704" s="2"/>
      <c r="M704" s="2"/>
      <c r="N704" s="2"/>
      <c r="O704" s="2"/>
      <c r="P704" s="2"/>
      <c r="Q704" s="2"/>
      <c r="R704" s="50"/>
      <c r="S704" s="2"/>
      <c r="T704" s="2"/>
      <c r="U704" s="2"/>
      <c r="V704" s="2"/>
      <c r="W704" s="50"/>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row>
    <row r="705">
      <c r="A705" s="2"/>
      <c r="B705" s="2"/>
      <c r="C705" s="2"/>
      <c r="D705" s="2"/>
      <c r="E705" s="2"/>
      <c r="F705" s="2"/>
      <c r="G705" s="2"/>
      <c r="H705" s="2"/>
      <c r="I705" s="2"/>
      <c r="J705" s="2"/>
      <c r="K705" s="2"/>
      <c r="L705" s="2"/>
      <c r="M705" s="2"/>
      <c r="N705" s="2"/>
      <c r="O705" s="2"/>
      <c r="P705" s="2"/>
      <c r="Q705" s="2"/>
      <c r="R705" s="50"/>
      <c r="S705" s="2"/>
      <c r="T705" s="2"/>
      <c r="U705" s="2"/>
      <c r="V705" s="2"/>
      <c r="W705" s="50"/>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row>
    <row r="706">
      <c r="A706" s="2"/>
      <c r="B706" s="2"/>
      <c r="C706" s="2"/>
      <c r="D706" s="2"/>
      <c r="E706" s="2"/>
      <c r="F706" s="2"/>
      <c r="G706" s="2"/>
      <c r="H706" s="2"/>
      <c r="I706" s="2"/>
      <c r="J706" s="2"/>
      <c r="K706" s="2"/>
      <c r="L706" s="2"/>
      <c r="M706" s="2"/>
      <c r="N706" s="2"/>
      <c r="O706" s="2"/>
      <c r="P706" s="2"/>
      <c r="Q706" s="2"/>
      <c r="R706" s="50"/>
      <c r="S706" s="2"/>
      <c r="T706" s="2"/>
      <c r="U706" s="2"/>
      <c r="V706" s="2"/>
      <c r="W706" s="50"/>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row>
    <row r="707">
      <c r="A707" s="2"/>
      <c r="B707" s="2"/>
      <c r="C707" s="2"/>
      <c r="D707" s="2"/>
      <c r="E707" s="2"/>
      <c r="F707" s="2"/>
      <c r="G707" s="2"/>
      <c r="H707" s="2"/>
      <c r="I707" s="2"/>
      <c r="J707" s="2"/>
      <c r="K707" s="2"/>
      <c r="L707" s="2"/>
      <c r="M707" s="2"/>
      <c r="N707" s="2"/>
      <c r="O707" s="2"/>
      <c r="P707" s="2"/>
      <c r="Q707" s="2"/>
      <c r="R707" s="50"/>
      <c r="S707" s="2"/>
      <c r="T707" s="2"/>
      <c r="U707" s="2"/>
      <c r="V707" s="2"/>
      <c r="W707" s="50"/>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row>
    <row r="708">
      <c r="A708" s="2"/>
      <c r="B708" s="2"/>
      <c r="C708" s="2"/>
      <c r="D708" s="2"/>
      <c r="E708" s="2"/>
      <c r="F708" s="2"/>
      <c r="G708" s="2"/>
      <c r="H708" s="2"/>
      <c r="I708" s="2"/>
      <c r="J708" s="2"/>
      <c r="K708" s="2"/>
      <c r="L708" s="2"/>
      <c r="M708" s="2"/>
      <c r="N708" s="2"/>
      <c r="O708" s="2"/>
      <c r="P708" s="2"/>
      <c r="Q708" s="2"/>
      <c r="R708" s="50"/>
      <c r="S708" s="2"/>
      <c r="T708" s="2"/>
      <c r="U708" s="2"/>
      <c r="V708" s="2"/>
      <c r="W708" s="50"/>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row>
    <row r="709">
      <c r="A709" s="2"/>
      <c r="B709" s="2"/>
      <c r="C709" s="2"/>
      <c r="D709" s="2"/>
      <c r="E709" s="2"/>
      <c r="F709" s="2"/>
      <c r="G709" s="2"/>
      <c r="H709" s="2"/>
      <c r="I709" s="2"/>
      <c r="J709" s="2"/>
      <c r="K709" s="2"/>
      <c r="L709" s="2"/>
      <c r="M709" s="2"/>
      <c r="N709" s="2"/>
      <c r="O709" s="2"/>
      <c r="P709" s="2"/>
      <c r="Q709" s="2"/>
      <c r="R709" s="50"/>
      <c r="S709" s="2"/>
      <c r="T709" s="2"/>
      <c r="U709" s="2"/>
      <c r="V709" s="2"/>
      <c r="W709" s="50"/>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row>
    <row r="710">
      <c r="A710" s="2"/>
      <c r="B710" s="2"/>
      <c r="C710" s="2"/>
      <c r="D710" s="2"/>
      <c r="E710" s="2"/>
      <c r="F710" s="2"/>
      <c r="G710" s="2"/>
      <c r="H710" s="2"/>
      <c r="I710" s="2"/>
      <c r="J710" s="2"/>
      <c r="K710" s="2"/>
      <c r="L710" s="2"/>
      <c r="M710" s="2"/>
      <c r="N710" s="2"/>
      <c r="O710" s="2"/>
      <c r="P710" s="2"/>
      <c r="Q710" s="2"/>
      <c r="R710" s="50"/>
      <c r="S710" s="2"/>
      <c r="T710" s="2"/>
      <c r="U710" s="2"/>
      <c r="V710" s="2"/>
      <c r="W710" s="50"/>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row>
    <row r="711">
      <c r="A711" s="2"/>
      <c r="B711" s="2"/>
      <c r="C711" s="2"/>
      <c r="D711" s="2"/>
      <c r="E711" s="2"/>
      <c r="F711" s="2"/>
      <c r="G711" s="2"/>
      <c r="H711" s="2"/>
      <c r="I711" s="2"/>
      <c r="J711" s="2"/>
      <c r="K711" s="2"/>
      <c r="L711" s="2"/>
      <c r="M711" s="2"/>
      <c r="N711" s="2"/>
      <c r="O711" s="2"/>
      <c r="P711" s="2"/>
      <c r="Q711" s="2"/>
      <c r="R711" s="50"/>
      <c r="S711" s="2"/>
      <c r="T711" s="2"/>
      <c r="U711" s="2"/>
      <c r="V711" s="2"/>
      <c r="W711" s="50"/>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row>
    <row r="712">
      <c r="A712" s="2"/>
      <c r="B712" s="2"/>
      <c r="C712" s="2"/>
      <c r="D712" s="2"/>
      <c r="E712" s="2"/>
      <c r="F712" s="2"/>
      <c r="G712" s="2"/>
      <c r="H712" s="2"/>
      <c r="I712" s="2"/>
      <c r="J712" s="2"/>
      <c r="K712" s="2"/>
      <c r="L712" s="2"/>
      <c r="M712" s="2"/>
      <c r="N712" s="2"/>
      <c r="O712" s="2"/>
      <c r="P712" s="2"/>
      <c r="Q712" s="2"/>
      <c r="R712" s="50"/>
      <c r="S712" s="2"/>
      <c r="T712" s="2"/>
      <c r="U712" s="2"/>
      <c r="V712" s="2"/>
      <c r="W712" s="50"/>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row>
    <row r="713">
      <c r="A713" s="2"/>
      <c r="B713" s="2"/>
      <c r="C713" s="2"/>
      <c r="D713" s="2"/>
      <c r="E713" s="2"/>
      <c r="F713" s="2"/>
      <c r="G713" s="2"/>
      <c r="H713" s="2"/>
      <c r="I713" s="2"/>
      <c r="J713" s="2"/>
      <c r="K713" s="2"/>
      <c r="L713" s="2"/>
      <c r="M713" s="2"/>
      <c r="N713" s="2"/>
      <c r="O713" s="2"/>
      <c r="P713" s="2"/>
      <c r="Q713" s="2"/>
      <c r="R713" s="50"/>
      <c r="S713" s="2"/>
      <c r="T713" s="2"/>
      <c r="U713" s="2"/>
      <c r="V713" s="2"/>
      <c r="W713" s="50"/>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row>
    <row r="714">
      <c r="A714" s="2"/>
      <c r="B714" s="2"/>
      <c r="C714" s="2"/>
      <c r="D714" s="2"/>
      <c r="E714" s="2"/>
      <c r="F714" s="2"/>
      <c r="G714" s="2"/>
      <c r="H714" s="2"/>
      <c r="I714" s="2"/>
      <c r="J714" s="2"/>
      <c r="K714" s="2"/>
      <c r="L714" s="2"/>
      <c r="M714" s="2"/>
      <c r="N714" s="2"/>
      <c r="O714" s="2"/>
      <c r="P714" s="2"/>
      <c r="Q714" s="2"/>
      <c r="R714" s="50"/>
      <c r="S714" s="2"/>
      <c r="T714" s="2"/>
      <c r="U714" s="2"/>
      <c r="V714" s="2"/>
      <c r="W714" s="50"/>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row>
    <row r="715">
      <c r="A715" s="2"/>
      <c r="B715" s="2"/>
      <c r="C715" s="2"/>
      <c r="D715" s="2"/>
      <c r="E715" s="2"/>
      <c r="F715" s="2"/>
      <c r="G715" s="2"/>
      <c r="H715" s="2"/>
      <c r="I715" s="2"/>
      <c r="J715" s="2"/>
      <c r="K715" s="2"/>
      <c r="L715" s="2"/>
      <c r="M715" s="2"/>
      <c r="N715" s="2"/>
      <c r="O715" s="2"/>
      <c r="P715" s="2"/>
      <c r="Q715" s="2"/>
      <c r="R715" s="50"/>
      <c r="S715" s="2"/>
      <c r="T715" s="2"/>
      <c r="U715" s="2"/>
      <c r="V715" s="2"/>
      <c r="W715" s="50"/>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row>
    <row r="716">
      <c r="A716" s="2"/>
      <c r="B716" s="2"/>
      <c r="C716" s="2"/>
      <c r="D716" s="2"/>
      <c r="E716" s="2"/>
      <c r="F716" s="2"/>
      <c r="G716" s="2"/>
      <c r="H716" s="2"/>
      <c r="I716" s="2"/>
      <c r="J716" s="2"/>
      <c r="K716" s="2"/>
      <c r="L716" s="2"/>
      <c r="M716" s="2"/>
      <c r="N716" s="2"/>
      <c r="O716" s="2"/>
      <c r="P716" s="2"/>
      <c r="Q716" s="2"/>
      <c r="R716" s="50"/>
      <c r="S716" s="2"/>
      <c r="T716" s="2"/>
      <c r="U716" s="2"/>
      <c r="V716" s="2"/>
      <c r="W716" s="50"/>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row>
    <row r="717">
      <c r="A717" s="2"/>
      <c r="B717" s="2"/>
      <c r="C717" s="2"/>
      <c r="D717" s="2"/>
      <c r="E717" s="2"/>
      <c r="F717" s="2"/>
      <c r="G717" s="2"/>
      <c r="H717" s="2"/>
      <c r="I717" s="2"/>
      <c r="J717" s="2"/>
      <c r="K717" s="2"/>
      <c r="L717" s="2"/>
      <c r="M717" s="2"/>
      <c r="N717" s="2"/>
      <c r="O717" s="2"/>
      <c r="P717" s="2"/>
      <c r="Q717" s="2"/>
      <c r="R717" s="50"/>
      <c r="S717" s="2"/>
      <c r="T717" s="2"/>
      <c r="U717" s="2"/>
      <c r="V717" s="2"/>
      <c r="W717" s="50"/>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row>
    <row r="718">
      <c r="A718" s="2"/>
      <c r="B718" s="2"/>
      <c r="C718" s="2"/>
      <c r="D718" s="2"/>
      <c r="E718" s="2"/>
      <c r="F718" s="2"/>
      <c r="G718" s="2"/>
      <c r="H718" s="2"/>
      <c r="I718" s="2"/>
      <c r="J718" s="2"/>
      <c r="K718" s="2"/>
      <c r="L718" s="2"/>
      <c r="M718" s="2"/>
      <c r="N718" s="2"/>
      <c r="O718" s="2"/>
      <c r="P718" s="2"/>
      <c r="Q718" s="2"/>
      <c r="R718" s="50"/>
      <c r="S718" s="2"/>
      <c r="T718" s="2"/>
      <c r="U718" s="2"/>
      <c r="V718" s="2"/>
      <c r="W718" s="50"/>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row>
    <row r="719">
      <c r="A719" s="2"/>
      <c r="B719" s="2"/>
      <c r="C719" s="2"/>
      <c r="D719" s="2"/>
      <c r="E719" s="2"/>
      <c r="F719" s="2"/>
      <c r="G719" s="2"/>
      <c r="H719" s="2"/>
      <c r="I719" s="2"/>
      <c r="J719" s="2"/>
      <c r="K719" s="2"/>
      <c r="L719" s="2"/>
      <c r="M719" s="2"/>
      <c r="N719" s="2"/>
      <c r="O719" s="2"/>
      <c r="P719" s="2"/>
      <c r="Q719" s="2"/>
      <c r="R719" s="50"/>
      <c r="S719" s="2"/>
      <c r="T719" s="2"/>
      <c r="U719" s="2"/>
      <c r="V719" s="2"/>
      <c r="W719" s="50"/>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row>
    <row r="720">
      <c r="A720" s="2"/>
      <c r="B720" s="2"/>
      <c r="C720" s="2"/>
      <c r="D720" s="2"/>
      <c r="E720" s="2"/>
      <c r="F720" s="2"/>
      <c r="G720" s="2"/>
      <c r="H720" s="2"/>
      <c r="I720" s="2"/>
      <c r="J720" s="2"/>
      <c r="K720" s="2"/>
      <c r="L720" s="2"/>
      <c r="M720" s="2"/>
      <c r="N720" s="2"/>
      <c r="O720" s="2"/>
      <c r="P720" s="2"/>
      <c r="Q720" s="2"/>
      <c r="R720" s="50"/>
      <c r="S720" s="2"/>
      <c r="T720" s="2"/>
      <c r="U720" s="2"/>
      <c r="V720" s="2"/>
      <c r="W720" s="50"/>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row>
    <row r="721">
      <c r="A721" s="2"/>
      <c r="B721" s="2"/>
      <c r="C721" s="2"/>
      <c r="D721" s="2"/>
      <c r="E721" s="2"/>
      <c r="F721" s="2"/>
      <c r="G721" s="2"/>
      <c r="H721" s="2"/>
      <c r="I721" s="2"/>
      <c r="J721" s="2"/>
      <c r="K721" s="2"/>
      <c r="L721" s="2"/>
      <c r="M721" s="2"/>
      <c r="N721" s="2"/>
      <c r="O721" s="2"/>
      <c r="P721" s="2"/>
      <c r="Q721" s="2"/>
      <c r="R721" s="50"/>
      <c r="S721" s="2"/>
      <c r="T721" s="2"/>
      <c r="U721" s="2"/>
      <c r="V721" s="2"/>
      <c r="W721" s="50"/>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row>
    <row r="722">
      <c r="A722" s="2"/>
      <c r="B722" s="2"/>
      <c r="C722" s="2"/>
      <c r="D722" s="2"/>
      <c r="E722" s="2"/>
      <c r="F722" s="2"/>
      <c r="G722" s="2"/>
      <c r="H722" s="2"/>
      <c r="I722" s="2"/>
      <c r="J722" s="2"/>
      <c r="K722" s="2"/>
      <c r="L722" s="2"/>
      <c r="M722" s="2"/>
      <c r="N722" s="2"/>
      <c r="O722" s="2"/>
      <c r="P722" s="2"/>
      <c r="Q722" s="2"/>
      <c r="R722" s="50"/>
      <c r="S722" s="2"/>
      <c r="T722" s="2"/>
      <c r="U722" s="2"/>
      <c r="V722" s="2"/>
      <c r="W722" s="50"/>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row>
    <row r="723">
      <c r="A723" s="2"/>
      <c r="B723" s="2"/>
      <c r="C723" s="2"/>
      <c r="D723" s="2"/>
      <c r="E723" s="2"/>
      <c r="F723" s="2"/>
      <c r="G723" s="2"/>
      <c r="H723" s="2"/>
      <c r="I723" s="2"/>
      <c r="J723" s="2"/>
      <c r="K723" s="2"/>
      <c r="L723" s="2"/>
      <c r="M723" s="2"/>
      <c r="N723" s="2"/>
      <c r="O723" s="2"/>
      <c r="P723" s="2"/>
      <c r="Q723" s="2"/>
      <c r="R723" s="50"/>
      <c r="S723" s="2"/>
      <c r="T723" s="2"/>
      <c r="U723" s="2"/>
      <c r="V723" s="2"/>
      <c r="W723" s="50"/>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row>
    <row r="724">
      <c r="A724" s="2"/>
      <c r="B724" s="2"/>
      <c r="C724" s="2"/>
      <c r="D724" s="2"/>
      <c r="E724" s="2"/>
      <c r="F724" s="2"/>
      <c r="G724" s="2"/>
      <c r="H724" s="2"/>
      <c r="I724" s="2"/>
      <c r="J724" s="2"/>
      <c r="K724" s="2"/>
      <c r="L724" s="2"/>
      <c r="M724" s="2"/>
      <c r="N724" s="2"/>
      <c r="O724" s="2"/>
      <c r="P724" s="2"/>
      <c r="Q724" s="2"/>
      <c r="R724" s="50"/>
      <c r="S724" s="2"/>
      <c r="T724" s="2"/>
      <c r="U724" s="2"/>
      <c r="V724" s="2"/>
      <c r="W724" s="50"/>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row>
    <row r="725">
      <c r="A725" s="2"/>
      <c r="B725" s="2"/>
      <c r="C725" s="2"/>
      <c r="D725" s="2"/>
      <c r="E725" s="2"/>
      <c r="F725" s="2"/>
      <c r="G725" s="2"/>
      <c r="H725" s="2"/>
      <c r="I725" s="2"/>
      <c r="J725" s="2"/>
      <c r="K725" s="2"/>
      <c r="L725" s="2"/>
      <c r="M725" s="2"/>
      <c r="N725" s="2"/>
      <c r="O725" s="2"/>
      <c r="P725" s="2"/>
      <c r="Q725" s="2"/>
      <c r="R725" s="50"/>
      <c r="S725" s="2"/>
      <c r="T725" s="2"/>
      <c r="U725" s="2"/>
      <c r="V725" s="2"/>
      <c r="W725" s="50"/>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row>
    <row r="726">
      <c r="A726" s="2"/>
      <c r="B726" s="2"/>
      <c r="C726" s="2"/>
      <c r="D726" s="2"/>
      <c r="E726" s="2"/>
      <c r="F726" s="2"/>
      <c r="G726" s="2"/>
      <c r="H726" s="2"/>
      <c r="I726" s="2"/>
      <c r="J726" s="2"/>
      <c r="K726" s="2"/>
      <c r="L726" s="2"/>
      <c r="M726" s="2"/>
      <c r="N726" s="2"/>
      <c r="O726" s="2"/>
      <c r="P726" s="2"/>
      <c r="Q726" s="2"/>
      <c r="R726" s="50"/>
      <c r="S726" s="2"/>
      <c r="T726" s="2"/>
      <c r="U726" s="2"/>
      <c r="V726" s="2"/>
      <c r="W726" s="50"/>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row>
    <row r="727">
      <c r="A727" s="2"/>
      <c r="B727" s="2"/>
      <c r="C727" s="2"/>
      <c r="D727" s="2"/>
      <c r="E727" s="2"/>
      <c r="F727" s="2"/>
      <c r="G727" s="2"/>
      <c r="H727" s="2"/>
      <c r="I727" s="2"/>
      <c r="J727" s="2"/>
      <c r="K727" s="2"/>
      <c r="L727" s="2"/>
      <c r="M727" s="2"/>
      <c r="N727" s="2"/>
      <c r="O727" s="2"/>
      <c r="P727" s="2"/>
      <c r="Q727" s="2"/>
      <c r="R727" s="50"/>
      <c r="S727" s="2"/>
      <c r="T727" s="2"/>
      <c r="U727" s="2"/>
      <c r="V727" s="2"/>
      <c r="W727" s="50"/>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row>
    <row r="728">
      <c r="A728" s="2"/>
      <c r="B728" s="2"/>
      <c r="C728" s="2"/>
      <c r="D728" s="2"/>
      <c r="E728" s="2"/>
      <c r="F728" s="2"/>
      <c r="G728" s="2"/>
      <c r="H728" s="2"/>
      <c r="I728" s="2"/>
      <c r="J728" s="2"/>
      <c r="K728" s="2"/>
      <c r="L728" s="2"/>
      <c r="M728" s="2"/>
      <c r="N728" s="2"/>
      <c r="O728" s="2"/>
      <c r="P728" s="2"/>
      <c r="Q728" s="2"/>
      <c r="R728" s="50"/>
      <c r="S728" s="2"/>
      <c r="T728" s="2"/>
      <c r="U728" s="2"/>
      <c r="V728" s="2"/>
      <c r="W728" s="50"/>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row>
    <row r="729">
      <c r="A729" s="2"/>
      <c r="B729" s="2"/>
      <c r="C729" s="2"/>
      <c r="D729" s="2"/>
      <c r="E729" s="2"/>
      <c r="F729" s="2"/>
      <c r="G729" s="2"/>
      <c r="H729" s="2"/>
      <c r="I729" s="2"/>
      <c r="J729" s="2"/>
      <c r="K729" s="2"/>
      <c r="L729" s="2"/>
      <c r="M729" s="2"/>
      <c r="N729" s="2"/>
      <c r="O729" s="2"/>
      <c r="P729" s="2"/>
      <c r="Q729" s="2"/>
      <c r="R729" s="50"/>
      <c r="S729" s="2"/>
      <c r="T729" s="2"/>
      <c r="U729" s="2"/>
      <c r="V729" s="2"/>
      <c r="W729" s="50"/>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row>
    <row r="730">
      <c r="A730" s="2"/>
      <c r="B730" s="2"/>
      <c r="C730" s="2"/>
      <c r="D730" s="2"/>
      <c r="E730" s="2"/>
      <c r="F730" s="2"/>
      <c r="G730" s="2"/>
      <c r="H730" s="2"/>
      <c r="I730" s="2"/>
      <c r="J730" s="2"/>
      <c r="K730" s="2"/>
      <c r="L730" s="2"/>
      <c r="M730" s="2"/>
      <c r="N730" s="2"/>
      <c r="O730" s="2"/>
      <c r="P730" s="2"/>
      <c r="Q730" s="2"/>
      <c r="R730" s="50"/>
      <c r="S730" s="2"/>
      <c r="T730" s="2"/>
      <c r="U730" s="2"/>
      <c r="V730" s="2"/>
      <c r="W730" s="50"/>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row>
    <row r="731">
      <c r="A731" s="2"/>
      <c r="B731" s="2"/>
      <c r="C731" s="2"/>
      <c r="D731" s="2"/>
      <c r="E731" s="2"/>
      <c r="F731" s="2"/>
      <c r="G731" s="2"/>
      <c r="H731" s="2"/>
      <c r="I731" s="2"/>
      <c r="J731" s="2"/>
      <c r="K731" s="2"/>
      <c r="L731" s="2"/>
      <c r="M731" s="2"/>
      <c r="N731" s="2"/>
      <c r="O731" s="2"/>
      <c r="P731" s="2"/>
      <c r="Q731" s="2"/>
      <c r="R731" s="50"/>
      <c r="S731" s="2"/>
      <c r="T731" s="2"/>
      <c r="U731" s="2"/>
      <c r="V731" s="2"/>
      <c r="W731" s="50"/>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row>
    <row r="732">
      <c r="A732" s="2"/>
      <c r="B732" s="2"/>
      <c r="C732" s="2"/>
      <c r="D732" s="2"/>
      <c r="E732" s="2"/>
      <c r="F732" s="2"/>
      <c r="G732" s="2"/>
      <c r="H732" s="2"/>
      <c r="I732" s="2"/>
      <c r="J732" s="2"/>
      <c r="K732" s="2"/>
      <c r="L732" s="2"/>
      <c r="M732" s="2"/>
      <c r="N732" s="2"/>
      <c r="O732" s="2"/>
      <c r="P732" s="2"/>
      <c r="Q732" s="2"/>
      <c r="R732" s="50"/>
      <c r="S732" s="2"/>
      <c r="T732" s="2"/>
      <c r="U732" s="2"/>
      <c r="V732" s="2"/>
      <c r="W732" s="50"/>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row>
    <row r="733">
      <c r="A733" s="2"/>
      <c r="B733" s="2"/>
      <c r="C733" s="2"/>
      <c r="D733" s="2"/>
      <c r="E733" s="2"/>
      <c r="F733" s="2"/>
      <c r="G733" s="2"/>
      <c r="H733" s="2"/>
      <c r="I733" s="2"/>
      <c r="J733" s="2"/>
      <c r="K733" s="2"/>
      <c r="L733" s="2"/>
      <c r="M733" s="2"/>
      <c r="N733" s="2"/>
      <c r="O733" s="2"/>
      <c r="P733" s="2"/>
      <c r="Q733" s="2"/>
      <c r="R733" s="50"/>
      <c r="S733" s="2"/>
      <c r="T733" s="2"/>
      <c r="U733" s="2"/>
      <c r="V733" s="2"/>
      <c r="W733" s="50"/>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row>
    <row r="734">
      <c r="A734" s="2"/>
      <c r="B734" s="2"/>
      <c r="C734" s="2"/>
      <c r="D734" s="2"/>
      <c r="E734" s="2"/>
      <c r="F734" s="2"/>
      <c r="G734" s="2"/>
      <c r="H734" s="2"/>
      <c r="I734" s="2"/>
      <c r="J734" s="2"/>
      <c r="K734" s="2"/>
      <c r="L734" s="2"/>
      <c r="M734" s="2"/>
      <c r="N734" s="2"/>
      <c r="O734" s="2"/>
      <c r="P734" s="2"/>
      <c r="Q734" s="2"/>
      <c r="R734" s="50"/>
      <c r="S734" s="2"/>
      <c r="T734" s="2"/>
      <c r="U734" s="2"/>
      <c r="V734" s="2"/>
      <c r="W734" s="50"/>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row>
    <row r="735">
      <c r="A735" s="2"/>
      <c r="B735" s="2"/>
      <c r="C735" s="2"/>
      <c r="D735" s="2"/>
      <c r="E735" s="2"/>
      <c r="F735" s="2"/>
      <c r="G735" s="2"/>
      <c r="H735" s="2"/>
      <c r="I735" s="2"/>
      <c r="J735" s="2"/>
      <c r="K735" s="2"/>
      <c r="L735" s="2"/>
      <c r="M735" s="2"/>
      <c r="N735" s="2"/>
      <c r="O735" s="2"/>
      <c r="P735" s="2"/>
      <c r="Q735" s="2"/>
      <c r="R735" s="50"/>
      <c r="S735" s="2"/>
      <c r="T735" s="2"/>
      <c r="U735" s="2"/>
      <c r="V735" s="2"/>
      <c r="W735" s="50"/>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row>
    <row r="736">
      <c r="A736" s="2"/>
      <c r="B736" s="2"/>
      <c r="C736" s="2"/>
      <c r="D736" s="2"/>
      <c r="E736" s="2"/>
      <c r="F736" s="2"/>
      <c r="G736" s="2"/>
      <c r="H736" s="2"/>
      <c r="I736" s="2"/>
      <c r="J736" s="2"/>
      <c r="K736" s="2"/>
      <c r="L736" s="2"/>
      <c r="M736" s="2"/>
      <c r="N736" s="2"/>
      <c r="O736" s="2"/>
      <c r="P736" s="2"/>
      <c r="Q736" s="2"/>
      <c r="R736" s="50"/>
      <c r="S736" s="2"/>
      <c r="T736" s="2"/>
      <c r="U736" s="2"/>
      <c r="V736" s="2"/>
      <c r="W736" s="50"/>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row>
    <row r="737">
      <c r="A737" s="2"/>
      <c r="B737" s="2"/>
      <c r="C737" s="2"/>
      <c r="D737" s="2"/>
      <c r="E737" s="2"/>
      <c r="F737" s="2"/>
      <c r="G737" s="2"/>
      <c r="H737" s="2"/>
      <c r="I737" s="2"/>
      <c r="J737" s="2"/>
      <c r="K737" s="2"/>
      <c r="L737" s="2"/>
      <c r="M737" s="2"/>
      <c r="N737" s="2"/>
      <c r="O737" s="2"/>
      <c r="P737" s="2"/>
      <c r="Q737" s="2"/>
      <c r="R737" s="50"/>
      <c r="S737" s="2"/>
      <c r="T737" s="2"/>
      <c r="U737" s="2"/>
      <c r="V737" s="2"/>
      <c r="W737" s="50"/>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row>
    <row r="738">
      <c r="A738" s="2"/>
      <c r="B738" s="2"/>
      <c r="C738" s="2"/>
      <c r="D738" s="2"/>
      <c r="E738" s="2"/>
      <c r="F738" s="2"/>
      <c r="G738" s="2"/>
      <c r="H738" s="2"/>
      <c r="I738" s="2"/>
      <c r="J738" s="2"/>
      <c r="K738" s="2"/>
      <c r="L738" s="2"/>
      <c r="M738" s="2"/>
      <c r="N738" s="2"/>
      <c r="O738" s="2"/>
      <c r="P738" s="2"/>
      <c r="Q738" s="2"/>
      <c r="R738" s="50"/>
      <c r="S738" s="2"/>
      <c r="T738" s="2"/>
      <c r="U738" s="2"/>
      <c r="V738" s="2"/>
      <c r="W738" s="50"/>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row>
    <row r="739">
      <c r="A739" s="2"/>
      <c r="B739" s="2"/>
      <c r="C739" s="2"/>
      <c r="D739" s="2"/>
      <c r="E739" s="2"/>
      <c r="F739" s="2"/>
      <c r="G739" s="2"/>
      <c r="H739" s="2"/>
      <c r="I739" s="2"/>
      <c r="J739" s="2"/>
      <c r="K739" s="2"/>
      <c r="L739" s="2"/>
      <c r="M739" s="2"/>
      <c r="N739" s="2"/>
      <c r="O739" s="2"/>
      <c r="P739" s="2"/>
      <c r="Q739" s="2"/>
      <c r="R739" s="50"/>
      <c r="S739" s="2"/>
      <c r="T739" s="2"/>
      <c r="U739" s="2"/>
      <c r="V739" s="2"/>
      <c r="W739" s="50"/>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row>
    <row r="740">
      <c r="A740" s="2"/>
      <c r="B740" s="2"/>
      <c r="C740" s="2"/>
      <c r="D740" s="2"/>
      <c r="E740" s="2"/>
      <c r="F740" s="2"/>
      <c r="G740" s="2"/>
      <c r="H740" s="2"/>
      <c r="I740" s="2"/>
      <c r="J740" s="2"/>
      <c r="K740" s="2"/>
      <c r="L740" s="2"/>
      <c r="M740" s="2"/>
      <c r="N740" s="2"/>
      <c r="O740" s="2"/>
      <c r="P740" s="2"/>
      <c r="Q740" s="2"/>
      <c r="R740" s="50"/>
      <c r="S740" s="2"/>
      <c r="T740" s="2"/>
      <c r="U740" s="2"/>
      <c r="V740" s="2"/>
      <c r="W740" s="50"/>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row>
    <row r="741">
      <c r="A741" s="2"/>
      <c r="B741" s="2"/>
      <c r="C741" s="2"/>
      <c r="D741" s="2"/>
      <c r="E741" s="2"/>
      <c r="F741" s="2"/>
      <c r="G741" s="2"/>
      <c r="H741" s="2"/>
      <c r="I741" s="2"/>
      <c r="J741" s="2"/>
      <c r="K741" s="2"/>
      <c r="L741" s="2"/>
      <c r="M741" s="2"/>
      <c r="N741" s="2"/>
      <c r="O741" s="2"/>
      <c r="P741" s="2"/>
      <c r="Q741" s="2"/>
      <c r="R741" s="50"/>
      <c r="S741" s="2"/>
      <c r="T741" s="2"/>
      <c r="U741" s="2"/>
      <c r="V741" s="2"/>
      <c r="W741" s="50"/>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row>
    <row r="742">
      <c r="A742" s="2"/>
      <c r="B742" s="2"/>
      <c r="C742" s="2"/>
      <c r="D742" s="2"/>
      <c r="E742" s="2"/>
      <c r="F742" s="2"/>
      <c r="G742" s="2"/>
      <c r="H742" s="2"/>
      <c r="I742" s="2"/>
      <c r="J742" s="2"/>
      <c r="K742" s="2"/>
      <c r="L742" s="2"/>
      <c r="M742" s="2"/>
      <c r="N742" s="2"/>
      <c r="O742" s="2"/>
      <c r="P742" s="2"/>
      <c r="Q742" s="2"/>
      <c r="R742" s="50"/>
      <c r="S742" s="2"/>
      <c r="T742" s="2"/>
      <c r="U742" s="2"/>
      <c r="V742" s="2"/>
      <c r="W742" s="50"/>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row>
    <row r="743">
      <c r="A743" s="2"/>
      <c r="B743" s="2"/>
      <c r="C743" s="2"/>
      <c r="D743" s="2"/>
      <c r="E743" s="2"/>
      <c r="F743" s="2"/>
      <c r="G743" s="2"/>
      <c r="H743" s="2"/>
      <c r="I743" s="2"/>
      <c r="J743" s="2"/>
      <c r="K743" s="2"/>
      <c r="L743" s="2"/>
      <c r="M743" s="2"/>
      <c r="N743" s="2"/>
      <c r="O743" s="2"/>
      <c r="P743" s="2"/>
      <c r="Q743" s="2"/>
      <c r="R743" s="50"/>
      <c r="S743" s="2"/>
      <c r="T743" s="2"/>
      <c r="U743" s="2"/>
      <c r="V743" s="2"/>
      <c r="W743" s="50"/>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row>
    <row r="744">
      <c r="A744" s="2"/>
      <c r="B744" s="2"/>
      <c r="C744" s="2"/>
      <c r="D744" s="2"/>
      <c r="E744" s="2"/>
      <c r="F744" s="2"/>
      <c r="G744" s="2"/>
      <c r="H744" s="2"/>
      <c r="I744" s="2"/>
      <c r="J744" s="2"/>
      <c r="K744" s="2"/>
      <c r="L744" s="2"/>
      <c r="M744" s="2"/>
      <c r="N744" s="2"/>
      <c r="O744" s="2"/>
      <c r="P744" s="2"/>
      <c r="Q744" s="2"/>
      <c r="R744" s="50"/>
      <c r="S744" s="2"/>
      <c r="T744" s="2"/>
      <c r="U744" s="2"/>
      <c r="V744" s="2"/>
      <c r="W744" s="50"/>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row>
    <row r="745">
      <c r="A745" s="2"/>
      <c r="B745" s="2"/>
      <c r="C745" s="2"/>
      <c r="D745" s="2"/>
      <c r="E745" s="2"/>
      <c r="F745" s="2"/>
      <c r="G745" s="2"/>
      <c r="H745" s="2"/>
      <c r="I745" s="2"/>
      <c r="J745" s="2"/>
      <c r="K745" s="2"/>
      <c r="L745" s="2"/>
      <c r="M745" s="2"/>
      <c r="N745" s="2"/>
      <c r="O745" s="2"/>
      <c r="P745" s="2"/>
      <c r="Q745" s="2"/>
      <c r="R745" s="50"/>
      <c r="S745" s="2"/>
      <c r="T745" s="2"/>
      <c r="U745" s="2"/>
      <c r="V745" s="2"/>
      <c r="W745" s="50"/>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row>
    <row r="746">
      <c r="A746" s="2"/>
      <c r="B746" s="2"/>
      <c r="C746" s="2"/>
      <c r="D746" s="2"/>
      <c r="E746" s="2"/>
      <c r="F746" s="2"/>
      <c r="G746" s="2"/>
      <c r="H746" s="2"/>
      <c r="I746" s="2"/>
      <c r="J746" s="2"/>
      <c r="K746" s="2"/>
      <c r="L746" s="2"/>
      <c r="M746" s="2"/>
      <c r="N746" s="2"/>
      <c r="O746" s="2"/>
      <c r="P746" s="2"/>
      <c r="Q746" s="2"/>
      <c r="R746" s="50"/>
      <c r="S746" s="2"/>
      <c r="T746" s="2"/>
      <c r="U746" s="2"/>
      <c r="V746" s="2"/>
      <c r="W746" s="50"/>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row>
    <row r="747">
      <c r="A747" s="2"/>
      <c r="B747" s="2"/>
      <c r="C747" s="2"/>
      <c r="D747" s="2"/>
      <c r="E747" s="2"/>
      <c r="F747" s="2"/>
      <c r="G747" s="2"/>
      <c r="H747" s="2"/>
      <c r="I747" s="2"/>
      <c r="J747" s="2"/>
      <c r="K747" s="2"/>
      <c r="L747" s="2"/>
      <c r="M747" s="2"/>
      <c r="N747" s="2"/>
      <c r="O747" s="2"/>
      <c r="P747" s="2"/>
      <c r="Q747" s="2"/>
      <c r="R747" s="50"/>
      <c r="S747" s="2"/>
      <c r="T747" s="2"/>
      <c r="U747" s="2"/>
      <c r="V747" s="2"/>
      <c r="W747" s="50"/>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row>
    <row r="748">
      <c r="A748" s="2"/>
      <c r="B748" s="2"/>
      <c r="C748" s="2"/>
      <c r="D748" s="2"/>
      <c r="E748" s="2"/>
      <c r="F748" s="2"/>
      <c r="G748" s="2"/>
      <c r="H748" s="2"/>
      <c r="I748" s="2"/>
      <c r="J748" s="2"/>
      <c r="K748" s="2"/>
      <c r="L748" s="2"/>
      <c r="M748" s="2"/>
      <c r="N748" s="2"/>
      <c r="O748" s="2"/>
      <c r="P748" s="2"/>
      <c r="Q748" s="2"/>
      <c r="R748" s="50"/>
      <c r="S748" s="2"/>
      <c r="T748" s="2"/>
      <c r="U748" s="2"/>
      <c r="V748" s="2"/>
      <c r="W748" s="50"/>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row>
    <row r="749">
      <c r="A749" s="2"/>
      <c r="B749" s="2"/>
      <c r="C749" s="2"/>
      <c r="D749" s="2"/>
      <c r="E749" s="2"/>
      <c r="F749" s="2"/>
      <c r="G749" s="2"/>
      <c r="H749" s="2"/>
      <c r="I749" s="2"/>
      <c r="J749" s="2"/>
      <c r="K749" s="2"/>
      <c r="L749" s="2"/>
      <c r="M749" s="2"/>
      <c r="N749" s="2"/>
      <c r="O749" s="2"/>
      <c r="P749" s="2"/>
      <c r="Q749" s="2"/>
      <c r="R749" s="50"/>
      <c r="S749" s="2"/>
      <c r="T749" s="2"/>
      <c r="U749" s="2"/>
      <c r="V749" s="2"/>
      <c r="W749" s="50"/>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row>
    <row r="750">
      <c r="A750" s="2"/>
      <c r="B750" s="2"/>
      <c r="C750" s="2"/>
      <c r="D750" s="2"/>
      <c r="E750" s="2"/>
      <c r="F750" s="2"/>
      <c r="G750" s="2"/>
      <c r="H750" s="2"/>
      <c r="I750" s="2"/>
      <c r="J750" s="2"/>
      <c r="K750" s="2"/>
      <c r="L750" s="2"/>
      <c r="M750" s="2"/>
      <c r="N750" s="2"/>
      <c r="O750" s="2"/>
      <c r="P750" s="2"/>
      <c r="Q750" s="2"/>
      <c r="R750" s="50"/>
      <c r="S750" s="2"/>
      <c r="T750" s="2"/>
      <c r="U750" s="2"/>
      <c r="V750" s="2"/>
      <c r="W750" s="50"/>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row>
    <row r="751">
      <c r="A751" s="2"/>
      <c r="B751" s="2"/>
      <c r="C751" s="2"/>
      <c r="D751" s="2"/>
      <c r="E751" s="2"/>
      <c r="F751" s="2"/>
      <c r="G751" s="2"/>
      <c r="H751" s="2"/>
      <c r="I751" s="2"/>
      <c r="J751" s="2"/>
      <c r="K751" s="2"/>
      <c r="L751" s="2"/>
      <c r="M751" s="2"/>
      <c r="N751" s="2"/>
      <c r="O751" s="2"/>
      <c r="P751" s="2"/>
      <c r="Q751" s="2"/>
      <c r="R751" s="50"/>
      <c r="S751" s="2"/>
      <c r="T751" s="2"/>
      <c r="U751" s="2"/>
      <c r="V751" s="2"/>
      <c r="W751" s="50"/>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row>
    <row r="752">
      <c r="A752" s="2"/>
      <c r="B752" s="2"/>
      <c r="C752" s="2"/>
      <c r="D752" s="2"/>
      <c r="E752" s="2"/>
      <c r="F752" s="2"/>
      <c r="G752" s="2"/>
      <c r="H752" s="2"/>
      <c r="I752" s="2"/>
      <c r="J752" s="2"/>
      <c r="K752" s="2"/>
      <c r="L752" s="2"/>
      <c r="M752" s="2"/>
      <c r="N752" s="2"/>
      <c r="O752" s="2"/>
      <c r="P752" s="2"/>
      <c r="Q752" s="2"/>
      <c r="R752" s="50"/>
      <c r="S752" s="2"/>
      <c r="T752" s="2"/>
      <c r="U752" s="2"/>
      <c r="V752" s="2"/>
      <c r="W752" s="50"/>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row>
    <row r="753">
      <c r="A753" s="2"/>
      <c r="B753" s="2"/>
      <c r="C753" s="2"/>
      <c r="D753" s="2"/>
      <c r="E753" s="2"/>
      <c r="F753" s="2"/>
      <c r="G753" s="2"/>
      <c r="H753" s="2"/>
      <c r="I753" s="2"/>
      <c r="J753" s="2"/>
      <c r="K753" s="2"/>
      <c r="L753" s="2"/>
      <c r="M753" s="2"/>
      <c r="N753" s="2"/>
      <c r="O753" s="2"/>
      <c r="P753" s="2"/>
      <c r="Q753" s="2"/>
      <c r="R753" s="50"/>
      <c r="S753" s="2"/>
      <c r="T753" s="2"/>
      <c r="U753" s="2"/>
      <c r="V753" s="2"/>
      <c r="W753" s="50"/>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row>
    <row r="754">
      <c r="A754" s="2"/>
      <c r="B754" s="2"/>
      <c r="C754" s="2"/>
      <c r="D754" s="2"/>
      <c r="E754" s="2"/>
      <c r="F754" s="2"/>
      <c r="G754" s="2"/>
      <c r="H754" s="2"/>
      <c r="I754" s="2"/>
      <c r="J754" s="2"/>
      <c r="K754" s="2"/>
      <c r="L754" s="2"/>
      <c r="M754" s="2"/>
      <c r="N754" s="2"/>
      <c r="O754" s="2"/>
      <c r="P754" s="2"/>
      <c r="Q754" s="2"/>
      <c r="R754" s="50"/>
      <c r="S754" s="2"/>
      <c r="T754" s="2"/>
      <c r="U754" s="2"/>
      <c r="V754" s="2"/>
      <c r="W754" s="50"/>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row>
    <row r="755">
      <c r="A755" s="2"/>
      <c r="B755" s="2"/>
      <c r="C755" s="2"/>
      <c r="D755" s="2"/>
      <c r="E755" s="2"/>
      <c r="F755" s="2"/>
      <c r="G755" s="2"/>
      <c r="H755" s="2"/>
      <c r="I755" s="2"/>
      <c r="J755" s="2"/>
      <c r="K755" s="2"/>
      <c r="L755" s="2"/>
      <c r="M755" s="2"/>
      <c r="N755" s="2"/>
      <c r="O755" s="2"/>
      <c r="P755" s="2"/>
      <c r="Q755" s="2"/>
      <c r="R755" s="50"/>
      <c r="S755" s="2"/>
      <c r="T755" s="2"/>
      <c r="U755" s="2"/>
      <c r="V755" s="2"/>
      <c r="W755" s="50"/>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row>
    <row r="756">
      <c r="A756" s="2"/>
      <c r="B756" s="2"/>
      <c r="C756" s="2"/>
      <c r="D756" s="2"/>
      <c r="E756" s="2"/>
      <c r="F756" s="2"/>
      <c r="G756" s="2"/>
      <c r="H756" s="2"/>
      <c r="I756" s="2"/>
      <c r="J756" s="2"/>
      <c r="K756" s="2"/>
      <c r="L756" s="2"/>
      <c r="M756" s="2"/>
      <c r="N756" s="2"/>
      <c r="O756" s="2"/>
      <c r="P756" s="2"/>
      <c r="Q756" s="2"/>
      <c r="R756" s="50"/>
      <c r="S756" s="2"/>
      <c r="T756" s="2"/>
      <c r="U756" s="2"/>
      <c r="V756" s="2"/>
      <c r="W756" s="50"/>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row>
    <row r="757">
      <c r="A757" s="2"/>
      <c r="B757" s="2"/>
      <c r="C757" s="2"/>
      <c r="D757" s="2"/>
      <c r="E757" s="2"/>
      <c r="F757" s="2"/>
      <c r="G757" s="2"/>
      <c r="H757" s="2"/>
      <c r="I757" s="2"/>
      <c r="J757" s="2"/>
      <c r="K757" s="2"/>
      <c r="L757" s="2"/>
      <c r="M757" s="2"/>
      <c r="N757" s="2"/>
      <c r="O757" s="2"/>
      <c r="P757" s="2"/>
      <c r="Q757" s="2"/>
      <c r="R757" s="50"/>
      <c r="S757" s="2"/>
      <c r="T757" s="2"/>
      <c r="U757" s="2"/>
      <c r="V757" s="2"/>
      <c r="W757" s="50"/>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row>
    <row r="758">
      <c r="A758" s="2"/>
      <c r="B758" s="2"/>
      <c r="C758" s="2"/>
      <c r="D758" s="2"/>
      <c r="E758" s="2"/>
      <c r="F758" s="2"/>
      <c r="G758" s="2"/>
      <c r="H758" s="2"/>
      <c r="I758" s="2"/>
      <c r="J758" s="2"/>
      <c r="K758" s="2"/>
      <c r="L758" s="2"/>
      <c r="M758" s="2"/>
      <c r="N758" s="2"/>
      <c r="O758" s="2"/>
      <c r="P758" s="2"/>
      <c r="Q758" s="2"/>
      <c r="R758" s="50"/>
      <c r="S758" s="2"/>
      <c r="T758" s="2"/>
      <c r="U758" s="2"/>
      <c r="V758" s="2"/>
      <c r="W758" s="50"/>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row>
    <row r="759">
      <c r="A759" s="2"/>
      <c r="B759" s="2"/>
      <c r="C759" s="2"/>
      <c r="D759" s="2"/>
      <c r="E759" s="2"/>
      <c r="F759" s="2"/>
      <c r="G759" s="2"/>
      <c r="H759" s="2"/>
      <c r="I759" s="2"/>
      <c r="J759" s="2"/>
      <c r="K759" s="2"/>
      <c r="L759" s="2"/>
      <c r="M759" s="2"/>
      <c r="N759" s="2"/>
      <c r="O759" s="2"/>
      <c r="P759" s="2"/>
      <c r="Q759" s="2"/>
      <c r="R759" s="50"/>
      <c r="S759" s="2"/>
      <c r="T759" s="2"/>
      <c r="U759" s="2"/>
      <c r="V759" s="2"/>
      <c r="W759" s="50"/>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row>
    <row r="760">
      <c r="A760" s="2"/>
      <c r="B760" s="2"/>
      <c r="C760" s="2"/>
      <c r="D760" s="2"/>
      <c r="E760" s="2"/>
      <c r="F760" s="2"/>
      <c r="G760" s="2"/>
      <c r="H760" s="2"/>
      <c r="I760" s="2"/>
      <c r="J760" s="2"/>
      <c r="K760" s="2"/>
      <c r="L760" s="2"/>
      <c r="M760" s="2"/>
      <c r="N760" s="2"/>
      <c r="O760" s="2"/>
      <c r="P760" s="2"/>
      <c r="Q760" s="2"/>
      <c r="R760" s="50"/>
      <c r="S760" s="2"/>
      <c r="T760" s="2"/>
      <c r="U760" s="2"/>
      <c r="V760" s="2"/>
      <c r="W760" s="50"/>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row>
    <row r="761">
      <c r="A761" s="2"/>
      <c r="B761" s="2"/>
      <c r="C761" s="2"/>
      <c r="D761" s="2"/>
      <c r="E761" s="2"/>
      <c r="F761" s="2"/>
      <c r="G761" s="2"/>
      <c r="H761" s="2"/>
      <c r="I761" s="2"/>
      <c r="J761" s="2"/>
      <c r="K761" s="2"/>
      <c r="L761" s="2"/>
      <c r="M761" s="2"/>
      <c r="N761" s="2"/>
      <c r="O761" s="2"/>
      <c r="P761" s="2"/>
      <c r="Q761" s="2"/>
      <c r="R761" s="50"/>
      <c r="S761" s="2"/>
      <c r="T761" s="2"/>
      <c r="U761" s="2"/>
      <c r="V761" s="2"/>
      <c r="W761" s="50"/>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row>
    <row r="762">
      <c r="A762" s="2"/>
      <c r="B762" s="2"/>
      <c r="C762" s="2"/>
      <c r="D762" s="2"/>
      <c r="E762" s="2"/>
      <c r="F762" s="2"/>
      <c r="G762" s="2"/>
      <c r="H762" s="2"/>
      <c r="I762" s="2"/>
      <c r="J762" s="2"/>
      <c r="K762" s="2"/>
      <c r="L762" s="2"/>
      <c r="M762" s="2"/>
      <c r="N762" s="2"/>
      <c r="O762" s="2"/>
      <c r="P762" s="2"/>
      <c r="Q762" s="2"/>
      <c r="R762" s="50"/>
      <c r="S762" s="2"/>
      <c r="T762" s="2"/>
      <c r="U762" s="2"/>
      <c r="V762" s="2"/>
      <c r="W762" s="50"/>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row>
    <row r="763">
      <c r="A763" s="2"/>
      <c r="B763" s="2"/>
      <c r="C763" s="2"/>
      <c r="D763" s="2"/>
      <c r="E763" s="2"/>
      <c r="F763" s="2"/>
      <c r="G763" s="2"/>
      <c r="H763" s="2"/>
      <c r="I763" s="2"/>
      <c r="J763" s="2"/>
      <c r="K763" s="2"/>
      <c r="L763" s="2"/>
      <c r="M763" s="2"/>
      <c r="N763" s="2"/>
      <c r="O763" s="2"/>
      <c r="P763" s="2"/>
      <c r="Q763" s="2"/>
      <c r="R763" s="50"/>
      <c r="S763" s="2"/>
      <c r="T763" s="2"/>
      <c r="U763" s="2"/>
      <c r="V763" s="2"/>
      <c r="W763" s="50"/>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row>
    <row r="764">
      <c r="A764" s="2"/>
      <c r="B764" s="2"/>
      <c r="C764" s="2"/>
      <c r="D764" s="2"/>
      <c r="E764" s="2"/>
      <c r="F764" s="2"/>
      <c r="G764" s="2"/>
      <c r="H764" s="2"/>
      <c r="I764" s="2"/>
      <c r="J764" s="2"/>
      <c r="K764" s="2"/>
      <c r="L764" s="2"/>
      <c r="M764" s="2"/>
      <c r="N764" s="2"/>
      <c r="O764" s="2"/>
      <c r="P764" s="2"/>
      <c r="Q764" s="2"/>
      <c r="R764" s="50"/>
      <c r="S764" s="2"/>
      <c r="T764" s="2"/>
      <c r="U764" s="2"/>
      <c r="V764" s="2"/>
      <c r="W764" s="50"/>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row>
    <row r="765">
      <c r="A765" s="2"/>
      <c r="B765" s="2"/>
      <c r="C765" s="2"/>
      <c r="D765" s="2"/>
      <c r="E765" s="2"/>
      <c r="F765" s="2"/>
      <c r="G765" s="2"/>
      <c r="H765" s="2"/>
      <c r="I765" s="2"/>
      <c r="J765" s="2"/>
      <c r="K765" s="2"/>
      <c r="L765" s="2"/>
      <c r="M765" s="2"/>
      <c r="N765" s="2"/>
      <c r="O765" s="2"/>
      <c r="P765" s="2"/>
      <c r="Q765" s="2"/>
      <c r="R765" s="50"/>
      <c r="S765" s="2"/>
      <c r="T765" s="2"/>
      <c r="U765" s="2"/>
      <c r="V765" s="2"/>
      <c r="W765" s="50"/>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row>
    <row r="766">
      <c r="A766" s="2"/>
      <c r="B766" s="2"/>
      <c r="C766" s="2"/>
      <c r="D766" s="2"/>
      <c r="E766" s="2"/>
      <c r="F766" s="2"/>
      <c r="G766" s="2"/>
      <c r="H766" s="2"/>
      <c r="I766" s="2"/>
      <c r="J766" s="2"/>
      <c r="K766" s="2"/>
      <c r="L766" s="2"/>
      <c r="M766" s="2"/>
      <c r="N766" s="2"/>
      <c r="O766" s="2"/>
      <c r="P766" s="2"/>
      <c r="Q766" s="2"/>
      <c r="R766" s="50"/>
      <c r="S766" s="2"/>
      <c r="T766" s="2"/>
      <c r="U766" s="2"/>
      <c r="V766" s="2"/>
      <c r="W766" s="50"/>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row>
    <row r="767">
      <c r="A767" s="2"/>
      <c r="B767" s="2"/>
      <c r="C767" s="2"/>
      <c r="D767" s="2"/>
      <c r="E767" s="2"/>
      <c r="F767" s="2"/>
      <c r="G767" s="2"/>
      <c r="H767" s="2"/>
      <c r="I767" s="2"/>
      <c r="J767" s="2"/>
      <c r="K767" s="2"/>
      <c r="L767" s="2"/>
      <c r="M767" s="2"/>
      <c r="N767" s="2"/>
      <c r="O767" s="2"/>
      <c r="P767" s="2"/>
      <c r="Q767" s="2"/>
      <c r="R767" s="50"/>
      <c r="S767" s="2"/>
      <c r="T767" s="2"/>
      <c r="U767" s="2"/>
      <c r="V767" s="2"/>
      <c r="W767" s="50"/>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row>
    <row r="768">
      <c r="A768" s="2"/>
      <c r="B768" s="2"/>
      <c r="C768" s="2"/>
      <c r="D768" s="2"/>
      <c r="E768" s="2"/>
      <c r="F768" s="2"/>
      <c r="G768" s="2"/>
      <c r="H768" s="2"/>
      <c r="I768" s="2"/>
      <c r="J768" s="2"/>
      <c r="K768" s="2"/>
      <c r="L768" s="2"/>
      <c r="M768" s="2"/>
      <c r="N768" s="2"/>
      <c r="O768" s="2"/>
      <c r="P768" s="2"/>
      <c r="Q768" s="2"/>
      <c r="R768" s="50"/>
      <c r="S768" s="2"/>
      <c r="T768" s="2"/>
      <c r="U768" s="2"/>
      <c r="V768" s="2"/>
      <c r="W768" s="50"/>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row>
    <row r="769">
      <c r="A769" s="2"/>
      <c r="B769" s="2"/>
      <c r="C769" s="2"/>
      <c r="D769" s="2"/>
      <c r="E769" s="2"/>
      <c r="F769" s="2"/>
      <c r="G769" s="2"/>
      <c r="H769" s="2"/>
      <c r="I769" s="2"/>
      <c r="J769" s="2"/>
      <c r="K769" s="2"/>
      <c r="L769" s="2"/>
      <c r="M769" s="2"/>
      <c r="N769" s="2"/>
      <c r="O769" s="2"/>
      <c r="P769" s="2"/>
      <c r="Q769" s="2"/>
      <c r="R769" s="50"/>
      <c r="S769" s="2"/>
      <c r="T769" s="2"/>
      <c r="U769" s="2"/>
      <c r="V769" s="2"/>
      <c r="W769" s="50"/>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row>
    <row r="770">
      <c r="A770" s="2"/>
      <c r="B770" s="2"/>
      <c r="C770" s="2"/>
      <c r="D770" s="2"/>
      <c r="E770" s="2"/>
      <c r="F770" s="2"/>
      <c r="G770" s="2"/>
      <c r="H770" s="2"/>
      <c r="I770" s="2"/>
      <c r="J770" s="2"/>
      <c r="K770" s="2"/>
      <c r="L770" s="2"/>
      <c r="M770" s="2"/>
      <c r="N770" s="2"/>
      <c r="O770" s="2"/>
      <c r="P770" s="2"/>
      <c r="Q770" s="2"/>
      <c r="R770" s="50"/>
      <c r="S770" s="2"/>
      <c r="T770" s="2"/>
      <c r="U770" s="2"/>
      <c r="V770" s="2"/>
      <c r="W770" s="50"/>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row>
    <row r="771">
      <c r="A771" s="2"/>
      <c r="B771" s="2"/>
      <c r="C771" s="2"/>
      <c r="D771" s="2"/>
      <c r="E771" s="2"/>
      <c r="F771" s="2"/>
      <c r="G771" s="2"/>
      <c r="H771" s="2"/>
      <c r="I771" s="2"/>
      <c r="J771" s="2"/>
      <c r="K771" s="2"/>
      <c r="L771" s="2"/>
      <c r="M771" s="2"/>
      <c r="N771" s="2"/>
      <c r="O771" s="2"/>
      <c r="P771" s="2"/>
      <c r="Q771" s="2"/>
      <c r="R771" s="50"/>
      <c r="S771" s="2"/>
      <c r="T771" s="2"/>
      <c r="U771" s="2"/>
      <c r="V771" s="2"/>
      <c r="W771" s="50"/>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row>
    <row r="772">
      <c r="A772" s="2"/>
      <c r="B772" s="2"/>
      <c r="C772" s="2"/>
      <c r="D772" s="2"/>
      <c r="E772" s="2"/>
      <c r="F772" s="2"/>
      <c r="G772" s="2"/>
      <c r="H772" s="2"/>
      <c r="I772" s="2"/>
      <c r="J772" s="2"/>
      <c r="K772" s="2"/>
      <c r="L772" s="2"/>
      <c r="M772" s="2"/>
      <c r="N772" s="2"/>
      <c r="O772" s="2"/>
      <c r="P772" s="2"/>
      <c r="Q772" s="2"/>
      <c r="R772" s="50"/>
      <c r="S772" s="2"/>
      <c r="T772" s="2"/>
      <c r="U772" s="2"/>
      <c r="V772" s="2"/>
      <c r="W772" s="50"/>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row>
    <row r="773">
      <c r="A773" s="2"/>
      <c r="B773" s="2"/>
      <c r="C773" s="2"/>
      <c r="D773" s="2"/>
      <c r="E773" s="2"/>
      <c r="F773" s="2"/>
      <c r="G773" s="2"/>
      <c r="H773" s="2"/>
      <c r="I773" s="2"/>
      <c r="J773" s="2"/>
      <c r="K773" s="2"/>
      <c r="L773" s="2"/>
      <c r="M773" s="2"/>
      <c r="N773" s="2"/>
      <c r="O773" s="2"/>
      <c r="P773" s="2"/>
      <c r="Q773" s="2"/>
      <c r="R773" s="50"/>
      <c r="S773" s="2"/>
      <c r="T773" s="2"/>
      <c r="U773" s="2"/>
      <c r="V773" s="2"/>
      <c r="W773" s="50"/>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row>
    <row r="774">
      <c r="A774" s="2"/>
      <c r="B774" s="2"/>
      <c r="C774" s="2"/>
      <c r="D774" s="2"/>
      <c r="E774" s="2"/>
      <c r="F774" s="2"/>
      <c r="G774" s="2"/>
      <c r="H774" s="2"/>
      <c r="I774" s="2"/>
      <c r="J774" s="2"/>
      <c r="K774" s="2"/>
      <c r="L774" s="2"/>
      <c r="M774" s="2"/>
      <c r="N774" s="2"/>
      <c r="O774" s="2"/>
      <c r="P774" s="2"/>
      <c r="Q774" s="2"/>
      <c r="R774" s="50"/>
      <c r="S774" s="2"/>
      <c r="T774" s="2"/>
      <c r="U774" s="2"/>
      <c r="V774" s="2"/>
      <c r="W774" s="50"/>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row>
    <row r="775">
      <c r="A775" s="2"/>
      <c r="B775" s="2"/>
      <c r="C775" s="2"/>
      <c r="D775" s="2"/>
      <c r="E775" s="2"/>
      <c r="F775" s="2"/>
      <c r="G775" s="2"/>
      <c r="H775" s="2"/>
      <c r="I775" s="2"/>
      <c r="J775" s="2"/>
      <c r="K775" s="2"/>
      <c r="L775" s="2"/>
      <c r="M775" s="2"/>
      <c r="N775" s="2"/>
      <c r="O775" s="2"/>
      <c r="P775" s="2"/>
      <c r="Q775" s="2"/>
      <c r="R775" s="50"/>
      <c r="S775" s="2"/>
      <c r="T775" s="2"/>
      <c r="U775" s="2"/>
      <c r="V775" s="2"/>
      <c r="W775" s="50"/>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row>
    <row r="776">
      <c r="A776" s="2"/>
      <c r="B776" s="2"/>
      <c r="C776" s="2"/>
      <c r="D776" s="2"/>
      <c r="E776" s="2"/>
      <c r="F776" s="2"/>
      <c r="G776" s="2"/>
      <c r="H776" s="2"/>
      <c r="I776" s="2"/>
      <c r="J776" s="2"/>
      <c r="K776" s="2"/>
      <c r="L776" s="2"/>
      <c r="M776" s="2"/>
      <c r="N776" s="2"/>
      <c r="O776" s="2"/>
      <c r="P776" s="2"/>
      <c r="Q776" s="2"/>
      <c r="R776" s="50"/>
      <c r="S776" s="2"/>
      <c r="T776" s="2"/>
      <c r="U776" s="2"/>
      <c r="V776" s="2"/>
      <c r="W776" s="50"/>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row>
    <row r="777">
      <c r="A777" s="2"/>
      <c r="B777" s="2"/>
      <c r="C777" s="2"/>
      <c r="D777" s="2"/>
      <c r="E777" s="2"/>
      <c r="F777" s="2"/>
      <c r="G777" s="2"/>
      <c r="H777" s="2"/>
      <c r="I777" s="2"/>
      <c r="J777" s="2"/>
      <c r="K777" s="2"/>
      <c r="L777" s="2"/>
      <c r="M777" s="2"/>
      <c r="N777" s="2"/>
      <c r="O777" s="2"/>
      <c r="P777" s="2"/>
      <c r="Q777" s="2"/>
      <c r="R777" s="50"/>
      <c r="S777" s="2"/>
      <c r="T777" s="2"/>
      <c r="U777" s="2"/>
      <c r="V777" s="2"/>
      <c r="W777" s="50"/>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row>
    <row r="778">
      <c r="A778" s="2"/>
      <c r="B778" s="2"/>
      <c r="C778" s="2"/>
      <c r="D778" s="2"/>
      <c r="E778" s="2"/>
      <c r="F778" s="2"/>
      <c r="G778" s="2"/>
      <c r="H778" s="2"/>
      <c r="I778" s="2"/>
      <c r="J778" s="2"/>
      <c r="K778" s="2"/>
      <c r="L778" s="2"/>
      <c r="M778" s="2"/>
      <c r="N778" s="2"/>
      <c r="O778" s="2"/>
      <c r="P778" s="2"/>
      <c r="Q778" s="2"/>
      <c r="R778" s="50"/>
      <c r="S778" s="2"/>
      <c r="T778" s="2"/>
      <c r="U778" s="2"/>
      <c r="V778" s="2"/>
      <c r="W778" s="50"/>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row>
    <row r="779">
      <c r="A779" s="2"/>
      <c r="B779" s="2"/>
      <c r="C779" s="2"/>
      <c r="D779" s="2"/>
      <c r="E779" s="2"/>
      <c r="F779" s="2"/>
      <c r="G779" s="2"/>
      <c r="H779" s="2"/>
      <c r="I779" s="2"/>
      <c r="J779" s="2"/>
      <c r="K779" s="2"/>
      <c r="L779" s="2"/>
      <c r="M779" s="2"/>
      <c r="N779" s="2"/>
      <c r="O779" s="2"/>
      <c r="P779" s="2"/>
      <c r="Q779" s="2"/>
      <c r="R779" s="50"/>
      <c r="S779" s="2"/>
      <c r="T779" s="2"/>
      <c r="U779" s="2"/>
      <c r="V779" s="2"/>
      <c r="W779" s="50"/>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row>
    <row r="780">
      <c r="A780" s="2"/>
      <c r="B780" s="2"/>
      <c r="C780" s="2"/>
      <c r="D780" s="2"/>
      <c r="E780" s="2"/>
      <c r="F780" s="2"/>
      <c r="G780" s="2"/>
      <c r="H780" s="2"/>
      <c r="I780" s="2"/>
      <c r="J780" s="2"/>
      <c r="K780" s="2"/>
      <c r="L780" s="2"/>
      <c r="M780" s="2"/>
      <c r="N780" s="2"/>
      <c r="O780" s="2"/>
      <c r="P780" s="2"/>
      <c r="Q780" s="2"/>
      <c r="R780" s="50"/>
      <c r="S780" s="2"/>
      <c r="T780" s="2"/>
      <c r="U780" s="2"/>
      <c r="V780" s="2"/>
      <c r="W780" s="50"/>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row>
    <row r="781">
      <c r="A781" s="2"/>
      <c r="B781" s="2"/>
      <c r="C781" s="2"/>
      <c r="D781" s="2"/>
      <c r="E781" s="2"/>
      <c r="F781" s="2"/>
      <c r="G781" s="2"/>
      <c r="H781" s="2"/>
      <c r="I781" s="2"/>
      <c r="J781" s="2"/>
      <c r="K781" s="2"/>
      <c r="L781" s="2"/>
      <c r="M781" s="2"/>
      <c r="N781" s="2"/>
      <c r="O781" s="2"/>
      <c r="P781" s="2"/>
      <c r="Q781" s="2"/>
      <c r="R781" s="50"/>
      <c r="S781" s="2"/>
      <c r="T781" s="2"/>
      <c r="U781" s="2"/>
      <c r="V781" s="2"/>
      <c r="W781" s="50"/>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row>
    <row r="782">
      <c r="A782" s="2"/>
      <c r="B782" s="2"/>
      <c r="C782" s="2"/>
      <c r="D782" s="2"/>
      <c r="E782" s="2"/>
      <c r="F782" s="2"/>
      <c r="G782" s="2"/>
      <c r="H782" s="2"/>
      <c r="I782" s="2"/>
      <c r="J782" s="2"/>
      <c r="K782" s="2"/>
      <c r="L782" s="2"/>
      <c r="M782" s="2"/>
      <c r="N782" s="2"/>
      <c r="O782" s="2"/>
      <c r="P782" s="2"/>
      <c r="Q782" s="2"/>
      <c r="R782" s="50"/>
      <c r="S782" s="2"/>
      <c r="T782" s="2"/>
      <c r="U782" s="2"/>
      <c r="V782" s="2"/>
      <c r="W782" s="50"/>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row>
    <row r="783">
      <c r="A783" s="2"/>
      <c r="B783" s="2"/>
      <c r="C783" s="2"/>
      <c r="D783" s="2"/>
      <c r="E783" s="2"/>
      <c r="F783" s="2"/>
      <c r="G783" s="2"/>
      <c r="H783" s="2"/>
      <c r="I783" s="2"/>
      <c r="J783" s="2"/>
      <c r="K783" s="2"/>
      <c r="L783" s="2"/>
      <c r="M783" s="2"/>
      <c r="N783" s="2"/>
      <c r="O783" s="2"/>
      <c r="P783" s="2"/>
      <c r="Q783" s="2"/>
      <c r="R783" s="50"/>
      <c r="S783" s="2"/>
      <c r="T783" s="2"/>
      <c r="U783" s="2"/>
      <c r="V783" s="2"/>
      <c r="W783" s="50"/>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row>
    <row r="784">
      <c r="A784" s="2"/>
      <c r="B784" s="2"/>
      <c r="C784" s="2"/>
      <c r="D784" s="2"/>
      <c r="E784" s="2"/>
      <c r="F784" s="2"/>
      <c r="G784" s="2"/>
      <c r="H784" s="2"/>
      <c r="I784" s="2"/>
      <c r="J784" s="2"/>
      <c r="K784" s="2"/>
      <c r="L784" s="2"/>
      <c r="M784" s="2"/>
      <c r="N784" s="2"/>
      <c r="O784" s="2"/>
      <c r="P784" s="2"/>
      <c r="Q784" s="2"/>
      <c r="R784" s="50"/>
      <c r="S784" s="2"/>
      <c r="T784" s="2"/>
      <c r="U784" s="2"/>
      <c r="V784" s="2"/>
      <c r="W784" s="50"/>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row>
    <row r="785">
      <c r="A785" s="2"/>
      <c r="B785" s="2"/>
      <c r="C785" s="2"/>
      <c r="D785" s="2"/>
      <c r="E785" s="2"/>
      <c r="F785" s="2"/>
      <c r="G785" s="2"/>
      <c r="H785" s="2"/>
      <c r="I785" s="2"/>
      <c r="J785" s="2"/>
      <c r="K785" s="2"/>
      <c r="L785" s="2"/>
      <c r="M785" s="2"/>
      <c r="N785" s="2"/>
      <c r="O785" s="2"/>
      <c r="P785" s="2"/>
      <c r="Q785" s="2"/>
      <c r="R785" s="50"/>
      <c r="S785" s="2"/>
      <c r="T785" s="2"/>
      <c r="U785" s="2"/>
      <c r="V785" s="2"/>
      <c r="W785" s="50"/>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row>
    <row r="786">
      <c r="A786" s="2"/>
      <c r="B786" s="2"/>
      <c r="C786" s="2"/>
      <c r="D786" s="2"/>
      <c r="E786" s="2"/>
      <c r="F786" s="2"/>
      <c r="G786" s="2"/>
      <c r="H786" s="2"/>
      <c r="I786" s="2"/>
      <c r="J786" s="2"/>
      <c r="K786" s="2"/>
      <c r="L786" s="2"/>
      <c r="M786" s="2"/>
      <c r="N786" s="2"/>
      <c r="O786" s="2"/>
      <c r="P786" s="2"/>
      <c r="Q786" s="2"/>
      <c r="R786" s="50"/>
      <c r="S786" s="2"/>
      <c r="T786" s="2"/>
      <c r="U786" s="2"/>
      <c r="V786" s="2"/>
      <c r="W786" s="50"/>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row>
    <row r="787">
      <c r="A787" s="2"/>
      <c r="B787" s="2"/>
      <c r="C787" s="2"/>
      <c r="D787" s="2"/>
      <c r="E787" s="2"/>
      <c r="F787" s="2"/>
      <c r="G787" s="2"/>
      <c r="H787" s="2"/>
      <c r="I787" s="2"/>
      <c r="J787" s="2"/>
      <c r="K787" s="2"/>
      <c r="L787" s="2"/>
      <c r="M787" s="2"/>
      <c r="N787" s="2"/>
      <c r="O787" s="2"/>
      <c r="P787" s="2"/>
      <c r="Q787" s="2"/>
      <c r="R787" s="50"/>
      <c r="S787" s="2"/>
      <c r="T787" s="2"/>
      <c r="U787" s="2"/>
      <c r="V787" s="2"/>
      <c r="W787" s="50"/>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row>
    <row r="788">
      <c r="A788" s="2"/>
      <c r="B788" s="2"/>
      <c r="C788" s="2"/>
      <c r="D788" s="2"/>
      <c r="E788" s="2"/>
      <c r="F788" s="2"/>
      <c r="G788" s="2"/>
      <c r="H788" s="2"/>
      <c r="I788" s="2"/>
      <c r="J788" s="2"/>
      <c r="K788" s="2"/>
      <c r="L788" s="2"/>
      <c r="M788" s="2"/>
      <c r="N788" s="2"/>
      <c r="O788" s="2"/>
      <c r="P788" s="2"/>
      <c r="Q788" s="2"/>
      <c r="R788" s="50"/>
      <c r="S788" s="2"/>
      <c r="T788" s="2"/>
      <c r="U788" s="2"/>
      <c r="V788" s="2"/>
      <c r="W788" s="50"/>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row>
    <row r="789">
      <c r="A789" s="2"/>
      <c r="B789" s="2"/>
      <c r="C789" s="2"/>
      <c r="D789" s="2"/>
      <c r="E789" s="2"/>
      <c r="F789" s="2"/>
      <c r="G789" s="2"/>
      <c r="H789" s="2"/>
      <c r="I789" s="2"/>
      <c r="J789" s="2"/>
      <c r="K789" s="2"/>
      <c r="L789" s="2"/>
      <c r="M789" s="2"/>
      <c r="N789" s="2"/>
      <c r="O789" s="2"/>
      <c r="P789" s="2"/>
      <c r="Q789" s="2"/>
      <c r="R789" s="50"/>
      <c r="S789" s="2"/>
      <c r="T789" s="2"/>
      <c r="U789" s="2"/>
      <c r="V789" s="2"/>
      <c r="W789" s="50"/>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row>
    <row r="790">
      <c r="A790" s="2"/>
      <c r="B790" s="2"/>
      <c r="C790" s="2"/>
      <c r="D790" s="2"/>
      <c r="E790" s="2"/>
      <c r="F790" s="2"/>
      <c r="G790" s="2"/>
      <c r="H790" s="2"/>
      <c r="I790" s="2"/>
      <c r="J790" s="2"/>
      <c r="K790" s="2"/>
      <c r="L790" s="2"/>
      <c r="M790" s="2"/>
      <c r="N790" s="2"/>
      <c r="O790" s="2"/>
      <c r="P790" s="2"/>
      <c r="Q790" s="2"/>
      <c r="R790" s="50"/>
      <c r="S790" s="2"/>
      <c r="T790" s="2"/>
      <c r="U790" s="2"/>
      <c r="V790" s="2"/>
      <c r="W790" s="50"/>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row>
    <row r="791">
      <c r="A791" s="2"/>
      <c r="B791" s="2"/>
      <c r="C791" s="2"/>
      <c r="D791" s="2"/>
      <c r="E791" s="2"/>
      <c r="F791" s="2"/>
      <c r="G791" s="2"/>
      <c r="H791" s="2"/>
      <c r="I791" s="2"/>
      <c r="J791" s="2"/>
      <c r="K791" s="2"/>
      <c r="L791" s="2"/>
      <c r="M791" s="2"/>
      <c r="N791" s="2"/>
      <c r="O791" s="2"/>
      <c r="P791" s="2"/>
      <c r="Q791" s="2"/>
      <c r="R791" s="50"/>
      <c r="S791" s="2"/>
      <c r="T791" s="2"/>
      <c r="U791" s="2"/>
      <c r="V791" s="2"/>
      <c r="W791" s="50"/>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row>
    <row r="792">
      <c r="A792" s="2"/>
      <c r="B792" s="2"/>
      <c r="C792" s="2"/>
      <c r="D792" s="2"/>
      <c r="E792" s="2"/>
      <c r="F792" s="2"/>
      <c r="G792" s="2"/>
      <c r="H792" s="2"/>
      <c r="I792" s="2"/>
      <c r="J792" s="2"/>
      <c r="K792" s="2"/>
      <c r="L792" s="2"/>
      <c r="M792" s="2"/>
      <c r="N792" s="2"/>
      <c r="O792" s="2"/>
      <c r="P792" s="2"/>
      <c r="Q792" s="2"/>
      <c r="R792" s="50"/>
      <c r="S792" s="2"/>
      <c r="T792" s="2"/>
      <c r="U792" s="2"/>
      <c r="V792" s="2"/>
      <c r="W792" s="50"/>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row>
    <row r="793">
      <c r="A793" s="2"/>
      <c r="B793" s="2"/>
      <c r="C793" s="2"/>
      <c r="D793" s="2"/>
      <c r="E793" s="2"/>
      <c r="F793" s="2"/>
      <c r="G793" s="2"/>
      <c r="H793" s="2"/>
      <c r="I793" s="2"/>
      <c r="J793" s="2"/>
      <c r="K793" s="2"/>
      <c r="L793" s="2"/>
      <c r="M793" s="2"/>
      <c r="N793" s="2"/>
      <c r="O793" s="2"/>
      <c r="P793" s="2"/>
      <c r="Q793" s="2"/>
      <c r="R793" s="50"/>
      <c r="S793" s="2"/>
      <c r="T793" s="2"/>
      <c r="U793" s="2"/>
      <c r="V793" s="2"/>
      <c r="W793" s="50"/>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row>
    <row r="794">
      <c r="A794" s="2"/>
      <c r="B794" s="2"/>
      <c r="C794" s="2"/>
      <c r="D794" s="2"/>
      <c r="E794" s="2"/>
      <c r="F794" s="2"/>
      <c r="G794" s="2"/>
      <c r="H794" s="2"/>
      <c r="I794" s="2"/>
      <c r="J794" s="2"/>
      <c r="K794" s="2"/>
      <c r="L794" s="2"/>
      <c r="M794" s="2"/>
      <c r="N794" s="2"/>
      <c r="O794" s="2"/>
      <c r="P794" s="2"/>
      <c r="Q794" s="2"/>
      <c r="R794" s="50"/>
      <c r="S794" s="2"/>
      <c r="T794" s="2"/>
      <c r="U794" s="2"/>
      <c r="V794" s="2"/>
      <c r="W794" s="50"/>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row>
    <row r="795">
      <c r="A795" s="2"/>
      <c r="B795" s="2"/>
      <c r="C795" s="2"/>
      <c r="D795" s="2"/>
      <c r="E795" s="2"/>
      <c r="F795" s="2"/>
      <c r="G795" s="2"/>
      <c r="H795" s="2"/>
      <c r="I795" s="2"/>
      <c r="J795" s="2"/>
      <c r="K795" s="2"/>
      <c r="L795" s="2"/>
      <c r="M795" s="2"/>
      <c r="N795" s="2"/>
      <c r="O795" s="2"/>
      <c r="P795" s="2"/>
      <c r="Q795" s="2"/>
      <c r="R795" s="50"/>
      <c r="S795" s="2"/>
      <c r="T795" s="2"/>
      <c r="U795" s="2"/>
      <c r="V795" s="2"/>
      <c r="W795" s="50"/>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row>
    <row r="796">
      <c r="A796" s="2"/>
      <c r="B796" s="2"/>
      <c r="C796" s="2"/>
      <c r="D796" s="2"/>
      <c r="E796" s="2"/>
      <c r="F796" s="2"/>
      <c r="G796" s="2"/>
      <c r="H796" s="2"/>
      <c r="I796" s="2"/>
      <c r="J796" s="2"/>
      <c r="K796" s="2"/>
      <c r="L796" s="2"/>
      <c r="M796" s="2"/>
      <c r="N796" s="2"/>
      <c r="O796" s="2"/>
      <c r="P796" s="2"/>
      <c r="Q796" s="2"/>
      <c r="R796" s="50"/>
      <c r="S796" s="2"/>
      <c r="T796" s="2"/>
      <c r="U796" s="2"/>
      <c r="V796" s="2"/>
      <c r="W796" s="50"/>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row>
    <row r="797">
      <c r="A797" s="2"/>
      <c r="B797" s="2"/>
      <c r="C797" s="2"/>
      <c r="D797" s="2"/>
      <c r="E797" s="2"/>
      <c r="F797" s="2"/>
      <c r="G797" s="2"/>
      <c r="H797" s="2"/>
      <c r="I797" s="2"/>
      <c r="J797" s="2"/>
      <c r="K797" s="2"/>
      <c r="L797" s="2"/>
      <c r="M797" s="2"/>
      <c r="N797" s="2"/>
      <c r="O797" s="2"/>
      <c r="P797" s="2"/>
      <c r="Q797" s="2"/>
      <c r="R797" s="50"/>
      <c r="S797" s="2"/>
      <c r="T797" s="2"/>
      <c r="U797" s="2"/>
      <c r="V797" s="2"/>
      <c r="W797" s="50"/>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row>
    <row r="798">
      <c r="A798" s="2"/>
      <c r="B798" s="2"/>
      <c r="C798" s="2"/>
      <c r="D798" s="2"/>
      <c r="E798" s="2"/>
      <c r="F798" s="2"/>
      <c r="G798" s="2"/>
      <c r="H798" s="2"/>
      <c r="I798" s="2"/>
      <c r="J798" s="2"/>
      <c r="K798" s="2"/>
      <c r="L798" s="2"/>
      <c r="M798" s="2"/>
      <c r="N798" s="2"/>
      <c r="O798" s="2"/>
      <c r="P798" s="2"/>
      <c r="Q798" s="2"/>
      <c r="R798" s="50"/>
      <c r="S798" s="2"/>
      <c r="T798" s="2"/>
      <c r="U798" s="2"/>
      <c r="V798" s="2"/>
      <c r="W798" s="50"/>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row>
    <row r="799">
      <c r="A799" s="2"/>
      <c r="B799" s="2"/>
      <c r="C799" s="2"/>
      <c r="D799" s="2"/>
      <c r="E799" s="2"/>
      <c r="F799" s="2"/>
      <c r="G799" s="2"/>
      <c r="H799" s="2"/>
      <c r="I799" s="2"/>
      <c r="J799" s="2"/>
      <c r="K799" s="2"/>
      <c r="L799" s="2"/>
      <c r="M799" s="2"/>
      <c r="N799" s="2"/>
      <c r="O799" s="2"/>
      <c r="P799" s="2"/>
      <c r="Q799" s="2"/>
      <c r="R799" s="50"/>
      <c r="S799" s="2"/>
      <c r="T799" s="2"/>
      <c r="U799" s="2"/>
      <c r="V799" s="2"/>
      <c r="W799" s="50"/>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row>
    <row r="800">
      <c r="A800" s="2"/>
      <c r="B800" s="2"/>
      <c r="C800" s="2"/>
      <c r="D800" s="2"/>
      <c r="E800" s="2"/>
      <c r="F800" s="2"/>
      <c r="G800" s="2"/>
      <c r="H800" s="2"/>
      <c r="I800" s="2"/>
      <c r="J800" s="2"/>
      <c r="K800" s="2"/>
      <c r="L800" s="2"/>
      <c r="M800" s="2"/>
      <c r="N800" s="2"/>
      <c r="O800" s="2"/>
      <c r="P800" s="2"/>
      <c r="Q800" s="2"/>
      <c r="R800" s="50"/>
      <c r="S800" s="2"/>
      <c r="T800" s="2"/>
      <c r="U800" s="2"/>
      <c r="V800" s="2"/>
      <c r="W800" s="50"/>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row>
    <row r="801">
      <c r="A801" s="2"/>
      <c r="B801" s="2"/>
      <c r="C801" s="2"/>
      <c r="D801" s="2"/>
      <c r="E801" s="2"/>
      <c r="F801" s="2"/>
      <c r="G801" s="2"/>
      <c r="H801" s="2"/>
      <c r="I801" s="2"/>
      <c r="J801" s="2"/>
      <c r="K801" s="2"/>
      <c r="L801" s="2"/>
      <c r="M801" s="2"/>
      <c r="N801" s="2"/>
      <c r="O801" s="2"/>
      <c r="P801" s="2"/>
      <c r="Q801" s="2"/>
      <c r="R801" s="50"/>
      <c r="S801" s="2"/>
      <c r="T801" s="2"/>
      <c r="U801" s="2"/>
      <c r="V801" s="2"/>
      <c r="W801" s="50"/>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row>
    <row r="802">
      <c r="A802" s="2"/>
      <c r="B802" s="2"/>
      <c r="C802" s="2"/>
      <c r="D802" s="2"/>
      <c r="E802" s="2"/>
      <c r="F802" s="2"/>
      <c r="G802" s="2"/>
      <c r="H802" s="2"/>
      <c r="I802" s="2"/>
      <c r="J802" s="2"/>
      <c r="K802" s="2"/>
      <c r="L802" s="2"/>
      <c r="M802" s="2"/>
      <c r="N802" s="2"/>
      <c r="O802" s="2"/>
      <c r="P802" s="2"/>
      <c r="Q802" s="2"/>
      <c r="R802" s="50"/>
      <c r="S802" s="2"/>
      <c r="T802" s="2"/>
      <c r="U802" s="2"/>
      <c r="V802" s="2"/>
      <c r="W802" s="50"/>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row>
    <row r="803">
      <c r="A803" s="2"/>
      <c r="B803" s="2"/>
      <c r="C803" s="2"/>
      <c r="D803" s="2"/>
      <c r="E803" s="2"/>
      <c r="F803" s="2"/>
      <c r="G803" s="2"/>
      <c r="H803" s="2"/>
      <c r="I803" s="2"/>
      <c r="J803" s="2"/>
      <c r="K803" s="2"/>
      <c r="L803" s="2"/>
      <c r="M803" s="2"/>
      <c r="N803" s="2"/>
      <c r="O803" s="2"/>
      <c r="P803" s="2"/>
      <c r="Q803" s="2"/>
      <c r="R803" s="50"/>
      <c r="S803" s="2"/>
      <c r="T803" s="2"/>
      <c r="U803" s="2"/>
      <c r="V803" s="2"/>
      <c r="W803" s="50"/>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row>
    <row r="804">
      <c r="A804" s="2"/>
      <c r="B804" s="2"/>
      <c r="C804" s="2"/>
      <c r="D804" s="2"/>
      <c r="E804" s="2"/>
      <c r="F804" s="2"/>
      <c r="G804" s="2"/>
      <c r="H804" s="2"/>
      <c r="I804" s="2"/>
      <c r="J804" s="2"/>
      <c r="K804" s="2"/>
      <c r="L804" s="2"/>
      <c r="M804" s="2"/>
      <c r="N804" s="2"/>
      <c r="O804" s="2"/>
      <c r="P804" s="2"/>
      <c r="Q804" s="2"/>
      <c r="R804" s="50"/>
      <c r="S804" s="2"/>
      <c r="T804" s="2"/>
      <c r="U804" s="2"/>
      <c r="V804" s="2"/>
      <c r="W804" s="50"/>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row>
    <row r="805">
      <c r="A805" s="2"/>
      <c r="B805" s="2"/>
      <c r="C805" s="2"/>
      <c r="D805" s="2"/>
      <c r="E805" s="2"/>
      <c r="F805" s="2"/>
      <c r="G805" s="2"/>
      <c r="H805" s="2"/>
      <c r="I805" s="2"/>
      <c r="J805" s="2"/>
      <c r="K805" s="2"/>
      <c r="L805" s="2"/>
      <c r="M805" s="2"/>
      <c r="N805" s="2"/>
      <c r="O805" s="2"/>
      <c r="P805" s="2"/>
      <c r="Q805" s="2"/>
      <c r="R805" s="50"/>
      <c r="S805" s="2"/>
      <c r="T805" s="2"/>
      <c r="U805" s="2"/>
      <c r="V805" s="2"/>
      <c r="W805" s="50"/>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row>
    <row r="806">
      <c r="A806" s="2"/>
      <c r="B806" s="2"/>
      <c r="C806" s="2"/>
      <c r="D806" s="2"/>
      <c r="E806" s="2"/>
      <c r="F806" s="2"/>
      <c r="G806" s="2"/>
      <c r="H806" s="2"/>
      <c r="I806" s="2"/>
      <c r="J806" s="2"/>
      <c r="K806" s="2"/>
      <c r="L806" s="2"/>
      <c r="M806" s="2"/>
      <c r="N806" s="2"/>
      <c r="O806" s="2"/>
      <c r="P806" s="2"/>
      <c r="Q806" s="2"/>
      <c r="R806" s="50"/>
      <c r="S806" s="2"/>
      <c r="T806" s="2"/>
      <c r="U806" s="2"/>
      <c r="V806" s="2"/>
      <c r="W806" s="50"/>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row>
    <row r="807">
      <c r="A807" s="2"/>
      <c r="B807" s="2"/>
      <c r="C807" s="2"/>
      <c r="D807" s="2"/>
      <c r="E807" s="2"/>
      <c r="F807" s="2"/>
      <c r="G807" s="2"/>
      <c r="H807" s="2"/>
      <c r="I807" s="2"/>
      <c r="J807" s="2"/>
      <c r="K807" s="2"/>
      <c r="L807" s="2"/>
      <c r="M807" s="2"/>
      <c r="N807" s="2"/>
      <c r="O807" s="2"/>
      <c r="P807" s="2"/>
      <c r="Q807" s="2"/>
      <c r="R807" s="50"/>
      <c r="S807" s="2"/>
      <c r="T807" s="2"/>
      <c r="U807" s="2"/>
      <c r="V807" s="2"/>
      <c r="W807" s="50"/>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row>
    <row r="808">
      <c r="A808" s="2"/>
      <c r="B808" s="2"/>
      <c r="C808" s="2"/>
      <c r="D808" s="2"/>
      <c r="E808" s="2"/>
      <c r="F808" s="2"/>
      <c r="G808" s="2"/>
      <c r="H808" s="2"/>
      <c r="I808" s="2"/>
      <c r="J808" s="2"/>
      <c r="K808" s="2"/>
      <c r="L808" s="2"/>
      <c r="M808" s="2"/>
      <c r="N808" s="2"/>
      <c r="O808" s="2"/>
      <c r="P808" s="2"/>
      <c r="Q808" s="2"/>
      <c r="R808" s="50"/>
      <c r="S808" s="2"/>
      <c r="T808" s="2"/>
      <c r="U808" s="2"/>
      <c r="V808" s="2"/>
      <c r="W808" s="50"/>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row>
    <row r="809">
      <c r="A809" s="2"/>
      <c r="B809" s="2"/>
      <c r="C809" s="2"/>
      <c r="D809" s="2"/>
      <c r="E809" s="2"/>
      <c r="F809" s="2"/>
      <c r="G809" s="2"/>
      <c r="H809" s="2"/>
      <c r="I809" s="2"/>
      <c r="J809" s="2"/>
      <c r="K809" s="2"/>
      <c r="L809" s="2"/>
      <c r="M809" s="2"/>
      <c r="N809" s="2"/>
      <c r="O809" s="2"/>
      <c r="P809" s="2"/>
      <c r="Q809" s="2"/>
      <c r="R809" s="50"/>
      <c r="S809" s="2"/>
      <c r="T809" s="2"/>
      <c r="U809" s="2"/>
      <c r="V809" s="2"/>
      <c r="W809" s="50"/>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row>
    <row r="810">
      <c r="A810" s="2"/>
      <c r="B810" s="2"/>
      <c r="C810" s="2"/>
      <c r="D810" s="2"/>
      <c r="E810" s="2"/>
      <c r="F810" s="2"/>
      <c r="G810" s="2"/>
      <c r="H810" s="2"/>
      <c r="I810" s="2"/>
      <c r="J810" s="2"/>
      <c r="K810" s="2"/>
      <c r="L810" s="2"/>
      <c r="M810" s="2"/>
      <c r="N810" s="2"/>
      <c r="O810" s="2"/>
      <c r="P810" s="2"/>
      <c r="Q810" s="2"/>
      <c r="R810" s="50"/>
      <c r="S810" s="2"/>
      <c r="T810" s="2"/>
      <c r="U810" s="2"/>
      <c r="V810" s="2"/>
      <c r="W810" s="50"/>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row>
    <row r="811">
      <c r="A811" s="2"/>
      <c r="B811" s="2"/>
      <c r="C811" s="2"/>
      <c r="D811" s="2"/>
      <c r="E811" s="2"/>
      <c r="F811" s="2"/>
      <c r="G811" s="2"/>
      <c r="H811" s="2"/>
      <c r="I811" s="2"/>
      <c r="J811" s="2"/>
      <c r="K811" s="2"/>
      <c r="L811" s="2"/>
      <c r="M811" s="2"/>
      <c r="N811" s="2"/>
      <c r="O811" s="2"/>
      <c r="P811" s="2"/>
      <c r="Q811" s="2"/>
      <c r="R811" s="50"/>
      <c r="S811" s="2"/>
      <c r="T811" s="2"/>
      <c r="U811" s="2"/>
      <c r="V811" s="2"/>
      <c r="W811" s="50"/>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row>
    <row r="812">
      <c r="A812" s="2"/>
      <c r="B812" s="2"/>
      <c r="C812" s="2"/>
      <c r="D812" s="2"/>
      <c r="E812" s="2"/>
      <c r="F812" s="2"/>
      <c r="G812" s="2"/>
      <c r="H812" s="2"/>
      <c r="I812" s="2"/>
      <c r="J812" s="2"/>
      <c r="K812" s="2"/>
      <c r="L812" s="2"/>
      <c r="M812" s="2"/>
      <c r="N812" s="2"/>
      <c r="O812" s="2"/>
      <c r="P812" s="2"/>
      <c r="Q812" s="2"/>
      <c r="R812" s="50"/>
      <c r="S812" s="2"/>
      <c r="T812" s="2"/>
      <c r="U812" s="2"/>
      <c r="V812" s="2"/>
      <c r="W812" s="50"/>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row>
    <row r="813">
      <c r="A813" s="2"/>
      <c r="B813" s="2"/>
      <c r="C813" s="2"/>
      <c r="D813" s="2"/>
      <c r="E813" s="2"/>
      <c r="F813" s="2"/>
      <c r="G813" s="2"/>
      <c r="H813" s="2"/>
      <c r="I813" s="2"/>
      <c r="J813" s="2"/>
      <c r="K813" s="2"/>
      <c r="L813" s="2"/>
      <c r="M813" s="2"/>
      <c r="N813" s="2"/>
      <c r="O813" s="2"/>
      <c r="P813" s="2"/>
      <c r="Q813" s="2"/>
      <c r="R813" s="50"/>
      <c r="S813" s="2"/>
      <c r="T813" s="2"/>
      <c r="U813" s="2"/>
      <c r="V813" s="2"/>
      <c r="W813" s="50"/>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row>
    <row r="814">
      <c r="A814" s="2"/>
      <c r="B814" s="2"/>
      <c r="C814" s="2"/>
      <c r="D814" s="2"/>
      <c r="E814" s="2"/>
      <c r="F814" s="2"/>
      <c r="G814" s="2"/>
      <c r="H814" s="2"/>
      <c r="I814" s="2"/>
      <c r="J814" s="2"/>
      <c r="K814" s="2"/>
      <c r="L814" s="2"/>
      <c r="M814" s="2"/>
      <c r="N814" s="2"/>
      <c r="O814" s="2"/>
      <c r="P814" s="2"/>
      <c r="Q814" s="2"/>
      <c r="R814" s="50"/>
      <c r="S814" s="2"/>
      <c r="T814" s="2"/>
      <c r="U814" s="2"/>
      <c r="V814" s="2"/>
      <c r="W814" s="50"/>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row>
    <row r="815">
      <c r="A815" s="2"/>
      <c r="B815" s="2"/>
      <c r="C815" s="2"/>
      <c r="D815" s="2"/>
      <c r="E815" s="2"/>
      <c r="F815" s="2"/>
      <c r="G815" s="2"/>
      <c r="H815" s="2"/>
      <c r="I815" s="2"/>
      <c r="J815" s="2"/>
      <c r="K815" s="2"/>
      <c r="L815" s="2"/>
      <c r="M815" s="2"/>
      <c r="N815" s="2"/>
      <c r="O815" s="2"/>
      <c r="P815" s="2"/>
      <c r="Q815" s="2"/>
      <c r="R815" s="50"/>
      <c r="S815" s="2"/>
      <c r="T815" s="2"/>
      <c r="U815" s="2"/>
      <c r="V815" s="2"/>
      <c r="W815" s="50"/>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row>
    <row r="816">
      <c r="A816" s="2"/>
      <c r="B816" s="2"/>
      <c r="C816" s="2"/>
      <c r="D816" s="2"/>
      <c r="E816" s="2"/>
      <c r="F816" s="2"/>
      <c r="G816" s="2"/>
      <c r="H816" s="2"/>
      <c r="I816" s="2"/>
      <c r="J816" s="2"/>
      <c r="K816" s="2"/>
      <c r="L816" s="2"/>
      <c r="M816" s="2"/>
      <c r="N816" s="2"/>
      <c r="O816" s="2"/>
      <c r="P816" s="2"/>
      <c r="Q816" s="2"/>
      <c r="R816" s="50"/>
      <c r="S816" s="2"/>
      <c r="T816" s="2"/>
      <c r="U816" s="2"/>
      <c r="V816" s="2"/>
      <c r="W816" s="50"/>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row>
    <row r="817">
      <c r="A817" s="2"/>
      <c r="B817" s="2"/>
      <c r="C817" s="2"/>
      <c r="D817" s="2"/>
      <c r="E817" s="2"/>
      <c r="F817" s="2"/>
      <c r="G817" s="2"/>
      <c r="H817" s="2"/>
      <c r="I817" s="2"/>
      <c r="J817" s="2"/>
      <c r="K817" s="2"/>
      <c r="L817" s="2"/>
      <c r="M817" s="2"/>
      <c r="N817" s="2"/>
      <c r="O817" s="2"/>
      <c r="P817" s="2"/>
      <c r="Q817" s="2"/>
      <c r="R817" s="50"/>
      <c r="S817" s="2"/>
      <c r="T817" s="2"/>
      <c r="U817" s="2"/>
      <c r="V817" s="2"/>
      <c r="W817" s="50"/>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row>
    <row r="818">
      <c r="A818" s="2"/>
      <c r="B818" s="2"/>
      <c r="C818" s="2"/>
      <c r="D818" s="2"/>
      <c r="E818" s="2"/>
      <c r="F818" s="2"/>
      <c r="G818" s="2"/>
      <c r="H818" s="2"/>
      <c r="I818" s="2"/>
      <c r="J818" s="2"/>
      <c r="K818" s="2"/>
      <c r="L818" s="2"/>
      <c r="M818" s="2"/>
      <c r="N818" s="2"/>
      <c r="O818" s="2"/>
      <c r="P818" s="2"/>
      <c r="Q818" s="2"/>
      <c r="R818" s="50"/>
      <c r="S818" s="2"/>
      <c r="T818" s="2"/>
      <c r="U818" s="2"/>
      <c r="V818" s="2"/>
      <c r="W818" s="50"/>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row>
    <row r="819">
      <c r="A819" s="2"/>
      <c r="B819" s="2"/>
      <c r="C819" s="2"/>
      <c r="D819" s="2"/>
      <c r="E819" s="2"/>
      <c r="F819" s="2"/>
      <c r="G819" s="2"/>
      <c r="H819" s="2"/>
      <c r="I819" s="2"/>
      <c r="J819" s="2"/>
      <c r="K819" s="2"/>
      <c r="L819" s="2"/>
      <c r="M819" s="2"/>
      <c r="N819" s="2"/>
      <c r="O819" s="2"/>
      <c r="P819" s="2"/>
      <c r="Q819" s="2"/>
      <c r="R819" s="50"/>
      <c r="S819" s="2"/>
      <c r="T819" s="2"/>
      <c r="U819" s="2"/>
      <c r="V819" s="2"/>
      <c r="W819" s="50"/>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row>
    <row r="820">
      <c r="A820" s="2"/>
      <c r="B820" s="2"/>
      <c r="C820" s="2"/>
      <c r="D820" s="2"/>
      <c r="E820" s="2"/>
      <c r="F820" s="2"/>
      <c r="G820" s="2"/>
      <c r="H820" s="2"/>
      <c r="I820" s="2"/>
      <c r="J820" s="2"/>
      <c r="K820" s="2"/>
      <c r="L820" s="2"/>
      <c r="M820" s="2"/>
      <c r="N820" s="2"/>
      <c r="O820" s="2"/>
      <c r="P820" s="2"/>
      <c r="Q820" s="2"/>
      <c r="R820" s="50"/>
      <c r="S820" s="2"/>
      <c r="T820" s="2"/>
      <c r="U820" s="2"/>
      <c r="V820" s="2"/>
      <c r="W820" s="50"/>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row>
    <row r="821">
      <c r="A821" s="2"/>
      <c r="B821" s="2"/>
      <c r="C821" s="2"/>
      <c r="D821" s="2"/>
      <c r="E821" s="2"/>
      <c r="F821" s="2"/>
      <c r="G821" s="2"/>
      <c r="H821" s="2"/>
      <c r="I821" s="2"/>
      <c r="J821" s="2"/>
      <c r="K821" s="2"/>
      <c r="L821" s="2"/>
      <c r="M821" s="2"/>
      <c r="N821" s="2"/>
      <c r="O821" s="2"/>
      <c r="P821" s="2"/>
      <c r="Q821" s="2"/>
      <c r="R821" s="50"/>
      <c r="S821" s="2"/>
      <c r="T821" s="2"/>
      <c r="U821" s="2"/>
      <c r="V821" s="2"/>
      <c r="W821" s="50"/>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row>
    <row r="822">
      <c r="A822" s="2"/>
      <c r="B822" s="2"/>
      <c r="C822" s="2"/>
      <c r="D822" s="2"/>
      <c r="E822" s="2"/>
      <c r="F822" s="2"/>
      <c r="G822" s="2"/>
      <c r="H822" s="2"/>
      <c r="I822" s="2"/>
      <c r="J822" s="2"/>
      <c r="K822" s="2"/>
      <c r="L822" s="2"/>
      <c r="M822" s="2"/>
      <c r="N822" s="2"/>
      <c r="O822" s="2"/>
      <c r="P822" s="2"/>
      <c r="Q822" s="2"/>
      <c r="R822" s="50"/>
      <c r="S822" s="2"/>
      <c r="T822" s="2"/>
      <c r="U822" s="2"/>
      <c r="V822" s="2"/>
      <c r="W822" s="50"/>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row>
    <row r="823">
      <c r="A823" s="2"/>
      <c r="B823" s="2"/>
      <c r="C823" s="2"/>
      <c r="D823" s="2"/>
      <c r="E823" s="2"/>
      <c r="F823" s="2"/>
      <c r="G823" s="2"/>
      <c r="H823" s="2"/>
      <c r="I823" s="2"/>
      <c r="J823" s="2"/>
      <c r="K823" s="2"/>
      <c r="L823" s="2"/>
      <c r="M823" s="2"/>
      <c r="N823" s="2"/>
      <c r="O823" s="2"/>
      <c r="P823" s="2"/>
      <c r="Q823" s="2"/>
      <c r="R823" s="50"/>
      <c r="S823" s="2"/>
      <c r="T823" s="2"/>
      <c r="U823" s="2"/>
      <c r="V823" s="2"/>
      <c r="W823" s="50"/>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row>
    <row r="824">
      <c r="A824" s="2"/>
      <c r="B824" s="2"/>
      <c r="C824" s="2"/>
      <c r="D824" s="2"/>
      <c r="E824" s="2"/>
      <c r="F824" s="2"/>
      <c r="G824" s="2"/>
      <c r="H824" s="2"/>
      <c r="I824" s="2"/>
      <c r="J824" s="2"/>
      <c r="K824" s="2"/>
      <c r="L824" s="2"/>
      <c r="M824" s="2"/>
      <c r="N824" s="2"/>
      <c r="O824" s="2"/>
      <c r="P824" s="2"/>
      <c r="Q824" s="2"/>
      <c r="R824" s="50"/>
      <c r="S824" s="2"/>
      <c r="T824" s="2"/>
      <c r="U824" s="2"/>
      <c r="V824" s="2"/>
      <c r="W824" s="50"/>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row>
    <row r="825">
      <c r="A825" s="2"/>
      <c r="B825" s="2"/>
      <c r="C825" s="2"/>
      <c r="D825" s="2"/>
      <c r="E825" s="2"/>
      <c r="F825" s="2"/>
      <c r="G825" s="2"/>
      <c r="H825" s="2"/>
      <c r="I825" s="2"/>
      <c r="J825" s="2"/>
      <c r="K825" s="2"/>
      <c r="L825" s="2"/>
      <c r="M825" s="2"/>
      <c r="N825" s="2"/>
      <c r="O825" s="2"/>
      <c r="P825" s="2"/>
      <c r="Q825" s="2"/>
      <c r="R825" s="50"/>
      <c r="S825" s="2"/>
      <c r="T825" s="2"/>
      <c r="U825" s="2"/>
      <c r="V825" s="2"/>
      <c r="W825" s="50"/>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row>
    <row r="826">
      <c r="A826" s="2"/>
      <c r="B826" s="2"/>
      <c r="C826" s="2"/>
      <c r="D826" s="2"/>
      <c r="E826" s="2"/>
      <c r="F826" s="2"/>
      <c r="G826" s="2"/>
      <c r="H826" s="2"/>
      <c r="I826" s="2"/>
      <c r="J826" s="2"/>
      <c r="K826" s="2"/>
      <c r="L826" s="2"/>
      <c r="M826" s="2"/>
      <c r="N826" s="2"/>
      <c r="O826" s="2"/>
      <c r="P826" s="2"/>
      <c r="Q826" s="2"/>
      <c r="R826" s="50"/>
      <c r="S826" s="2"/>
      <c r="T826" s="2"/>
      <c r="U826" s="2"/>
      <c r="V826" s="2"/>
      <c r="W826" s="50"/>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row>
    <row r="827">
      <c r="A827" s="2"/>
      <c r="B827" s="2"/>
      <c r="C827" s="2"/>
      <c r="D827" s="2"/>
      <c r="E827" s="2"/>
      <c r="F827" s="2"/>
      <c r="G827" s="2"/>
      <c r="H827" s="2"/>
      <c r="I827" s="2"/>
      <c r="J827" s="2"/>
      <c r="K827" s="2"/>
      <c r="L827" s="2"/>
      <c r="M827" s="2"/>
      <c r="N827" s="2"/>
      <c r="O827" s="2"/>
      <c r="P827" s="2"/>
      <c r="Q827" s="2"/>
      <c r="R827" s="50"/>
      <c r="S827" s="2"/>
      <c r="T827" s="2"/>
      <c r="U827" s="2"/>
      <c r="V827" s="2"/>
      <c r="W827" s="50"/>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row>
    <row r="828">
      <c r="A828" s="2"/>
      <c r="B828" s="2"/>
      <c r="C828" s="2"/>
      <c r="D828" s="2"/>
      <c r="E828" s="2"/>
      <c r="F828" s="2"/>
      <c r="G828" s="2"/>
      <c r="H828" s="2"/>
      <c r="I828" s="2"/>
      <c r="J828" s="2"/>
      <c r="K828" s="2"/>
      <c r="L828" s="2"/>
      <c r="M828" s="2"/>
      <c r="N828" s="2"/>
      <c r="O828" s="2"/>
      <c r="P828" s="2"/>
      <c r="Q828" s="2"/>
      <c r="R828" s="50"/>
      <c r="S828" s="2"/>
      <c r="T828" s="2"/>
      <c r="U828" s="2"/>
      <c r="V828" s="2"/>
      <c r="W828" s="50"/>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row>
    <row r="829">
      <c r="A829" s="2"/>
      <c r="B829" s="2"/>
      <c r="C829" s="2"/>
      <c r="D829" s="2"/>
      <c r="E829" s="2"/>
      <c r="F829" s="2"/>
      <c r="G829" s="2"/>
      <c r="H829" s="2"/>
      <c r="I829" s="2"/>
      <c r="J829" s="2"/>
      <c r="K829" s="2"/>
      <c r="L829" s="2"/>
      <c r="M829" s="2"/>
      <c r="N829" s="2"/>
      <c r="O829" s="2"/>
      <c r="P829" s="2"/>
      <c r="Q829" s="2"/>
      <c r="R829" s="50"/>
      <c r="S829" s="2"/>
      <c r="T829" s="2"/>
      <c r="U829" s="2"/>
      <c r="V829" s="2"/>
      <c r="W829" s="50"/>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row>
    <row r="830">
      <c r="A830" s="2"/>
      <c r="B830" s="2"/>
      <c r="C830" s="2"/>
      <c r="D830" s="2"/>
      <c r="E830" s="2"/>
      <c r="F830" s="2"/>
      <c r="G830" s="2"/>
      <c r="H830" s="2"/>
      <c r="I830" s="2"/>
      <c r="J830" s="2"/>
      <c r="K830" s="2"/>
      <c r="L830" s="2"/>
      <c r="M830" s="2"/>
      <c r="N830" s="2"/>
      <c r="O830" s="2"/>
      <c r="P830" s="2"/>
      <c r="Q830" s="2"/>
      <c r="R830" s="50"/>
      <c r="S830" s="2"/>
      <c r="T830" s="2"/>
      <c r="U830" s="2"/>
      <c r="V830" s="2"/>
      <c r="W830" s="50"/>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row>
    <row r="831">
      <c r="A831" s="2"/>
      <c r="B831" s="2"/>
      <c r="C831" s="2"/>
      <c r="D831" s="2"/>
      <c r="E831" s="2"/>
      <c r="F831" s="2"/>
      <c r="G831" s="2"/>
      <c r="H831" s="2"/>
      <c r="I831" s="2"/>
      <c r="J831" s="2"/>
      <c r="K831" s="2"/>
      <c r="L831" s="2"/>
      <c r="M831" s="2"/>
      <c r="N831" s="2"/>
      <c r="O831" s="2"/>
      <c r="P831" s="2"/>
      <c r="Q831" s="2"/>
      <c r="R831" s="50"/>
      <c r="S831" s="2"/>
      <c r="T831" s="2"/>
      <c r="U831" s="2"/>
      <c r="V831" s="2"/>
      <c r="W831" s="50"/>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row>
    <row r="832">
      <c r="A832" s="2"/>
      <c r="B832" s="2"/>
      <c r="C832" s="2"/>
      <c r="D832" s="2"/>
      <c r="E832" s="2"/>
      <c r="F832" s="2"/>
      <c r="G832" s="2"/>
      <c r="H832" s="2"/>
      <c r="I832" s="2"/>
      <c r="J832" s="2"/>
      <c r="K832" s="2"/>
      <c r="L832" s="2"/>
      <c r="M832" s="2"/>
      <c r="N832" s="2"/>
      <c r="O832" s="2"/>
      <c r="P832" s="2"/>
      <c r="Q832" s="2"/>
      <c r="R832" s="50"/>
      <c r="S832" s="2"/>
      <c r="T832" s="2"/>
      <c r="U832" s="2"/>
      <c r="V832" s="2"/>
      <c r="W832" s="50"/>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row>
    <row r="833">
      <c r="A833" s="2"/>
      <c r="B833" s="2"/>
      <c r="C833" s="2"/>
      <c r="D833" s="2"/>
      <c r="E833" s="2"/>
      <c r="F833" s="2"/>
      <c r="G833" s="2"/>
      <c r="H833" s="2"/>
      <c r="I833" s="2"/>
      <c r="J833" s="2"/>
      <c r="K833" s="2"/>
      <c r="L833" s="2"/>
      <c r="M833" s="2"/>
      <c r="N833" s="2"/>
      <c r="O833" s="2"/>
      <c r="P833" s="2"/>
      <c r="Q833" s="2"/>
      <c r="R833" s="50"/>
      <c r="S833" s="2"/>
      <c r="T833" s="2"/>
      <c r="U833" s="2"/>
      <c r="V833" s="2"/>
      <c r="W833" s="50"/>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row>
    <row r="834">
      <c r="A834" s="2"/>
      <c r="B834" s="2"/>
      <c r="C834" s="2"/>
      <c r="D834" s="2"/>
      <c r="E834" s="2"/>
      <c r="F834" s="2"/>
      <c r="G834" s="2"/>
      <c r="H834" s="2"/>
      <c r="I834" s="2"/>
      <c r="J834" s="2"/>
      <c r="K834" s="2"/>
      <c r="L834" s="2"/>
      <c r="M834" s="2"/>
      <c r="N834" s="2"/>
      <c r="O834" s="2"/>
      <c r="P834" s="2"/>
      <c r="Q834" s="2"/>
      <c r="R834" s="50"/>
      <c r="S834" s="2"/>
      <c r="T834" s="2"/>
      <c r="U834" s="2"/>
      <c r="V834" s="2"/>
      <c r="W834" s="50"/>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row>
    <row r="835">
      <c r="A835" s="2"/>
      <c r="B835" s="2"/>
      <c r="C835" s="2"/>
      <c r="D835" s="2"/>
      <c r="E835" s="2"/>
      <c r="F835" s="2"/>
      <c r="G835" s="2"/>
      <c r="H835" s="2"/>
      <c r="I835" s="2"/>
      <c r="J835" s="2"/>
      <c r="K835" s="2"/>
      <c r="L835" s="2"/>
      <c r="M835" s="2"/>
      <c r="N835" s="2"/>
      <c r="O835" s="2"/>
      <c r="P835" s="2"/>
      <c r="Q835" s="2"/>
      <c r="R835" s="50"/>
      <c r="S835" s="2"/>
      <c r="T835" s="2"/>
      <c r="U835" s="2"/>
      <c r="V835" s="2"/>
      <c r="W835" s="50"/>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row>
    <row r="836">
      <c r="A836" s="2"/>
      <c r="B836" s="2"/>
      <c r="C836" s="2"/>
      <c r="D836" s="2"/>
      <c r="E836" s="2"/>
      <c r="F836" s="2"/>
      <c r="G836" s="2"/>
      <c r="H836" s="2"/>
      <c r="I836" s="2"/>
      <c r="J836" s="2"/>
      <c r="K836" s="2"/>
      <c r="L836" s="2"/>
      <c r="M836" s="2"/>
      <c r="N836" s="2"/>
      <c r="O836" s="2"/>
      <c r="P836" s="2"/>
      <c r="Q836" s="2"/>
      <c r="R836" s="50"/>
      <c r="S836" s="2"/>
      <c r="T836" s="2"/>
      <c r="U836" s="2"/>
      <c r="V836" s="2"/>
      <c r="W836" s="50"/>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row>
    <row r="837">
      <c r="A837" s="2"/>
      <c r="B837" s="2"/>
      <c r="C837" s="2"/>
      <c r="D837" s="2"/>
      <c r="E837" s="2"/>
      <c r="F837" s="2"/>
      <c r="G837" s="2"/>
      <c r="H837" s="2"/>
      <c r="I837" s="2"/>
      <c r="J837" s="2"/>
      <c r="K837" s="2"/>
      <c r="L837" s="2"/>
      <c r="M837" s="2"/>
      <c r="N837" s="2"/>
      <c r="O837" s="2"/>
      <c r="P837" s="2"/>
      <c r="Q837" s="2"/>
      <c r="R837" s="50"/>
      <c r="S837" s="2"/>
      <c r="T837" s="2"/>
      <c r="U837" s="2"/>
      <c r="V837" s="2"/>
      <c r="W837" s="50"/>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row>
    <row r="838">
      <c r="A838" s="2"/>
      <c r="B838" s="2"/>
      <c r="C838" s="2"/>
      <c r="D838" s="2"/>
      <c r="E838" s="2"/>
      <c r="F838" s="2"/>
      <c r="G838" s="2"/>
      <c r="H838" s="2"/>
      <c r="I838" s="2"/>
      <c r="J838" s="2"/>
      <c r="K838" s="2"/>
      <c r="L838" s="2"/>
      <c r="M838" s="2"/>
      <c r="N838" s="2"/>
      <c r="O838" s="2"/>
      <c r="P838" s="2"/>
      <c r="Q838" s="2"/>
      <c r="R838" s="50"/>
      <c r="S838" s="2"/>
      <c r="T838" s="2"/>
      <c r="U838" s="2"/>
      <c r="V838" s="2"/>
      <c r="W838" s="50"/>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row>
    <row r="839">
      <c r="A839" s="2"/>
      <c r="B839" s="2"/>
      <c r="C839" s="2"/>
      <c r="D839" s="2"/>
      <c r="E839" s="2"/>
      <c r="F839" s="2"/>
      <c r="G839" s="2"/>
      <c r="H839" s="2"/>
      <c r="I839" s="2"/>
      <c r="J839" s="2"/>
      <c r="K839" s="2"/>
      <c r="L839" s="2"/>
      <c r="M839" s="2"/>
      <c r="N839" s="2"/>
      <c r="O839" s="2"/>
      <c r="P839" s="2"/>
      <c r="Q839" s="2"/>
      <c r="R839" s="50"/>
      <c r="S839" s="2"/>
      <c r="T839" s="2"/>
      <c r="U839" s="2"/>
      <c r="V839" s="2"/>
      <c r="W839" s="50"/>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row>
    <row r="840">
      <c r="A840" s="2"/>
      <c r="B840" s="2"/>
      <c r="C840" s="2"/>
      <c r="D840" s="2"/>
      <c r="E840" s="2"/>
      <c r="F840" s="2"/>
      <c r="G840" s="2"/>
      <c r="H840" s="2"/>
      <c r="I840" s="2"/>
      <c r="J840" s="2"/>
      <c r="K840" s="2"/>
      <c r="L840" s="2"/>
      <c r="M840" s="2"/>
      <c r="N840" s="2"/>
      <c r="O840" s="2"/>
      <c r="P840" s="2"/>
      <c r="Q840" s="2"/>
      <c r="R840" s="50"/>
      <c r="S840" s="2"/>
      <c r="T840" s="2"/>
      <c r="U840" s="2"/>
      <c r="V840" s="2"/>
      <c r="W840" s="50"/>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row>
    <row r="841">
      <c r="A841" s="2"/>
      <c r="B841" s="2"/>
      <c r="C841" s="2"/>
      <c r="D841" s="2"/>
      <c r="E841" s="2"/>
      <c r="F841" s="2"/>
      <c r="G841" s="2"/>
      <c r="H841" s="2"/>
      <c r="I841" s="2"/>
      <c r="J841" s="2"/>
      <c r="K841" s="2"/>
      <c r="L841" s="2"/>
      <c r="M841" s="2"/>
      <c r="N841" s="2"/>
      <c r="O841" s="2"/>
      <c r="P841" s="2"/>
      <c r="Q841" s="2"/>
      <c r="R841" s="50"/>
      <c r="S841" s="2"/>
      <c r="T841" s="2"/>
      <c r="U841" s="2"/>
      <c r="V841" s="2"/>
      <c r="W841" s="50"/>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row>
    <row r="842">
      <c r="A842" s="2"/>
      <c r="B842" s="2"/>
      <c r="C842" s="2"/>
      <c r="D842" s="2"/>
      <c r="E842" s="2"/>
      <c r="F842" s="2"/>
      <c r="G842" s="2"/>
      <c r="H842" s="2"/>
      <c r="I842" s="2"/>
      <c r="J842" s="2"/>
      <c r="K842" s="2"/>
      <c r="L842" s="2"/>
      <c r="M842" s="2"/>
      <c r="N842" s="2"/>
      <c r="O842" s="2"/>
      <c r="P842" s="2"/>
      <c r="Q842" s="2"/>
      <c r="R842" s="50"/>
      <c r="S842" s="2"/>
      <c r="T842" s="2"/>
      <c r="U842" s="2"/>
      <c r="V842" s="2"/>
      <c r="W842" s="50"/>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row>
    <row r="843">
      <c r="A843" s="2"/>
      <c r="B843" s="2"/>
      <c r="C843" s="2"/>
      <c r="D843" s="2"/>
      <c r="E843" s="2"/>
      <c r="F843" s="2"/>
      <c r="G843" s="2"/>
      <c r="H843" s="2"/>
      <c r="I843" s="2"/>
      <c r="J843" s="2"/>
      <c r="K843" s="2"/>
      <c r="L843" s="2"/>
      <c r="M843" s="2"/>
      <c r="N843" s="2"/>
      <c r="O843" s="2"/>
      <c r="P843" s="2"/>
      <c r="Q843" s="2"/>
      <c r="R843" s="50"/>
      <c r="S843" s="2"/>
      <c r="T843" s="2"/>
      <c r="U843" s="2"/>
      <c r="V843" s="2"/>
      <c r="W843" s="50"/>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row>
    <row r="844">
      <c r="A844" s="2"/>
      <c r="B844" s="2"/>
      <c r="C844" s="2"/>
      <c r="D844" s="2"/>
      <c r="E844" s="2"/>
      <c r="F844" s="2"/>
      <c r="G844" s="2"/>
      <c r="H844" s="2"/>
      <c r="I844" s="2"/>
      <c r="J844" s="2"/>
      <c r="K844" s="2"/>
      <c r="L844" s="2"/>
      <c r="M844" s="2"/>
      <c r="N844" s="2"/>
      <c r="O844" s="2"/>
      <c r="P844" s="2"/>
      <c r="Q844" s="2"/>
      <c r="R844" s="50"/>
      <c r="S844" s="2"/>
      <c r="T844" s="2"/>
      <c r="U844" s="2"/>
      <c r="V844" s="2"/>
      <c r="W844" s="50"/>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row>
    <row r="845">
      <c r="A845" s="2"/>
      <c r="B845" s="2"/>
      <c r="C845" s="2"/>
      <c r="D845" s="2"/>
      <c r="E845" s="2"/>
      <c r="F845" s="2"/>
      <c r="G845" s="2"/>
      <c r="H845" s="2"/>
      <c r="I845" s="2"/>
      <c r="J845" s="2"/>
      <c r="K845" s="2"/>
      <c r="L845" s="2"/>
      <c r="M845" s="2"/>
      <c r="N845" s="2"/>
      <c r="O845" s="2"/>
      <c r="P845" s="2"/>
      <c r="Q845" s="2"/>
      <c r="R845" s="50"/>
      <c r="S845" s="2"/>
      <c r="T845" s="2"/>
      <c r="U845" s="2"/>
      <c r="V845" s="2"/>
      <c r="W845" s="50"/>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row>
    <row r="846">
      <c r="A846" s="2"/>
      <c r="B846" s="2"/>
      <c r="C846" s="2"/>
      <c r="D846" s="2"/>
      <c r="E846" s="2"/>
      <c r="F846" s="2"/>
      <c r="G846" s="2"/>
      <c r="H846" s="2"/>
      <c r="I846" s="2"/>
      <c r="J846" s="2"/>
      <c r="K846" s="2"/>
      <c r="L846" s="2"/>
      <c r="M846" s="2"/>
      <c r="N846" s="2"/>
      <c r="O846" s="2"/>
      <c r="P846" s="2"/>
      <c r="Q846" s="2"/>
      <c r="R846" s="50"/>
      <c r="S846" s="2"/>
      <c r="T846" s="2"/>
      <c r="U846" s="2"/>
      <c r="V846" s="2"/>
      <c r="W846" s="50"/>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row>
    <row r="847">
      <c r="A847" s="2"/>
      <c r="B847" s="2"/>
      <c r="C847" s="2"/>
      <c r="D847" s="2"/>
      <c r="E847" s="2"/>
      <c r="F847" s="2"/>
      <c r="G847" s="2"/>
      <c r="H847" s="2"/>
      <c r="I847" s="2"/>
      <c r="J847" s="2"/>
      <c r="K847" s="2"/>
      <c r="L847" s="2"/>
      <c r="M847" s="2"/>
      <c r="N847" s="2"/>
      <c r="O847" s="2"/>
      <c r="P847" s="2"/>
      <c r="Q847" s="2"/>
      <c r="R847" s="50"/>
      <c r="S847" s="2"/>
      <c r="T847" s="2"/>
      <c r="U847" s="2"/>
      <c r="V847" s="2"/>
      <c r="W847" s="50"/>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row>
    <row r="848">
      <c r="A848" s="2"/>
      <c r="B848" s="2"/>
      <c r="C848" s="2"/>
      <c r="D848" s="2"/>
      <c r="E848" s="2"/>
      <c r="F848" s="2"/>
      <c r="G848" s="2"/>
      <c r="H848" s="2"/>
      <c r="I848" s="2"/>
      <c r="J848" s="2"/>
      <c r="K848" s="2"/>
      <c r="L848" s="2"/>
      <c r="M848" s="2"/>
      <c r="N848" s="2"/>
      <c r="O848" s="2"/>
      <c r="P848" s="2"/>
      <c r="Q848" s="2"/>
      <c r="R848" s="50"/>
      <c r="S848" s="2"/>
      <c r="T848" s="2"/>
      <c r="U848" s="2"/>
      <c r="V848" s="2"/>
      <c r="W848" s="50"/>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row>
    <row r="849">
      <c r="A849" s="2"/>
      <c r="B849" s="2"/>
      <c r="C849" s="2"/>
      <c r="D849" s="2"/>
      <c r="E849" s="2"/>
      <c r="F849" s="2"/>
      <c r="G849" s="2"/>
      <c r="H849" s="2"/>
      <c r="I849" s="2"/>
      <c r="J849" s="2"/>
      <c r="K849" s="2"/>
      <c r="L849" s="2"/>
      <c r="M849" s="2"/>
      <c r="N849" s="2"/>
      <c r="O849" s="2"/>
      <c r="P849" s="2"/>
      <c r="Q849" s="2"/>
      <c r="R849" s="50"/>
      <c r="S849" s="2"/>
      <c r="T849" s="2"/>
      <c r="U849" s="2"/>
      <c r="V849" s="2"/>
      <c r="W849" s="50"/>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row>
    <row r="850">
      <c r="A850" s="2"/>
      <c r="B850" s="2"/>
      <c r="C850" s="2"/>
      <c r="D850" s="2"/>
      <c r="E850" s="2"/>
      <c r="F850" s="2"/>
      <c r="G850" s="2"/>
      <c r="H850" s="2"/>
      <c r="I850" s="2"/>
      <c r="J850" s="2"/>
      <c r="K850" s="2"/>
      <c r="L850" s="2"/>
      <c r="M850" s="2"/>
      <c r="N850" s="2"/>
      <c r="O850" s="2"/>
      <c r="P850" s="2"/>
      <c r="Q850" s="2"/>
      <c r="R850" s="50"/>
      <c r="S850" s="2"/>
      <c r="T850" s="2"/>
      <c r="U850" s="2"/>
      <c r="V850" s="2"/>
      <c r="W850" s="50"/>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row>
    <row r="851">
      <c r="A851" s="2"/>
      <c r="B851" s="2"/>
      <c r="C851" s="2"/>
      <c r="D851" s="2"/>
      <c r="E851" s="2"/>
      <c r="F851" s="2"/>
      <c r="G851" s="2"/>
      <c r="H851" s="2"/>
      <c r="I851" s="2"/>
      <c r="J851" s="2"/>
      <c r="K851" s="2"/>
      <c r="L851" s="2"/>
      <c r="M851" s="2"/>
      <c r="N851" s="2"/>
      <c r="O851" s="2"/>
      <c r="P851" s="2"/>
      <c r="Q851" s="2"/>
      <c r="R851" s="50"/>
      <c r="S851" s="2"/>
      <c r="T851" s="2"/>
      <c r="U851" s="2"/>
      <c r="V851" s="2"/>
      <c r="W851" s="50"/>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row>
    <row r="852">
      <c r="A852" s="2"/>
      <c r="B852" s="2"/>
      <c r="C852" s="2"/>
      <c r="D852" s="2"/>
      <c r="E852" s="2"/>
      <c r="F852" s="2"/>
      <c r="G852" s="2"/>
      <c r="H852" s="2"/>
      <c r="I852" s="2"/>
      <c r="J852" s="2"/>
      <c r="K852" s="2"/>
      <c r="L852" s="2"/>
      <c r="M852" s="2"/>
      <c r="N852" s="2"/>
      <c r="O852" s="2"/>
      <c r="P852" s="2"/>
      <c r="Q852" s="2"/>
      <c r="R852" s="50"/>
      <c r="S852" s="2"/>
      <c r="T852" s="2"/>
      <c r="U852" s="2"/>
      <c r="V852" s="2"/>
      <c r="W852" s="50"/>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row>
    <row r="853">
      <c r="A853" s="2"/>
      <c r="B853" s="2"/>
      <c r="C853" s="2"/>
      <c r="D853" s="2"/>
      <c r="E853" s="2"/>
      <c r="F853" s="2"/>
      <c r="G853" s="2"/>
      <c r="H853" s="2"/>
      <c r="I853" s="2"/>
      <c r="J853" s="2"/>
      <c r="K853" s="2"/>
      <c r="L853" s="2"/>
      <c r="M853" s="2"/>
      <c r="N853" s="2"/>
      <c r="O853" s="2"/>
      <c r="P853" s="2"/>
      <c r="Q853" s="2"/>
      <c r="R853" s="50"/>
      <c r="S853" s="2"/>
      <c r="T853" s="2"/>
      <c r="U853" s="2"/>
      <c r="V853" s="2"/>
      <c r="W853" s="50"/>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row>
    <row r="854">
      <c r="A854" s="2"/>
      <c r="B854" s="2"/>
      <c r="C854" s="2"/>
      <c r="D854" s="2"/>
      <c r="E854" s="2"/>
      <c r="F854" s="2"/>
      <c r="G854" s="2"/>
      <c r="H854" s="2"/>
      <c r="I854" s="2"/>
      <c r="J854" s="2"/>
      <c r="K854" s="2"/>
      <c r="L854" s="2"/>
      <c r="M854" s="2"/>
      <c r="N854" s="2"/>
      <c r="O854" s="2"/>
      <c r="P854" s="2"/>
      <c r="Q854" s="2"/>
      <c r="R854" s="50"/>
      <c r="S854" s="2"/>
      <c r="T854" s="2"/>
      <c r="U854" s="2"/>
      <c r="V854" s="2"/>
      <c r="W854" s="50"/>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row>
    <row r="855">
      <c r="A855" s="2"/>
      <c r="B855" s="2"/>
      <c r="C855" s="2"/>
      <c r="D855" s="2"/>
      <c r="E855" s="2"/>
      <c r="F855" s="2"/>
      <c r="G855" s="2"/>
      <c r="H855" s="2"/>
      <c r="I855" s="2"/>
      <c r="J855" s="2"/>
      <c r="K855" s="2"/>
      <c r="L855" s="2"/>
      <c r="M855" s="2"/>
      <c r="N855" s="2"/>
      <c r="O855" s="2"/>
      <c r="P855" s="2"/>
      <c r="Q855" s="2"/>
      <c r="R855" s="50"/>
      <c r="S855" s="2"/>
      <c r="T855" s="2"/>
      <c r="U855" s="2"/>
      <c r="V855" s="2"/>
      <c r="W855" s="50"/>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row>
    <row r="856">
      <c r="A856" s="2"/>
      <c r="B856" s="2"/>
      <c r="C856" s="2"/>
      <c r="D856" s="2"/>
      <c r="E856" s="2"/>
      <c r="F856" s="2"/>
      <c r="G856" s="2"/>
      <c r="H856" s="2"/>
      <c r="I856" s="2"/>
      <c r="J856" s="2"/>
      <c r="K856" s="2"/>
      <c r="L856" s="2"/>
      <c r="M856" s="2"/>
      <c r="N856" s="2"/>
      <c r="O856" s="2"/>
      <c r="P856" s="2"/>
      <c r="Q856" s="2"/>
      <c r="R856" s="50"/>
      <c r="S856" s="2"/>
      <c r="T856" s="2"/>
      <c r="U856" s="2"/>
      <c r="V856" s="2"/>
      <c r="W856" s="50"/>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row>
    <row r="857">
      <c r="A857" s="2"/>
      <c r="B857" s="2"/>
      <c r="C857" s="2"/>
      <c r="D857" s="2"/>
      <c r="E857" s="2"/>
      <c r="F857" s="2"/>
      <c r="G857" s="2"/>
      <c r="H857" s="2"/>
      <c r="I857" s="2"/>
      <c r="J857" s="2"/>
      <c r="K857" s="2"/>
      <c r="L857" s="2"/>
      <c r="M857" s="2"/>
      <c r="N857" s="2"/>
      <c r="O857" s="2"/>
      <c r="P857" s="2"/>
      <c r="Q857" s="2"/>
      <c r="R857" s="50"/>
      <c r="S857" s="2"/>
      <c r="T857" s="2"/>
      <c r="U857" s="2"/>
      <c r="V857" s="2"/>
      <c r="W857" s="50"/>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row>
    <row r="858">
      <c r="A858" s="2"/>
      <c r="B858" s="2"/>
      <c r="C858" s="2"/>
      <c r="D858" s="2"/>
      <c r="E858" s="2"/>
      <c r="F858" s="2"/>
      <c r="G858" s="2"/>
      <c r="H858" s="2"/>
      <c r="I858" s="2"/>
      <c r="J858" s="2"/>
      <c r="K858" s="2"/>
      <c r="L858" s="2"/>
      <c r="M858" s="2"/>
      <c r="N858" s="2"/>
      <c r="O858" s="2"/>
      <c r="P858" s="2"/>
      <c r="Q858" s="2"/>
      <c r="R858" s="50"/>
      <c r="S858" s="2"/>
      <c r="T858" s="2"/>
      <c r="U858" s="2"/>
      <c r="V858" s="2"/>
      <c r="W858" s="50"/>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row>
    <row r="859">
      <c r="A859" s="2"/>
      <c r="B859" s="2"/>
      <c r="C859" s="2"/>
      <c r="D859" s="2"/>
      <c r="E859" s="2"/>
      <c r="F859" s="2"/>
      <c r="G859" s="2"/>
      <c r="H859" s="2"/>
      <c r="I859" s="2"/>
      <c r="J859" s="2"/>
      <c r="K859" s="2"/>
      <c r="L859" s="2"/>
      <c r="M859" s="2"/>
      <c r="N859" s="2"/>
      <c r="O859" s="2"/>
      <c r="P859" s="2"/>
      <c r="Q859" s="2"/>
      <c r="R859" s="50"/>
      <c r="S859" s="2"/>
      <c r="T859" s="2"/>
      <c r="U859" s="2"/>
      <c r="V859" s="2"/>
      <c r="W859" s="50"/>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row>
    <row r="860">
      <c r="A860" s="2"/>
      <c r="B860" s="2"/>
      <c r="C860" s="2"/>
      <c r="D860" s="2"/>
      <c r="E860" s="2"/>
      <c r="F860" s="2"/>
      <c r="G860" s="2"/>
      <c r="H860" s="2"/>
      <c r="I860" s="2"/>
      <c r="J860" s="2"/>
      <c r="K860" s="2"/>
      <c r="L860" s="2"/>
      <c r="M860" s="2"/>
      <c r="N860" s="2"/>
      <c r="O860" s="2"/>
      <c r="P860" s="2"/>
      <c r="Q860" s="2"/>
      <c r="R860" s="50"/>
      <c r="S860" s="2"/>
      <c r="T860" s="2"/>
      <c r="U860" s="2"/>
      <c r="V860" s="2"/>
      <c r="W860" s="50"/>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row>
    <row r="861">
      <c r="A861" s="2"/>
      <c r="B861" s="2"/>
      <c r="C861" s="2"/>
      <c r="D861" s="2"/>
      <c r="E861" s="2"/>
      <c r="F861" s="2"/>
      <c r="G861" s="2"/>
      <c r="H861" s="2"/>
      <c r="I861" s="2"/>
      <c r="J861" s="2"/>
      <c r="K861" s="2"/>
      <c r="L861" s="2"/>
      <c r="M861" s="2"/>
      <c r="N861" s="2"/>
      <c r="O861" s="2"/>
      <c r="P861" s="2"/>
      <c r="Q861" s="2"/>
      <c r="R861" s="50"/>
      <c r="S861" s="2"/>
      <c r="T861" s="2"/>
      <c r="U861" s="2"/>
      <c r="V861" s="2"/>
      <c r="W861" s="50"/>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row>
    <row r="862">
      <c r="A862" s="2"/>
      <c r="B862" s="2"/>
      <c r="C862" s="2"/>
      <c r="D862" s="2"/>
      <c r="E862" s="2"/>
      <c r="F862" s="2"/>
      <c r="G862" s="2"/>
      <c r="H862" s="2"/>
      <c r="I862" s="2"/>
      <c r="J862" s="2"/>
      <c r="K862" s="2"/>
      <c r="L862" s="2"/>
      <c r="M862" s="2"/>
      <c r="N862" s="2"/>
      <c r="O862" s="2"/>
      <c r="P862" s="2"/>
      <c r="Q862" s="2"/>
      <c r="R862" s="50"/>
      <c r="S862" s="2"/>
      <c r="T862" s="2"/>
      <c r="U862" s="2"/>
      <c r="V862" s="2"/>
      <c r="W862" s="50"/>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row>
    <row r="863">
      <c r="A863" s="2"/>
      <c r="B863" s="2"/>
      <c r="C863" s="2"/>
      <c r="D863" s="2"/>
      <c r="E863" s="2"/>
      <c r="F863" s="2"/>
      <c r="G863" s="2"/>
      <c r="H863" s="2"/>
      <c r="I863" s="2"/>
      <c r="J863" s="2"/>
      <c r="K863" s="2"/>
      <c r="L863" s="2"/>
      <c r="M863" s="2"/>
      <c r="N863" s="2"/>
      <c r="O863" s="2"/>
      <c r="P863" s="2"/>
      <c r="Q863" s="2"/>
      <c r="R863" s="50"/>
      <c r="S863" s="2"/>
      <c r="T863" s="2"/>
      <c r="U863" s="2"/>
      <c r="V863" s="2"/>
      <c r="W863" s="50"/>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row>
    <row r="864">
      <c r="A864" s="2"/>
      <c r="B864" s="2"/>
      <c r="C864" s="2"/>
      <c r="D864" s="2"/>
      <c r="E864" s="2"/>
      <c r="F864" s="2"/>
      <c r="G864" s="2"/>
      <c r="H864" s="2"/>
      <c r="I864" s="2"/>
      <c r="J864" s="2"/>
      <c r="K864" s="2"/>
      <c r="L864" s="2"/>
      <c r="M864" s="2"/>
      <c r="N864" s="2"/>
      <c r="O864" s="2"/>
      <c r="P864" s="2"/>
      <c r="Q864" s="2"/>
      <c r="R864" s="50"/>
      <c r="S864" s="2"/>
      <c r="T864" s="2"/>
      <c r="U864" s="2"/>
      <c r="V864" s="2"/>
      <c r="W864" s="50"/>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row>
    <row r="865">
      <c r="A865" s="2"/>
      <c r="B865" s="2"/>
      <c r="C865" s="2"/>
      <c r="D865" s="2"/>
      <c r="E865" s="2"/>
      <c r="F865" s="2"/>
      <c r="G865" s="2"/>
      <c r="H865" s="2"/>
      <c r="I865" s="2"/>
      <c r="J865" s="2"/>
      <c r="K865" s="2"/>
      <c r="L865" s="2"/>
      <c r="M865" s="2"/>
      <c r="N865" s="2"/>
      <c r="O865" s="2"/>
      <c r="P865" s="2"/>
      <c r="Q865" s="2"/>
      <c r="R865" s="50"/>
      <c r="S865" s="2"/>
      <c r="T865" s="2"/>
      <c r="U865" s="2"/>
      <c r="V865" s="2"/>
      <c r="W865" s="50"/>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row>
    <row r="866">
      <c r="A866" s="2"/>
      <c r="B866" s="2"/>
      <c r="C866" s="2"/>
      <c r="D866" s="2"/>
      <c r="E866" s="2"/>
      <c r="F866" s="2"/>
      <c r="G866" s="2"/>
      <c r="H866" s="2"/>
      <c r="I866" s="2"/>
      <c r="J866" s="2"/>
      <c r="K866" s="2"/>
      <c r="L866" s="2"/>
      <c r="M866" s="2"/>
      <c r="N866" s="2"/>
      <c r="O866" s="2"/>
      <c r="P866" s="2"/>
      <c r="Q866" s="2"/>
      <c r="R866" s="50"/>
      <c r="S866" s="2"/>
      <c r="T866" s="2"/>
      <c r="U866" s="2"/>
      <c r="V866" s="2"/>
      <c r="W866" s="50"/>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row>
    <row r="867">
      <c r="A867" s="2"/>
      <c r="B867" s="2"/>
      <c r="C867" s="2"/>
      <c r="D867" s="2"/>
      <c r="E867" s="2"/>
      <c r="F867" s="2"/>
      <c r="G867" s="2"/>
      <c r="H867" s="2"/>
      <c r="I867" s="2"/>
      <c r="J867" s="2"/>
      <c r="K867" s="2"/>
      <c r="L867" s="2"/>
      <c r="M867" s="2"/>
      <c r="N867" s="2"/>
      <c r="O867" s="2"/>
      <c r="P867" s="2"/>
      <c r="Q867" s="2"/>
      <c r="R867" s="50"/>
      <c r="S867" s="2"/>
      <c r="T867" s="2"/>
      <c r="U867" s="2"/>
      <c r="V867" s="2"/>
      <c r="W867" s="50"/>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row>
    <row r="868">
      <c r="A868" s="2"/>
      <c r="B868" s="2"/>
      <c r="C868" s="2"/>
      <c r="D868" s="2"/>
      <c r="E868" s="2"/>
      <c r="F868" s="2"/>
      <c r="G868" s="2"/>
      <c r="H868" s="2"/>
      <c r="I868" s="2"/>
      <c r="J868" s="2"/>
      <c r="K868" s="2"/>
      <c r="L868" s="2"/>
      <c r="M868" s="2"/>
      <c r="N868" s="2"/>
      <c r="O868" s="2"/>
      <c r="P868" s="2"/>
      <c r="Q868" s="2"/>
      <c r="R868" s="50"/>
      <c r="S868" s="2"/>
      <c r="T868" s="2"/>
      <c r="U868" s="2"/>
      <c r="V868" s="2"/>
      <c r="W868" s="50"/>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row>
    <row r="869">
      <c r="A869" s="2"/>
      <c r="B869" s="2"/>
      <c r="C869" s="2"/>
      <c r="D869" s="2"/>
      <c r="E869" s="2"/>
      <c r="F869" s="2"/>
      <c r="G869" s="2"/>
      <c r="H869" s="2"/>
      <c r="I869" s="2"/>
      <c r="J869" s="2"/>
      <c r="K869" s="2"/>
      <c r="L869" s="2"/>
      <c r="M869" s="2"/>
      <c r="N869" s="2"/>
      <c r="O869" s="2"/>
      <c r="P869" s="2"/>
      <c r="Q869" s="2"/>
      <c r="R869" s="50"/>
      <c r="S869" s="2"/>
      <c r="T869" s="2"/>
      <c r="U869" s="2"/>
      <c r="V869" s="2"/>
      <c r="W869" s="50"/>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row>
    <row r="870">
      <c r="A870" s="2"/>
      <c r="B870" s="2"/>
      <c r="C870" s="2"/>
      <c r="D870" s="2"/>
      <c r="E870" s="2"/>
      <c r="F870" s="2"/>
      <c r="G870" s="2"/>
      <c r="H870" s="2"/>
      <c r="I870" s="2"/>
      <c r="J870" s="2"/>
      <c r="K870" s="2"/>
      <c r="L870" s="2"/>
      <c r="M870" s="2"/>
      <c r="N870" s="2"/>
      <c r="O870" s="2"/>
      <c r="P870" s="2"/>
      <c r="Q870" s="2"/>
      <c r="R870" s="50"/>
      <c r="S870" s="2"/>
      <c r="T870" s="2"/>
      <c r="U870" s="2"/>
      <c r="V870" s="2"/>
      <c r="W870" s="50"/>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row>
    <row r="871">
      <c r="A871" s="2"/>
      <c r="B871" s="2"/>
      <c r="C871" s="2"/>
      <c r="D871" s="2"/>
      <c r="E871" s="2"/>
      <c r="F871" s="2"/>
      <c r="G871" s="2"/>
      <c r="H871" s="2"/>
      <c r="I871" s="2"/>
      <c r="J871" s="2"/>
      <c r="K871" s="2"/>
      <c r="L871" s="2"/>
      <c r="M871" s="2"/>
      <c r="N871" s="2"/>
      <c r="O871" s="2"/>
      <c r="P871" s="2"/>
      <c r="Q871" s="2"/>
      <c r="R871" s="50"/>
      <c r="S871" s="2"/>
      <c r="T871" s="2"/>
      <c r="U871" s="2"/>
      <c r="V871" s="2"/>
      <c r="W871" s="50"/>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row>
    <row r="872">
      <c r="A872" s="2"/>
      <c r="B872" s="2"/>
      <c r="C872" s="2"/>
      <c r="D872" s="2"/>
      <c r="E872" s="2"/>
      <c r="F872" s="2"/>
      <c r="G872" s="2"/>
      <c r="H872" s="2"/>
      <c r="I872" s="2"/>
      <c r="J872" s="2"/>
      <c r="K872" s="2"/>
      <c r="L872" s="2"/>
      <c r="M872" s="2"/>
      <c r="N872" s="2"/>
      <c r="O872" s="2"/>
      <c r="P872" s="2"/>
      <c r="Q872" s="2"/>
      <c r="R872" s="50"/>
      <c r="S872" s="2"/>
      <c r="T872" s="2"/>
      <c r="U872" s="2"/>
      <c r="V872" s="2"/>
      <c r="W872" s="50"/>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row>
    <row r="873">
      <c r="A873" s="2"/>
      <c r="B873" s="2"/>
      <c r="C873" s="2"/>
      <c r="D873" s="2"/>
      <c r="E873" s="2"/>
      <c r="F873" s="2"/>
      <c r="G873" s="2"/>
      <c r="H873" s="2"/>
      <c r="I873" s="2"/>
      <c r="J873" s="2"/>
      <c r="K873" s="2"/>
      <c r="L873" s="2"/>
      <c r="M873" s="2"/>
      <c r="N873" s="2"/>
      <c r="O873" s="2"/>
      <c r="P873" s="2"/>
      <c r="Q873" s="2"/>
      <c r="R873" s="50"/>
      <c r="S873" s="2"/>
      <c r="T873" s="2"/>
      <c r="U873" s="2"/>
      <c r="V873" s="2"/>
      <c r="W873" s="50"/>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row>
    <row r="874">
      <c r="A874" s="2"/>
      <c r="B874" s="2"/>
      <c r="C874" s="2"/>
      <c r="D874" s="2"/>
      <c r="E874" s="2"/>
      <c r="F874" s="2"/>
      <c r="G874" s="2"/>
      <c r="H874" s="2"/>
      <c r="I874" s="2"/>
      <c r="J874" s="2"/>
      <c r="K874" s="2"/>
      <c r="L874" s="2"/>
      <c r="M874" s="2"/>
      <c r="N874" s="2"/>
      <c r="O874" s="2"/>
      <c r="P874" s="2"/>
      <c r="Q874" s="2"/>
      <c r="R874" s="50"/>
      <c r="S874" s="2"/>
      <c r="T874" s="2"/>
      <c r="U874" s="2"/>
      <c r="V874" s="2"/>
      <c r="W874" s="50"/>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row>
    <row r="875">
      <c r="A875" s="2"/>
      <c r="B875" s="2"/>
      <c r="C875" s="2"/>
      <c r="D875" s="2"/>
      <c r="E875" s="2"/>
      <c r="F875" s="2"/>
      <c r="G875" s="2"/>
      <c r="H875" s="2"/>
      <c r="I875" s="2"/>
      <c r="J875" s="2"/>
      <c r="K875" s="2"/>
      <c r="L875" s="2"/>
      <c r="M875" s="2"/>
      <c r="N875" s="2"/>
      <c r="O875" s="2"/>
      <c r="P875" s="2"/>
      <c r="Q875" s="2"/>
      <c r="R875" s="50"/>
      <c r="S875" s="2"/>
      <c r="T875" s="2"/>
      <c r="U875" s="2"/>
      <c r="V875" s="2"/>
      <c r="W875" s="50"/>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row>
    <row r="876">
      <c r="A876" s="2"/>
      <c r="B876" s="2"/>
      <c r="C876" s="2"/>
      <c r="D876" s="2"/>
      <c r="E876" s="2"/>
      <c r="F876" s="2"/>
      <c r="G876" s="2"/>
      <c r="H876" s="2"/>
      <c r="I876" s="2"/>
      <c r="J876" s="2"/>
      <c r="K876" s="2"/>
      <c r="L876" s="2"/>
      <c r="M876" s="2"/>
      <c r="N876" s="2"/>
      <c r="O876" s="2"/>
      <c r="P876" s="2"/>
      <c r="Q876" s="2"/>
      <c r="R876" s="50"/>
      <c r="S876" s="2"/>
      <c r="T876" s="2"/>
      <c r="U876" s="2"/>
      <c r="V876" s="2"/>
      <c r="W876" s="50"/>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row>
    <row r="877">
      <c r="A877" s="2"/>
      <c r="B877" s="2"/>
      <c r="C877" s="2"/>
      <c r="D877" s="2"/>
      <c r="E877" s="2"/>
      <c r="F877" s="2"/>
      <c r="G877" s="2"/>
      <c r="H877" s="2"/>
      <c r="I877" s="2"/>
      <c r="J877" s="2"/>
      <c r="K877" s="2"/>
      <c r="L877" s="2"/>
      <c r="M877" s="2"/>
      <c r="N877" s="2"/>
      <c r="O877" s="2"/>
      <c r="P877" s="2"/>
      <c r="Q877" s="2"/>
      <c r="R877" s="50"/>
      <c r="S877" s="2"/>
      <c r="T877" s="2"/>
      <c r="U877" s="2"/>
      <c r="V877" s="2"/>
      <c r="W877" s="50"/>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row>
    <row r="878">
      <c r="A878" s="2"/>
      <c r="B878" s="2"/>
      <c r="C878" s="2"/>
      <c r="D878" s="2"/>
      <c r="E878" s="2"/>
      <c r="F878" s="2"/>
      <c r="G878" s="2"/>
      <c r="H878" s="2"/>
      <c r="I878" s="2"/>
      <c r="J878" s="2"/>
      <c r="K878" s="2"/>
      <c r="L878" s="2"/>
      <c r="M878" s="2"/>
      <c r="N878" s="2"/>
      <c r="O878" s="2"/>
      <c r="P878" s="2"/>
      <c r="Q878" s="2"/>
      <c r="R878" s="50"/>
      <c r="S878" s="2"/>
      <c r="T878" s="2"/>
      <c r="U878" s="2"/>
      <c r="V878" s="2"/>
      <c r="W878" s="50"/>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row>
    <row r="879">
      <c r="A879" s="2"/>
      <c r="B879" s="2"/>
      <c r="C879" s="2"/>
      <c r="D879" s="2"/>
      <c r="E879" s="2"/>
      <c r="F879" s="2"/>
      <c r="G879" s="2"/>
      <c r="H879" s="2"/>
      <c r="I879" s="2"/>
      <c r="J879" s="2"/>
      <c r="K879" s="2"/>
      <c r="L879" s="2"/>
      <c r="M879" s="2"/>
      <c r="N879" s="2"/>
      <c r="O879" s="2"/>
      <c r="P879" s="2"/>
      <c r="Q879" s="2"/>
      <c r="R879" s="50"/>
      <c r="S879" s="2"/>
      <c r="T879" s="2"/>
      <c r="U879" s="2"/>
      <c r="V879" s="2"/>
      <c r="W879" s="50"/>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row>
    <row r="880">
      <c r="A880" s="2"/>
      <c r="B880" s="2"/>
      <c r="C880" s="2"/>
      <c r="D880" s="2"/>
      <c r="E880" s="2"/>
      <c r="F880" s="2"/>
      <c r="G880" s="2"/>
      <c r="H880" s="2"/>
      <c r="I880" s="2"/>
      <c r="J880" s="2"/>
      <c r="K880" s="2"/>
      <c r="L880" s="2"/>
      <c r="M880" s="2"/>
      <c r="N880" s="2"/>
      <c r="O880" s="2"/>
      <c r="P880" s="2"/>
      <c r="Q880" s="2"/>
      <c r="R880" s="50"/>
      <c r="S880" s="2"/>
      <c r="T880" s="2"/>
      <c r="U880" s="2"/>
      <c r="V880" s="2"/>
      <c r="W880" s="50"/>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row>
    <row r="881">
      <c r="A881" s="2"/>
      <c r="B881" s="2"/>
      <c r="C881" s="2"/>
      <c r="D881" s="2"/>
      <c r="E881" s="2"/>
      <c r="F881" s="2"/>
      <c r="G881" s="2"/>
      <c r="H881" s="2"/>
      <c r="I881" s="2"/>
      <c r="J881" s="2"/>
      <c r="K881" s="2"/>
      <c r="L881" s="2"/>
      <c r="M881" s="2"/>
      <c r="N881" s="2"/>
      <c r="O881" s="2"/>
      <c r="P881" s="2"/>
      <c r="Q881" s="2"/>
      <c r="R881" s="50"/>
      <c r="S881" s="2"/>
      <c r="T881" s="2"/>
      <c r="U881" s="2"/>
      <c r="V881" s="2"/>
      <c r="W881" s="50"/>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row>
    <row r="882">
      <c r="A882" s="2"/>
      <c r="B882" s="2"/>
      <c r="C882" s="2"/>
      <c r="D882" s="2"/>
      <c r="E882" s="2"/>
      <c r="F882" s="2"/>
      <c r="G882" s="2"/>
      <c r="H882" s="2"/>
      <c r="I882" s="2"/>
      <c r="J882" s="2"/>
      <c r="K882" s="2"/>
      <c r="L882" s="2"/>
      <c r="M882" s="2"/>
      <c r="N882" s="2"/>
      <c r="O882" s="2"/>
      <c r="P882" s="2"/>
      <c r="Q882" s="2"/>
      <c r="R882" s="50"/>
      <c r="S882" s="2"/>
      <c r="T882" s="2"/>
      <c r="U882" s="2"/>
      <c r="V882" s="2"/>
      <c r="W882" s="50"/>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row>
    <row r="883">
      <c r="A883" s="2"/>
      <c r="B883" s="2"/>
      <c r="C883" s="2"/>
      <c r="D883" s="2"/>
      <c r="E883" s="2"/>
      <c r="F883" s="2"/>
      <c r="G883" s="2"/>
      <c r="H883" s="2"/>
      <c r="I883" s="2"/>
      <c r="J883" s="2"/>
      <c r="K883" s="2"/>
      <c r="L883" s="2"/>
      <c r="M883" s="2"/>
      <c r="N883" s="2"/>
      <c r="O883" s="2"/>
      <c r="P883" s="2"/>
      <c r="Q883" s="2"/>
      <c r="R883" s="50"/>
      <c r="S883" s="2"/>
      <c r="T883" s="2"/>
      <c r="U883" s="2"/>
      <c r="V883" s="2"/>
      <c r="W883" s="50"/>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row>
    <row r="884">
      <c r="A884" s="2"/>
      <c r="B884" s="2"/>
      <c r="C884" s="2"/>
      <c r="D884" s="2"/>
      <c r="E884" s="2"/>
      <c r="F884" s="2"/>
      <c r="G884" s="2"/>
      <c r="H884" s="2"/>
      <c r="I884" s="2"/>
      <c r="J884" s="2"/>
      <c r="K884" s="2"/>
      <c r="L884" s="2"/>
      <c r="M884" s="2"/>
      <c r="N884" s="2"/>
      <c r="O884" s="2"/>
      <c r="P884" s="2"/>
      <c r="Q884" s="2"/>
      <c r="R884" s="50"/>
      <c r="S884" s="2"/>
      <c r="T884" s="2"/>
      <c r="U884" s="2"/>
      <c r="V884" s="2"/>
      <c r="W884" s="50"/>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row>
    <row r="885">
      <c r="A885" s="2"/>
      <c r="B885" s="2"/>
      <c r="C885" s="2"/>
      <c r="D885" s="2"/>
      <c r="E885" s="2"/>
      <c r="F885" s="2"/>
      <c r="G885" s="2"/>
      <c r="H885" s="2"/>
      <c r="I885" s="2"/>
      <c r="J885" s="2"/>
      <c r="K885" s="2"/>
      <c r="L885" s="2"/>
      <c r="M885" s="2"/>
      <c r="N885" s="2"/>
      <c r="O885" s="2"/>
      <c r="P885" s="2"/>
      <c r="Q885" s="2"/>
      <c r="R885" s="50"/>
      <c r="S885" s="2"/>
      <c r="T885" s="2"/>
      <c r="U885" s="2"/>
      <c r="V885" s="2"/>
      <c r="W885" s="50"/>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row>
    <row r="886">
      <c r="A886" s="2"/>
      <c r="B886" s="2"/>
      <c r="C886" s="2"/>
      <c r="D886" s="2"/>
      <c r="E886" s="2"/>
      <c r="F886" s="2"/>
      <c r="G886" s="2"/>
      <c r="H886" s="2"/>
      <c r="I886" s="2"/>
      <c r="J886" s="2"/>
      <c r="K886" s="2"/>
      <c r="L886" s="2"/>
      <c r="M886" s="2"/>
      <c r="N886" s="2"/>
      <c r="O886" s="2"/>
      <c r="P886" s="2"/>
      <c r="Q886" s="2"/>
      <c r="R886" s="50"/>
      <c r="S886" s="2"/>
      <c r="T886" s="2"/>
      <c r="U886" s="2"/>
      <c r="V886" s="2"/>
      <c r="W886" s="50"/>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row>
    <row r="887">
      <c r="A887" s="2"/>
      <c r="B887" s="2"/>
      <c r="C887" s="2"/>
      <c r="D887" s="2"/>
      <c r="E887" s="2"/>
      <c r="F887" s="2"/>
      <c r="G887" s="2"/>
      <c r="H887" s="2"/>
      <c r="I887" s="2"/>
      <c r="J887" s="2"/>
      <c r="K887" s="2"/>
      <c r="L887" s="2"/>
      <c r="M887" s="2"/>
      <c r="N887" s="2"/>
      <c r="O887" s="2"/>
      <c r="P887" s="2"/>
      <c r="Q887" s="2"/>
      <c r="R887" s="50"/>
      <c r="S887" s="2"/>
      <c r="T887" s="2"/>
      <c r="U887" s="2"/>
      <c r="V887" s="2"/>
      <c r="W887" s="50"/>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row>
    <row r="888">
      <c r="A888" s="2"/>
      <c r="B888" s="2"/>
      <c r="C888" s="2"/>
      <c r="D888" s="2"/>
      <c r="E888" s="2"/>
      <c r="F888" s="2"/>
      <c r="G888" s="2"/>
      <c r="H888" s="2"/>
      <c r="I888" s="2"/>
      <c r="J888" s="2"/>
      <c r="K888" s="2"/>
      <c r="L888" s="2"/>
      <c r="M888" s="2"/>
      <c r="N888" s="2"/>
      <c r="O888" s="2"/>
      <c r="P888" s="2"/>
      <c r="Q888" s="2"/>
      <c r="R888" s="50"/>
      <c r="S888" s="2"/>
      <c r="T888" s="2"/>
      <c r="U888" s="2"/>
      <c r="V888" s="2"/>
      <c r="W888" s="50"/>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row>
    <row r="889">
      <c r="A889" s="2"/>
      <c r="B889" s="2"/>
      <c r="C889" s="2"/>
      <c r="D889" s="2"/>
      <c r="E889" s="2"/>
      <c r="F889" s="2"/>
      <c r="G889" s="2"/>
      <c r="H889" s="2"/>
      <c r="I889" s="2"/>
      <c r="J889" s="2"/>
      <c r="K889" s="2"/>
      <c r="L889" s="2"/>
      <c r="M889" s="2"/>
      <c r="N889" s="2"/>
      <c r="O889" s="2"/>
      <c r="P889" s="2"/>
      <c r="Q889" s="2"/>
      <c r="R889" s="50"/>
      <c r="S889" s="2"/>
      <c r="T889" s="2"/>
      <c r="U889" s="2"/>
      <c r="V889" s="2"/>
      <c r="W889" s="50"/>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row>
    <row r="890">
      <c r="A890" s="2"/>
      <c r="B890" s="2"/>
      <c r="C890" s="2"/>
      <c r="D890" s="2"/>
      <c r="E890" s="2"/>
      <c r="F890" s="2"/>
      <c r="G890" s="2"/>
      <c r="H890" s="2"/>
      <c r="I890" s="2"/>
      <c r="J890" s="2"/>
      <c r="K890" s="2"/>
      <c r="L890" s="2"/>
      <c r="M890" s="2"/>
      <c r="N890" s="2"/>
      <c r="O890" s="2"/>
      <c r="P890" s="2"/>
      <c r="Q890" s="2"/>
      <c r="R890" s="50"/>
      <c r="S890" s="2"/>
      <c r="T890" s="2"/>
      <c r="U890" s="2"/>
      <c r="V890" s="2"/>
      <c r="W890" s="50"/>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row>
    <row r="891">
      <c r="A891" s="2"/>
      <c r="B891" s="2"/>
      <c r="C891" s="2"/>
      <c r="D891" s="2"/>
      <c r="E891" s="2"/>
      <c r="F891" s="2"/>
      <c r="G891" s="2"/>
      <c r="H891" s="2"/>
      <c r="I891" s="2"/>
      <c r="J891" s="2"/>
      <c r="K891" s="2"/>
      <c r="L891" s="2"/>
      <c r="M891" s="2"/>
      <c r="N891" s="2"/>
      <c r="O891" s="2"/>
      <c r="P891" s="2"/>
      <c r="Q891" s="2"/>
      <c r="R891" s="50"/>
      <c r="S891" s="2"/>
      <c r="T891" s="2"/>
      <c r="U891" s="2"/>
      <c r="V891" s="2"/>
      <c r="W891" s="50"/>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row>
    <row r="892">
      <c r="A892" s="2"/>
      <c r="B892" s="2"/>
      <c r="C892" s="2"/>
      <c r="D892" s="2"/>
      <c r="E892" s="2"/>
      <c r="F892" s="2"/>
      <c r="G892" s="2"/>
      <c r="H892" s="2"/>
      <c r="I892" s="2"/>
      <c r="J892" s="2"/>
      <c r="K892" s="2"/>
      <c r="L892" s="2"/>
      <c r="M892" s="2"/>
      <c r="N892" s="2"/>
      <c r="O892" s="2"/>
      <c r="P892" s="2"/>
      <c r="Q892" s="2"/>
      <c r="R892" s="50"/>
      <c r="S892" s="2"/>
      <c r="T892" s="2"/>
      <c r="U892" s="2"/>
      <c r="V892" s="2"/>
      <c r="W892" s="50"/>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row>
    <row r="893">
      <c r="A893" s="2"/>
      <c r="B893" s="2"/>
      <c r="C893" s="2"/>
      <c r="D893" s="2"/>
      <c r="E893" s="2"/>
      <c r="F893" s="2"/>
      <c r="G893" s="2"/>
      <c r="H893" s="2"/>
      <c r="I893" s="2"/>
      <c r="J893" s="2"/>
      <c r="K893" s="2"/>
      <c r="L893" s="2"/>
      <c r="M893" s="2"/>
      <c r="N893" s="2"/>
      <c r="O893" s="2"/>
      <c r="P893" s="2"/>
      <c r="Q893" s="2"/>
      <c r="R893" s="50"/>
      <c r="S893" s="2"/>
      <c r="T893" s="2"/>
      <c r="U893" s="2"/>
      <c r="V893" s="2"/>
      <c r="W893" s="50"/>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row>
    <row r="894">
      <c r="A894" s="2"/>
      <c r="B894" s="2"/>
      <c r="C894" s="2"/>
      <c r="D894" s="2"/>
      <c r="E894" s="2"/>
      <c r="F894" s="2"/>
      <c r="G894" s="2"/>
      <c r="H894" s="2"/>
      <c r="I894" s="2"/>
      <c r="J894" s="2"/>
      <c r="K894" s="2"/>
      <c r="L894" s="2"/>
      <c r="M894" s="2"/>
      <c r="N894" s="2"/>
      <c r="O894" s="2"/>
      <c r="P894" s="2"/>
      <c r="Q894" s="2"/>
      <c r="R894" s="50"/>
      <c r="S894" s="2"/>
      <c r="T894" s="2"/>
      <c r="U894" s="2"/>
      <c r="V894" s="2"/>
      <c r="W894" s="50"/>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row>
    <row r="895">
      <c r="A895" s="2"/>
      <c r="B895" s="2"/>
      <c r="C895" s="2"/>
      <c r="D895" s="2"/>
      <c r="E895" s="2"/>
      <c r="F895" s="2"/>
      <c r="G895" s="2"/>
      <c r="H895" s="2"/>
      <c r="I895" s="2"/>
      <c r="J895" s="2"/>
      <c r="K895" s="2"/>
      <c r="L895" s="2"/>
      <c r="M895" s="2"/>
      <c r="N895" s="2"/>
      <c r="O895" s="2"/>
      <c r="P895" s="2"/>
      <c r="Q895" s="2"/>
      <c r="R895" s="50"/>
      <c r="S895" s="2"/>
      <c r="T895" s="2"/>
      <c r="U895" s="2"/>
      <c r="V895" s="2"/>
      <c r="W895" s="50"/>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row>
    <row r="896">
      <c r="A896" s="2"/>
      <c r="B896" s="2"/>
      <c r="C896" s="2"/>
      <c r="D896" s="2"/>
      <c r="E896" s="2"/>
      <c r="F896" s="2"/>
      <c r="G896" s="2"/>
      <c r="H896" s="2"/>
      <c r="I896" s="2"/>
      <c r="J896" s="2"/>
      <c r="K896" s="2"/>
      <c r="L896" s="2"/>
      <c r="M896" s="2"/>
      <c r="N896" s="2"/>
      <c r="O896" s="2"/>
      <c r="P896" s="2"/>
      <c r="Q896" s="2"/>
      <c r="R896" s="50"/>
      <c r="S896" s="2"/>
      <c r="T896" s="2"/>
      <c r="U896" s="2"/>
      <c r="V896" s="2"/>
      <c r="W896" s="50"/>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row>
    <row r="897">
      <c r="A897" s="2"/>
      <c r="B897" s="2"/>
      <c r="C897" s="2"/>
      <c r="D897" s="2"/>
      <c r="E897" s="2"/>
      <c r="F897" s="2"/>
      <c r="G897" s="2"/>
      <c r="H897" s="2"/>
      <c r="I897" s="2"/>
      <c r="J897" s="2"/>
      <c r="K897" s="2"/>
      <c r="L897" s="2"/>
      <c r="M897" s="2"/>
      <c r="N897" s="2"/>
      <c r="O897" s="2"/>
      <c r="P897" s="2"/>
      <c r="Q897" s="2"/>
      <c r="R897" s="50"/>
      <c r="S897" s="2"/>
      <c r="T897" s="2"/>
      <c r="U897" s="2"/>
      <c r="V897" s="2"/>
      <c r="W897" s="50"/>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row>
    <row r="898">
      <c r="A898" s="2"/>
      <c r="B898" s="2"/>
      <c r="C898" s="2"/>
      <c r="D898" s="2"/>
      <c r="E898" s="2"/>
      <c r="F898" s="2"/>
      <c r="G898" s="2"/>
      <c r="H898" s="2"/>
      <c r="I898" s="2"/>
      <c r="J898" s="2"/>
      <c r="K898" s="2"/>
      <c r="L898" s="2"/>
      <c r="M898" s="2"/>
      <c r="N898" s="2"/>
      <c r="O898" s="2"/>
      <c r="P898" s="2"/>
      <c r="Q898" s="2"/>
      <c r="R898" s="50"/>
      <c r="S898" s="2"/>
      <c r="T898" s="2"/>
      <c r="U898" s="2"/>
      <c r="V898" s="2"/>
      <c r="W898" s="50"/>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row>
    <row r="899">
      <c r="A899" s="2"/>
      <c r="B899" s="2"/>
      <c r="C899" s="2"/>
      <c r="D899" s="2"/>
      <c r="E899" s="2"/>
      <c r="F899" s="2"/>
      <c r="G899" s="2"/>
      <c r="H899" s="2"/>
      <c r="I899" s="2"/>
      <c r="J899" s="2"/>
      <c r="K899" s="2"/>
      <c r="L899" s="2"/>
      <c r="M899" s="2"/>
      <c r="N899" s="2"/>
      <c r="O899" s="2"/>
      <c r="P899" s="2"/>
      <c r="Q899" s="2"/>
      <c r="R899" s="50"/>
      <c r="S899" s="2"/>
      <c r="T899" s="2"/>
      <c r="U899" s="2"/>
      <c r="V899" s="2"/>
      <c r="W899" s="50"/>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row>
    <row r="900">
      <c r="A900" s="2"/>
      <c r="B900" s="2"/>
      <c r="C900" s="2"/>
      <c r="D900" s="2"/>
      <c r="E900" s="2"/>
      <c r="F900" s="2"/>
      <c r="G900" s="2"/>
      <c r="H900" s="2"/>
      <c r="I900" s="2"/>
      <c r="J900" s="2"/>
      <c r="K900" s="2"/>
      <c r="L900" s="2"/>
      <c r="M900" s="2"/>
      <c r="N900" s="2"/>
      <c r="O900" s="2"/>
      <c r="P900" s="2"/>
      <c r="Q900" s="2"/>
      <c r="R900" s="50"/>
      <c r="S900" s="2"/>
      <c r="T900" s="2"/>
      <c r="U900" s="2"/>
      <c r="V900" s="2"/>
      <c r="W900" s="50"/>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row>
    <row r="901">
      <c r="A901" s="2"/>
      <c r="B901" s="2"/>
      <c r="C901" s="2"/>
      <c r="D901" s="2"/>
      <c r="E901" s="2"/>
      <c r="F901" s="2"/>
      <c r="G901" s="2"/>
      <c r="H901" s="2"/>
      <c r="I901" s="2"/>
      <c r="J901" s="2"/>
      <c r="K901" s="2"/>
      <c r="L901" s="2"/>
      <c r="M901" s="2"/>
      <c r="N901" s="2"/>
      <c r="O901" s="2"/>
      <c r="P901" s="2"/>
      <c r="Q901" s="2"/>
      <c r="R901" s="50"/>
      <c r="S901" s="2"/>
      <c r="T901" s="2"/>
      <c r="U901" s="2"/>
      <c r="V901" s="2"/>
      <c r="W901" s="50"/>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row>
    <row r="902">
      <c r="A902" s="2"/>
      <c r="B902" s="2"/>
      <c r="C902" s="2"/>
      <c r="D902" s="2"/>
      <c r="E902" s="2"/>
      <c r="F902" s="2"/>
      <c r="G902" s="2"/>
      <c r="H902" s="2"/>
      <c r="I902" s="2"/>
      <c r="J902" s="2"/>
      <c r="K902" s="2"/>
      <c r="L902" s="2"/>
      <c r="M902" s="2"/>
      <c r="N902" s="2"/>
      <c r="O902" s="2"/>
      <c r="P902" s="2"/>
      <c r="Q902" s="2"/>
      <c r="R902" s="50"/>
      <c r="S902" s="2"/>
      <c r="T902" s="2"/>
      <c r="U902" s="2"/>
      <c r="V902" s="2"/>
      <c r="W902" s="50"/>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row>
    <row r="903">
      <c r="A903" s="2"/>
      <c r="B903" s="2"/>
      <c r="C903" s="2"/>
      <c r="D903" s="2"/>
      <c r="E903" s="2"/>
      <c r="F903" s="2"/>
      <c r="G903" s="2"/>
      <c r="H903" s="2"/>
      <c r="I903" s="2"/>
      <c r="J903" s="2"/>
      <c r="K903" s="2"/>
      <c r="L903" s="2"/>
      <c r="M903" s="2"/>
      <c r="N903" s="2"/>
      <c r="O903" s="2"/>
      <c r="P903" s="2"/>
      <c r="Q903" s="2"/>
      <c r="R903" s="50"/>
      <c r="S903" s="2"/>
      <c r="T903" s="2"/>
      <c r="U903" s="2"/>
      <c r="V903" s="2"/>
      <c r="W903" s="50"/>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row>
    <row r="904">
      <c r="A904" s="2"/>
      <c r="B904" s="2"/>
      <c r="C904" s="2"/>
      <c r="D904" s="2"/>
      <c r="E904" s="2"/>
      <c r="F904" s="2"/>
      <c r="G904" s="2"/>
      <c r="H904" s="2"/>
      <c r="I904" s="2"/>
      <c r="J904" s="2"/>
      <c r="K904" s="2"/>
      <c r="L904" s="2"/>
      <c r="M904" s="2"/>
      <c r="N904" s="2"/>
      <c r="O904" s="2"/>
      <c r="P904" s="2"/>
      <c r="Q904" s="2"/>
      <c r="R904" s="50"/>
      <c r="S904" s="2"/>
      <c r="T904" s="2"/>
      <c r="U904" s="2"/>
      <c r="V904" s="2"/>
      <c r="W904" s="50"/>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row>
    <row r="905">
      <c r="A905" s="2"/>
      <c r="B905" s="2"/>
      <c r="C905" s="2"/>
      <c r="D905" s="2"/>
      <c r="E905" s="2"/>
      <c r="F905" s="2"/>
      <c r="G905" s="2"/>
      <c r="H905" s="2"/>
      <c r="I905" s="2"/>
      <c r="J905" s="2"/>
      <c r="K905" s="2"/>
      <c r="L905" s="2"/>
      <c r="M905" s="2"/>
      <c r="N905" s="2"/>
      <c r="O905" s="2"/>
      <c r="P905" s="2"/>
      <c r="Q905" s="2"/>
      <c r="R905" s="50"/>
      <c r="S905" s="2"/>
      <c r="T905" s="2"/>
      <c r="U905" s="2"/>
      <c r="V905" s="2"/>
      <c r="W905" s="50"/>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row>
    <row r="906">
      <c r="A906" s="2"/>
      <c r="B906" s="2"/>
      <c r="C906" s="2"/>
      <c r="D906" s="2"/>
      <c r="E906" s="2"/>
      <c r="F906" s="2"/>
      <c r="G906" s="2"/>
      <c r="H906" s="2"/>
      <c r="I906" s="2"/>
      <c r="J906" s="2"/>
      <c r="K906" s="2"/>
      <c r="L906" s="2"/>
      <c r="M906" s="2"/>
      <c r="N906" s="2"/>
      <c r="O906" s="2"/>
      <c r="P906" s="2"/>
      <c r="Q906" s="2"/>
      <c r="R906" s="50"/>
      <c r="S906" s="2"/>
      <c r="T906" s="2"/>
      <c r="U906" s="2"/>
      <c r="V906" s="2"/>
      <c r="W906" s="50"/>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row>
    <row r="907">
      <c r="A907" s="2"/>
      <c r="B907" s="2"/>
      <c r="C907" s="2"/>
      <c r="D907" s="2"/>
      <c r="E907" s="2"/>
      <c r="F907" s="2"/>
      <c r="G907" s="2"/>
      <c r="H907" s="2"/>
      <c r="I907" s="2"/>
      <c r="J907" s="2"/>
      <c r="K907" s="2"/>
      <c r="L907" s="2"/>
      <c r="M907" s="2"/>
      <c r="N907" s="2"/>
      <c r="O907" s="2"/>
      <c r="P907" s="2"/>
      <c r="Q907" s="2"/>
      <c r="R907" s="50"/>
      <c r="S907" s="2"/>
      <c r="T907" s="2"/>
      <c r="U907" s="2"/>
      <c r="V907" s="2"/>
      <c r="W907" s="50"/>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row>
    <row r="908">
      <c r="A908" s="2"/>
      <c r="B908" s="2"/>
      <c r="C908" s="2"/>
      <c r="D908" s="2"/>
      <c r="E908" s="2"/>
      <c r="F908" s="2"/>
      <c r="G908" s="2"/>
      <c r="H908" s="2"/>
      <c r="I908" s="2"/>
      <c r="J908" s="2"/>
      <c r="K908" s="2"/>
      <c r="L908" s="2"/>
      <c r="M908" s="2"/>
      <c r="N908" s="2"/>
      <c r="O908" s="2"/>
      <c r="P908" s="2"/>
      <c r="Q908" s="2"/>
      <c r="R908" s="50"/>
      <c r="S908" s="2"/>
      <c r="T908" s="2"/>
      <c r="U908" s="2"/>
      <c r="V908" s="2"/>
      <c r="W908" s="50"/>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row>
    <row r="909">
      <c r="A909" s="2"/>
      <c r="B909" s="2"/>
      <c r="C909" s="2"/>
      <c r="D909" s="2"/>
      <c r="E909" s="2"/>
      <c r="F909" s="2"/>
      <c r="G909" s="2"/>
      <c r="H909" s="2"/>
      <c r="I909" s="2"/>
      <c r="J909" s="2"/>
      <c r="K909" s="2"/>
      <c r="L909" s="2"/>
      <c r="M909" s="2"/>
      <c r="N909" s="2"/>
      <c r="O909" s="2"/>
      <c r="P909" s="2"/>
      <c r="Q909" s="2"/>
      <c r="R909" s="50"/>
      <c r="S909" s="2"/>
      <c r="T909" s="2"/>
      <c r="U909" s="2"/>
      <c r="V909" s="2"/>
      <c r="W909" s="50"/>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row>
    <row r="910">
      <c r="A910" s="2"/>
      <c r="B910" s="2"/>
      <c r="C910" s="2"/>
      <c r="D910" s="2"/>
      <c r="E910" s="2"/>
      <c r="F910" s="2"/>
      <c r="G910" s="2"/>
      <c r="H910" s="2"/>
      <c r="I910" s="2"/>
      <c r="J910" s="2"/>
      <c r="K910" s="2"/>
      <c r="L910" s="2"/>
      <c r="M910" s="2"/>
      <c r="N910" s="2"/>
      <c r="O910" s="2"/>
      <c r="P910" s="2"/>
      <c r="Q910" s="2"/>
      <c r="R910" s="50"/>
      <c r="S910" s="2"/>
      <c r="T910" s="2"/>
      <c r="U910" s="2"/>
      <c r="V910" s="2"/>
      <c r="W910" s="50"/>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row>
    <row r="911">
      <c r="A911" s="2"/>
      <c r="B911" s="2"/>
      <c r="C911" s="2"/>
      <c r="D911" s="2"/>
      <c r="E911" s="2"/>
      <c r="F911" s="2"/>
      <c r="G911" s="2"/>
      <c r="H911" s="2"/>
      <c r="I911" s="2"/>
      <c r="J911" s="2"/>
      <c r="K911" s="2"/>
      <c r="L911" s="2"/>
      <c r="M911" s="2"/>
      <c r="N911" s="2"/>
      <c r="O911" s="2"/>
      <c r="P911" s="2"/>
      <c r="Q911" s="2"/>
      <c r="R911" s="50"/>
      <c r="S911" s="2"/>
      <c r="T911" s="2"/>
      <c r="U911" s="2"/>
      <c r="V911" s="2"/>
      <c r="W911" s="50"/>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row>
    <row r="912">
      <c r="A912" s="2"/>
      <c r="B912" s="2"/>
      <c r="C912" s="2"/>
      <c r="D912" s="2"/>
      <c r="E912" s="2"/>
      <c r="F912" s="2"/>
      <c r="G912" s="2"/>
      <c r="H912" s="2"/>
      <c r="I912" s="2"/>
      <c r="J912" s="2"/>
      <c r="K912" s="2"/>
      <c r="L912" s="2"/>
      <c r="M912" s="2"/>
      <c r="N912" s="2"/>
      <c r="O912" s="2"/>
      <c r="P912" s="2"/>
      <c r="Q912" s="2"/>
      <c r="R912" s="50"/>
      <c r="S912" s="2"/>
      <c r="T912" s="2"/>
      <c r="U912" s="2"/>
      <c r="V912" s="2"/>
      <c r="W912" s="50"/>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row>
    <row r="913">
      <c r="A913" s="2"/>
      <c r="B913" s="2"/>
      <c r="C913" s="2"/>
      <c r="D913" s="2"/>
      <c r="E913" s="2"/>
      <c r="F913" s="2"/>
      <c r="G913" s="2"/>
      <c r="H913" s="2"/>
      <c r="I913" s="2"/>
      <c r="J913" s="2"/>
      <c r="K913" s="2"/>
      <c r="L913" s="2"/>
      <c r="M913" s="2"/>
      <c r="N913" s="2"/>
      <c r="O913" s="2"/>
      <c r="P913" s="2"/>
      <c r="Q913" s="2"/>
      <c r="R913" s="50"/>
      <c r="S913" s="2"/>
      <c r="T913" s="2"/>
      <c r="U913" s="2"/>
      <c r="V913" s="2"/>
      <c r="W913" s="50"/>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row>
    <row r="914">
      <c r="A914" s="2"/>
      <c r="B914" s="2"/>
      <c r="C914" s="2"/>
      <c r="D914" s="2"/>
      <c r="E914" s="2"/>
      <c r="F914" s="2"/>
      <c r="G914" s="2"/>
      <c r="H914" s="2"/>
      <c r="I914" s="2"/>
      <c r="J914" s="2"/>
      <c r="K914" s="2"/>
      <c r="L914" s="2"/>
      <c r="M914" s="2"/>
      <c r="N914" s="2"/>
      <c r="O914" s="2"/>
      <c r="P914" s="2"/>
      <c r="Q914" s="2"/>
      <c r="R914" s="50"/>
      <c r="S914" s="2"/>
      <c r="T914" s="2"/>
      <c r="U914" s="2"/>
      <c r="V914" s="2"/>
      <c r="W914" s="50"/>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row>
    <row r="915">
      <c r="A915" s="2"/>
      <c r="B915" s="2"/>
      <c r="C915" s="2"/>
      <c r="D915" s="2"/>
      <c r="E915" s="2"/>
      <c r="F915" s="2"/>
      <c r="G915" s="2"/>
      <c r="H915" s="2"/>
      <c r="I915" s="2"/>
      <c r="J915" s="2"/>
      <c r="K915" s="2"/>
      <c r="L915" s="2"/>
      <c r="M915" s="2"/>
      <c r="N915" s="2"/>
      <c r="O915" s="2"/>
      <c r="P915" s="2"/>
      <c r="Q915" s="2"/>
      <c r="R915" s="50"/>
      <c r="S915" s="2"/>
      <c r="T915" s="2"/>
      <c r="U915" s="2"/>
      <c r="V915" s="2"/>
      <c r="W915" s="50"/>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row>
    <row r="916">
      <c r="A916" s="2"/>
      <c r="B916" s="2"/>
      <c r="C916" s="2"/>
      <c r="D916" s="2"/>
      <c r="E916" s="2"/>
      <c r="F916" s="2"/>
      <c r="G916" s="2"/>
      <c r="H916" s="2"/>
      <c r="I916" s="2"/>
      <c r="J916" s="2"/>
      <c r="K916" s="2"/>
      <c r="L916" s="2"/>
      <c r="M916" s="2"/>
      <c r="N916" s="2"/>
      <c r="O916" s="2"/>
      <c r="P916" s="2"/>
      <c r="Q916" s="2"/>
      <c r="R916" s="50"/>
      <c r="S916" s="2"/>
      <c r="T916" s="2"/>
      <c r="U916" s="2"/>
      <c r="V916" s="2"/>
      <c r="W916" s="50"/>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row>
    <row r="917">
      <c r="A917" s="2"/>
      <c r="B917" s="2"/>
      <c r="C917" s="2"/>
      <c r="D917" s="2"/>
      <c r="E917" s="2"/>
      <c r="F917" s="2"/>
      <c r="G917" s="2"/>
      <c r="H917" s="2"/>
      <c r="I917" s="2"/>
      <c r="J917" s="2"/>
      <c r="K917" s="2"/>
      <c r="L917" s="2"/>
      <c r="M917" s="2"/>
      <c r="N917" s="2"/>
      <c r="O917" s="2"/>
      <c r="P917" s="2"/>
      <c r="Q917" s="2"/>
      <c r="R917" s="50"/>
      <c r="S917" s="2"/>
      <c r="T917" s="2"/>
      <c r="U917" s="2"/>
      <c r="V917" s="2"/>
      <c r="W917" s="50"/>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92.29"/>
    <col customWidth="1" min="2" max="4" width="14.29"/>
    <col customWidth="1" min="5" max="5" width="7.86"/>
    <col customWidth="1" min="6" max="7" width="8.14"/>
    <col customWidth="1" min="8" max="8" width="8.86"/>
    <col customWidth="1" min="9" max="9" width="9.14"/>
    <col customWidth="1" min="10" max="10" width="8.86"/>
    <col customWidth="1" min="11" max="11" width="8.14"/>
    <col customWidth="1" min="12" max="14" width="11.14"/>
    <col customWidth="1" min="15" max="16" width="10.29"/>
    <col customWidth="1" min="17" max="17" width="14.29"/>
    <col customWidth="1" min="18" max="18" width="15.57"/>
    <col customWidth="1" min="19" max="19" width="97.29"/>
    <col customWidth="1" min="20" max="30" width="325.86"/>
  </cols>
  <sheetData>
    <row r="1" ht="13.5" customHeight="1">
      <c r="A1" s="20" t="s">
        <v>68</v>
      </c>
      <c r="B1" s="21" t="s">
        <v>14</v>
      </c>
      <c r="C1" s="91" t="s">
        <v>15</v>
      </c>
      <c r="D1" s="91" t="s">
        <v>16</v>
      </c>
      <c r="E1" s="91" t="s">
        <v>17</v>
      </c>
      <c r="F1" s="21" t="s">
        <v>18</v>
      </c>
      <c r="G1" s="21" t="s">
        <v>19</v>
      </c>
      <c r="H1" s="21" t="s">
        <v>20</v>
      </c>
      <c r="I1" s="21" t="s">
        <v>21</v>
      </c>
      <c r="J1" s="92" t="s">
        <v>22</v>
      </c>
      <c r="K1" s="92" t="s">
        <v>23</v>
      </c>
      <c r="L1" s="92" t="s">
        <v>24</v>
      </c>
      <c r="M1" s="21" t="s">
        <v>25</v>
      </c>
      <c r="N1" s="21" t="s">
        <v>26</v>
      </c>
      <c r="O1" s="21" t="s">
        <v>27</v>
      </c>
      <c r="P1" s="21" t="s">
        <v>28</v>
      </c>
      <c r="Q1" s="21" t="s">
        <v>29</v>
      </c>
      <c r="R1" s="21" t="s">
        <v>30</v>
      </c>
      <c r="S1" s="93" t="s">
        <v>0</v>
      </c>
      <c r="T1" s="25"/>
      <c r="U1" s="25"/>
      <c r="V1" s="25"/>
      <c r="W1" s="25"/>
      <c r="X1" s="25"/>
      <c r="Y1" s="25"/>
      <c r="Z1" s="25"/>
      <c r="AA1" s="25"/>
      <c r="AB1" s="25"/>
      <c r="AC1" s="25"/>
      <c r="AD1" s="25"/>
    </row>
    <row r="2" ht="13.5" customHeight="1">
      <c r="A2" s="52" t="s">
        <v>69</v>
      </c>
      <c r="B2" s="94"/>
      <c r="C2" s="95"/>
      <c r="D2" s="95"/>
      <c r="E2" s="95"/>
      <c r="F2" s="94"/>
      <c r="G2" s="94"/>
      <c r="H2" s="94"/>
      <c r="I2" s="94"/>
      <c r="J2" s="96"/>
      <c r="K2" s="96"/>
      <c r="L2" s="96"/>
      <c r="M2" s="94"/>
      <c r="N2" s="94"/>
      <c r="O2" s="94"/>
      <c r="P2" s="94"/>
      <c r="Q2" s="94"/>
      <c r="R2" s="94"/>
      <c r="S2" s="97"/>
      <c r="T2" s="32"/>
      <c r="U2" s="32"/>
      <c r="V2" s="32"/>
      <c r="W2" s="32"/>
      <c r="X2" s="32"/>
      <c r="Y2" s="32"/>
      <c r="Z2" s="32"/>
      <c r="AA2" s="32"/>
      <c r="AB2" s="32"/>
      <c r="AC2" s="32"/>
      <c r="AD2" s="32"/>
    </row>
    <row r="3" ht="8.25" customHeight="1">
      <c r="A3" s="98" t="s">
        <v>70</v>
      </c>
      <c r="B3" s="99">
        <v>1.0</v>
      </c>
      <c r="C3" s="100">
        <v>0.26666666666666666</v>
      </c>
      <c r="D3" s="101">
        <v>1.0</v>
      </c>
      <c r="E3" s="100">
        <v>0.5</v>
      </c>
      <c r="F3" s="100">
        <v>0.5</v>
      </c>
      <c r="G3" s="102">
        <v>0.015333333</v>
      </c>
      <c r="H3" s="100">
        <f>1/3</f>
        <v>0.3333333333</v>
      </c>
      <c r="I3" s="101">
        <v>1.0</v>
      </c>
      <c r="J3" s="100">
        <v>0.58</v>
      </c>
      <c r="K3" s="100">
        <v>0.25</v>
      </c>
      <c r="L3" s="101">
        <v>1.0</v>
      </c>
      <c r="M3" s="100">
        <v>0.56</v>
      </c>
      <c r="N3" s="101">
        <v>1.0</v>
      </c>
      <c r="O3" s="102">
        <v>0.01818181818181818</v>
      </c>
      <c r="P3" s="100">
        <v>1.0</v>
      </c>
      <c r="Q3" s="103"/>
      <c r="R3" s="103">
        <f>1/2.5</f>
        <v>0.4</v>
      </c>
      <c r="S3" s="104"/>
      <c r="T3" s="105"/>
      <c r="U3" s="105"/>
      <c r="V3" s="105"/>
      <c r="W3" s="105"/>
      <c r="X3" s="105"/>
      <c r="Y3" s="105"/>
      <c r="Z3" s="105"/>
      <c r="AA3" s="105"/>
      <c r="AB3" s="105"/>
      <c r="AC3" s="105"/>
      <c r="AD3" s="105"/>
    </row>
    <row r="4" ht="13.5" customHeight="1">
      <c r="A4" s="52"/>
      <c r="B4" s="106"/>
      <c r="C4" s="106"/>
      <c r="D4" s="106"/>
      <c r="E4" s="106"/>
      <c r="F4" s="106"/>
      <c r="G4" s="107"/>
      <c r="H4" s="106"/>
      <c r="I4" s="106"/>
      <c r="J4" s="106"/>
      <c r="K4" s="106"/>
      <c r="L4" s="106"/>
      <c r="M4" s="106"/>
      <c r="N4" s="106"/>
      <c r="O4" s="107"/>
      <c r="P4" s="108"/>
      <c r="Q4" s="8"/>
      <c r="R4" s="109"/>
      <c r="S4" s="110"/>
      <c r="T4" s="32"/>
      <c r="U4" s="32"/>
      <c r="V4" s="32"/>
      <c r="W4" s="32"/>
      <c r="X4" s="32"/>
      <c r="Y4" s="32"/>
      <c r="Z4" s="32"/>
      <c r="AA4" s="32"/>
      <c r="AB4" s="32"/>
      <c r="AC4" s="32"/>
      <c r="AD4" s="32"/>
    </row>
    <row r="5" ht="13.5" customHeight="1">
      <c r="A5" s="52" t="s">
        <v>71</v>
      </c>
      <c r="B5" s="106"/>
      <c r="C5" s="106"/>
      <c r="D5" s="106"/>
      <c r="E5" s="106"/>
      <c r="F5" s="106"/>
      <c r="G5" s="107"/>
      <c r="H5" s="106"/>
      <c r="I5" s="106"/>
      <c r="J5" s="106"/>
      <c r="K5" s="106"/>
      <c r="L5" s="106"/>
      <c r="M5" s="106"/>
      <c r="N5" s="106"/>
      <c r="O5" s="107"/>
      <c r="P5" s="108"/>
      <c r="Q5" s="8"/>
      <c r="R5" s="109"/>
      <c r="S5" s="110"/>
      <c r="T5" s="32"/>
      <c r="U5" s="32"/>
      <c r="V5" s="32"/>
      <c r="W5" s="32"/>
      <c r="X5" s="32"/>
      <c r="Y5" s="32"/>
      <c r="Z5" s="32"/>
      <c r="AA5" s="32"/>
      <c r="AB5" s="32"/>
      <c r="AC5" s="32"/>
      <c r="AD5" s="32"/>
    </row>
    <row r="6" ht="13.5" customHeight="1">
      <c r="A6" s="111" t="s">
        <v>72</v>
      </c>
      <c r="B6" s="112">
        <v>43.0</v>
      </c>
      <c r="C6" s="113">
        <v>8.0</v>
      </c>
      <c r="D6" s="113">
        <v>80.0</v>
      </c>
      <c r="E6" s="113">
        <v>50.0</v>
      </c>
      <c r="F6" s="113">
        <v>20.0</v>
      </c>
      <c r="G6" s="101">
        <v>1.0</v>
      </c>
      <c r="H6" s="113">
        <f>40%*50%*H7+60%*20%*H7</f>
        <v>14.72</v>
      </c>
      <c r="I6" s="113">
        <v>50.0</v>
      </c>
      <c r="J6" s="113">
        <v>42.7</v>
      </c>
      <c r="K6" s="113">
        <v>10.0</v>
      </c>
      <c r="L6" s="113">
        <v>50.0</v>
      </c>
      <c r="M6" s="113">
        <v>40.0</v>
      </c>
      <c r="N6" s="113">
        <v>68.25</v>
      </c>
      <c r="O6" s="102">
        <v>0.14285714285714285</v>
      </c>
      <c r="P6" s="113">
        <v>20.0</v>
      </c>
      <c r="Q6" s="111"/>
      <c r="R6" s="111">
        <v>36.53</v>
      </c>
      <c r="S6" s="114" t="str">
        <f>HYPERLINK("http://journals.plos.org/plosone/article/figure/image?size=large&amp;id=info:doi/10.1371/journal.pone.0008988.g002","Chart from Carneiro et al. 2010 showing malaria deaths by age")</f>
        <v>Chart from Carneiro et al. 2010 showing malaria deaths by age</v>
      </c>
      <c r="T6" s="115"/>
      <c r="U6" s="115"/>
      <c r="V6" s="115"/>
      <c r="W6" s="115"/>
      <c r="X6" s="115"/>
      <c r="Y6" s="115"/>
      <c r="Z6" s="115"/>
      <c r="AA6" s="115"/>
      <c r="AB6" s="115"/>
      <c r="AC6" s="115"/>
      <c r="AD6" s="115"/>
    </row>
    <row r="7" ht="13.5" customHeight="1">
      <c r="A7" s="111" t="s">
        <v>73</v>
      </c>
      <c r="B7" s="112">
        <v>30.0</v>
      </c>
      <c r="C7" s="113">
        <v>32.0</v>
      </c>
      <c r="D7" s="113">
        <v>80.0</v>
      </c>
      <c r="E7" s="113">
        <v>100.0</v>
      </c>
      <c r="F7" s="113">
        <v>37.0</v>
      </c>
      <c r="G7" s="101">
        <v>1.920163205</v>
      </c>
      <c r="H7" s="113">
        <f>J7</f>
        <v>46</v>
      </c>
      <c r="I7" s="113">
        <v>80.0</v>
      </c>
      <c r="J7" s="113">
        <v>46.0</v>
      </c>
      <c r="K7" s="113">
        <v>20.0</v>
      </c>
      <c r="L7" s="113">
        <v>100.0</v>
      </c>
      <c r="M7" s="113">
        <v>40.0</v>
      </c>
      <c r="N7" s="113">
        <v>159.65</v>
      </c>
      <c r="O7" s="100">
        <v>0.5</v>
      </c>
      <c r="P7" s="113">
        <v>40.0</v>
      </c>
      <c r="Q7" s="111"/>
      <c r="R7" s="111">
        <v>29.77</v>
      </c>
      <c r="S7" s="114" t="str">
        <f>HYPERLINK("https://docs.google.com/spreadsheets/d/1i_f1yJE0x5zHIG89fkcA579Ij37keQPRYfMUxIXg2MU/edit?usp=sharing","Malaria deaths by age based on 2015 Global Burden of Disease estimates")</f>
        <v>Malaria deaths by age based on 2015 Global Burden of Disease estimates</v>
      </c>
      <c r="T7" s="116"/>
      <c r="U7" s="116"/>
      <c r="V7" s="116"/>
      <c r="W7" s="116"/>
      <c r="X7" s="116"/>
      <c r="Y7" s="116"/>
      <c r="Z7" s="116"/>
      <c r="AA7" s="116"/>
      <c r="AB7" s="116"/>
      <c r="AC7" s="116"/>
      <c r="AD7" s="116"/>
    </row>
    <row r="8" ht="13.5" customHeight="1">
      <c r="A8" s="52"/>
      <c r="B8" s="106"/>
      <c r="C8" s="106"/>
      <c r="D8" s="106"/>
      <c r="E8" s="106"/>
      <c r="F8" s="106"/>
      <c r="G8" s="117"/>
      <c r="H8" s="106"/>
      <c r="I8" s="106"/>
      <c r="J8" s="106"/>
      <c r="K8" s="106"/>
      <c r="L8" s="106"/>
      <c r="M8" s="106"/>
      <c r="N8" s="106"/>
      <c r="O8" s="118"/>
      <c r="P8" s="108"/>
      <c r="Q8" s="48"/>
      <c r="R8" s="119"/>
      <c r="S8" s="110"/>
      <c r="T8" s="2"/>
      <c r="U8" s="2"/>
      <c r="V8" s="2"/>
      <c r="W8" s="2"/>
      <c r="X8" s="2"/>
      <c r="Y8" s="2"/>
      <c r="Z8" s="2"/>
      <c r="AA8" s="2"/>
      <c r="AB8" s="2"/>
      <c r="AC8" s="2"/>
      <c r="AD8" s="2"/>
    </row>
    <row r="9" ht="13.5" customHeight="1">
      <c r="A9" s="52" t="s">
        <v>74</v>
      </c>
      <c r="B9" s="106"/>
      <c r="C9" s="106"/>
      <c r="D9" s="106"/>
      <c r="E9" s="106"/>
      <c r="F9" s="106"/>
      <c r="G9" s="117"/>
      <c r="H9" s="106"/>
      <c r="I9" s="106"/>
      <c r="J9" s="106"/>
      <c r="K9" s="106"/>
      <c r="L9" s="106"/>
      <c r="M9" s="106"/>
      <c r="N9" s="106"/>
      <c r="O9" s="118"/>
      <c r="P9" s="108"/>
      <c r="Q9" s="48"/>
      <c r="R9" s="119"/>
      <c r="S9" s="110"/>
      <c r="T9" s="2"/>
      <c r="U9" s="2"/>
      <c r="V9" s="2"/>
      <c r="W9" s="2"/>
      <c r="X9" s="2"/>
      <c r="Y9" s="2"/>
      <c r="Z9" s="2"/>
      <c r="AA9" s="2"/>
      <c r="AB9" s="2"/>
      <c r="AC9" s="2"/>
      <c r="AD9" s="2"/>
    </row>
    <row r="10" ht="13.5" customHeight="1">
      <c r="A10" s="120" t="s">
        <v>75</v>
      </c>
      <c r="B10" s="121">
        <v>43.0</v>
      </c>
      <c r="C10" s="122">
        <v>9.0</v>
      </c>
      <c r="D10" s="122">
        <v>80.0</v>
      </c>
      <c r="E10" s="122">
        <v>50.0</v>
      </c>
      <c r="F10" s="122">
        <v>20.0</v>
      </c>
      <c r="G10" s="123">
        <v>1.198389096</v>
      </c>
      <c r="H10" s="122">
        <f>(24/57)*50%*H7+(33/57)*20%*H7</f>
        <v>15.01052632</v>
      </c>
      <c r="I10" s="122">
        <f>I6</f>
        <v>50</v>
      </c>
      <c r="J10" s="121">
        <v>42.7</v>
      </c>
      <c r="K10" s="122">
        <v>11.0</v>
      </c>
      <c r="L10" s="122">
        <v>50.0</v>
      </c>
      <c r="M10" s="122">
        <v>40.0</v>
      </c>
      <c r="N10" s="122">
        <v>68.25</v>
      </c>
      <c r="O10" s="124">
        <v>0.14285714285714285</v>
      </c>
      <c r="P10" s="122">
        <v>21.0</v>
      </c>
      <c r="Q10" s="125"/>
      <c r="R10" s="125">
        <v>36.53</v>
      </c>
      <c r="S10" s="114" t="str">
        <f>HYPERLINK("http://journals.plos.org/plosone/article/figure/image?size=large&amp;id=info:doi/10.1371/journal.pone.0008988.g002","Chart from Carneiro et al. 2010 showing malaria deaths by age")</f>
        <v>Chart from Carneiro et al. 2010 showing malaria deaths by age</v>
      </c>
      <c r="T10" s="115"/>
      <c r="U10" s="115"/>
      <c r="V10" s="115"/>
      <c r="W10" s="115"/>
      <c r="X10" s="115"/>
      <c r="Y10" s="115"/>
      <c r="Z10" s="115"/>
      <c r="AA10" s="115"/>
      <c r="AB10" s="115"/>
      <c r="AC10" s="115"/>
      <c r="AD10" s="115"/>
    </row>
    <row r="11">
      <c r="A11" s="52"/>
      <c r="B11" s="78"/>
      <c r="C11" s="78"/>
      <c r="D11" s="78"/>
      <c r="E11" s="95"/>
      <c r="F11" s="78"/>
      <c r="G11" s="117"/>
      <c r="H11" s="126"/>
      <c r="I11" s="126"/>
      <c r="J11" s="126"/>
      <c r="K11" s="126"/>
      <c r="L11" s="126"/>
      <c r="M11" s="78"/>
      <c r="N11" s="78"/>
      <c r="O11" s="118"/>
      <c r="P11" s="108"/>
      <c r="Q11" s="127"/>
      <c r="R11" s="128"/>
      <c r="S11" s="129"/>
      <c r="T11" s="130"/>
      <c r="U11" s="130"/>
      <c r="V11" s="130"/>
      <c r="W11" s="130"/>
      <c r="X11" s="130"/>
      <c r="Y11" s="130"/>
      <c r="Z11" s="130"/>
      <c r="AA11" s="130"/>
      <c r="AB11" s="130"/>
      <c r="AC11" s="130"/>
      <c r="AD11" s="130"/>
    </row>
    <row r="12">
      <c r="A12" s="52" t="s">
        <v>76</v>
      </c>
      <c r="B12" s="78"/>
      <c r="C12" s="78"/>
      <c r="D12" s="78"/>
      <c r="E12" s="95"/>
      <c r="F12" s="78"/>
      <c r="G12" s="117"/>
      <c r="H12" s="126"/>
      <c r="I12" s="126"/>
      <c r="J12" s="126"/>
      <c r="K12" s="126"/>
      <c r="L12" s="126"/>
      <c r="M12" s="78"/>
      <c r="N12" s="78"/>
      <c r="O12" s="118"/>
      <c r="P12" s="108"/>
      <c r="Q12" s="127"/>
      <c r="R12" s="128"/>
      <c r="S12" s="129"/>
      <c r="T12" s="130"/>
      <c r="U12" s="130"/>
      <c r="V12" s="130"/>
      <c r="W12" s="130"/>
      <c r="X12" s="130"/>
      <c r="Y12" s="130"/>
      <c r="Z12" s="130"/>
      <c r="AA12" s="130"/>
      <c r="AB12" s="130"/>
      <c r="AC12" s="130"/>
      <c r="AD12" s="130"/>
    </row>
    <row r="13" ht="13.5" customHeight="1">
      <c r="A13" s="120" t="s">
        <v>77</v>
      </c>
      <c r="B13" s="112">
        <v>43.0</v>
      </c>
      <c r="C13" s="113">
        <v>9.0</v>
      </c>
      <c r="D13" s="113">
        <v>80.0</v>
      </c>
      <c r="E13" s="113">
        <v>50.0</v>
      </c>
      <c r="F13" s="113">
        <v>20.0</v>
      </c>
      <c r="G13" s="101">
        <v>1.313772552</v>
      </c>
      <c r="H13" s="113">
        <f>(24/54)*50%*H7+(30/54)*20%*H7</f>
        <v>15.33333333</v>
      </c>
      <c r="I13" s="113">
        <f>I6</f>
        <v>50</v>
      </c>
      <c r="J13" s="112">
        <v>42.7</v>
      </c>
      <c r="K13" s="113">
        <v>11.0</v>
      </c>
      <c r="L13" s="113">
        <v>50.0</v>
      </c>
      <c r="M13" s="113">
        <v>40.0</v>
      </c>
      <c r="N13" s="113">
        <v>68.25</v>
      </c>
      <c r="O13" s="100">
        <v>0.14</v>
      </c>
      <c r="P13" s="113">
        <v>23.0</v>
      </c>
      <c r="Q13" s="111"/>
      <c r="R13" s="111">
        <v>36.53</v>
      </c>
      <c r="S13" s="131"/>
      <c r="T13" s="132"/>
      <c r="U13" s="132"/>
      <c r="V13" s="132"/>
      <c r="W13" s="132"/>
      <c r="X13" s="132"/>
      <c r="Y13" s="132"/>
      <c r="Z13" s="132"/>
      <c r="AA13" s="132"/>
      <c r="AB13" s="132"/>
      <c r="AC13" s="132"/>
      <c r="AD13" s="132"/>
    </row>
    <row r="14">
      <c r="A14" s="52"/>
      <c r="B14" s="127"/>
      <c r="C14" s="127"/>
      <c r="D14" s="127"/>
      <c r="E14" s="127"/>
      <c r="F14" s="127"/>
      <c r="G14" s="127"/>
      <c r="H14" s="127"/>
      <c r="I14" s="127"/>
      <c r="J14" s="127"/>
      <c r="K14" s="127"/>
      <c r="L14" s="127"/>
      <c r="M14" s="127"/>
      <c r="N14" s="127"/>
      <c r="O14" s="127"/>
      <c r="P14" s="127"/>
      <c r="Q14" s="127"/>
      <c r="R14" s="127"/>
      <c r="S14" s="129"/>
      <c r="T14" s="130"/>
      <c r="U14" s="130"/>
      <c r="V14" s="130"/>
      <c r="W14" s="130"/>
      <c r="X14" s="130"/>
      <c r="Y14" s="130"/>
      <c r="Z14" s="130"/>
      <c r="AA14" s="130"/>
      <c r="AB14" s="130"/>
      <c r="AC14" s="130"/>
      <c r="AD14" s="130"/>
    </row>
    <row r="15" ht="13.5" customHeight="1">
      <c r="A15" s="133" t="s">
        <v>78</v>
      </c>
      <c r="B15" s="134"/>
      <c r="C15" s="134"/>
      <c r="D15" s="134"/>
      <c r="E15" s="134"/>
      <c r="F15" s="134"/>
      <c r="G15" s="134"/>
      <c r="H15" s="134"/>
      <c r="I15" s="134"/>
      <c r="J15" s="134"/>
      <c r="K15" s="134"/>
      <c r="L15" s="134"/>
      <c r="M15" s="134"/>
      <c r="N15" s="134"/>
      <c r="O15" s="134"/>
      <c r="P15" s="134"/>
      <c r="Q15" s="134"/>
      <c r="R15" s="134"/>
      <c r="S15" s="134"/>
      <c r="T15" s="135"/>
      <c r="U15" s="135"/>
      <c r="V15" s="135"/>
      <c r="W15" s="135"/>
      <c r="X15" s="135"/>
      <c r="Y15" s="135"/>
      <c r="Z15" s="135"/>
      <c r="AA15" s="135"/>
      <c r="AB15" s="2"/>
      <c r="AC15" s="2"/>
      <c r="AD15" s="2"/>
    </row>
    <row r="16" ht="13.5" customHeight="1">
      <c r="A16" s="136" t="s">
        <v>79</v>
      </c>
      <c r="B16" s="137">
        <f t="shared" ref="B16:P16" si="1">B3*(ln(1.1)/ln(2))</f>
        <v>0.1375035237</v>
      </c>
      <c r="C16" s="137">
        <f t="shared" si="1"/>
        <v>0.03666760633</v>
      </c>
      <c r="D16" s="137">
        <f t="shared" si="1"/>
        <v>0.1375035237</v>
      </c>
      <c r="E16" s="137">
        <f t="shared" si="1"/>
        <v>0.06875176187</v>
      </c>
      <c r="F16" s="137">
        <f t="shared" si="1"/>
        <v>0.06875176187</v>
      </c>
      <c r="G16" s="137">
        <f t="shared" si="1"/>
        <v>0.002108387318</v>
      </c>
      <c r="H16" s="137">
        <f t="shared" si="1"/>
        <v>0.04583450792</v>
      </c>
      <c r="I16" s="137">
        <f t="shared" si="1"/>
        <v>0.1375035237</v>
      </c>
      <c r="J16" s="137">
        <f t="shared" si="1"/>
        <v>0.07975204377</v>
      </c>
      <c r="K16" s="137">
        <f t="shared" si="1"/>
        <v>0.03437588094</v>
      </c>
      <c r="L16" s="137">
        <f t="shared" si="1"/>
        <v>0.1375035237</v>
      </c>
      <c r="M16" s="137">
        <f t="shared" si="1"/>
        <v>0.0770019733</v>
      </c>
      <c r="N16" s="137">
        <f t="shared" si="1"/>
        <v>0.1375035237</v>
      </c>
      <c r="O16" s="137">
        <f t="shared" si="1"/>
        <v>0.002500064068</v>
      </c>
      <c r="P16" s="137">
        <f t="shared" si="1"/>
        <v>0.1375035237</v>
      </c>
      <c r="Q16" s="137" t="str">
        <f>if(Q3&gt;0,Q3*(ln(1.1)/ln(2)),"")</f>
        <v/>
      </c>
      <c r="R16" s="137">
        <f>R3*(ln(1.1)/ln(2))</f>
        <v>0.0550014095</v>
      </c>
      <c r="S16" s="118"/>
      <c r="T16" s="118"/>
      <c r="U16" s="118"/>
      <c r="V16" s="118"/>
      <c r="W16" s="118"/>
      <c r="X16" s="118"/>
      <c r="Y16" s="118"/>
      <c r="Z16" s="118"/>
      <c r="AA16" s="118"/>
      <c r="AB16" s="2"/>
      <c r="AC16" s="2"/>
      <c r="AD16" s="2"/>
    </row>
    <row r="17" ht="13.5" customHeight="1">
      <c r="A17" s="136" t="s">
        <v>80</v>
      </c>
      <c r="B17" s="137">
        <f t="shared" ref="B17:P17" si="2">B3*(ln(1.25)/ln(2))</f>
        <v>0.3219280949</v>
      </c>
      <c r="C17" s="137">
        <f t="shared" si="2"/>
        <v>0.08584749197</v>
      </c>
      <c r="D17" s="137">
        <f t="shared" si="2"/>
        <v>0.3219280949</v>
      </c>
      <c r="E17" s="137">
        <f t="shared" si="2"/>
        <v>0.1609640474</v>
      </c>
      <c r="F17" s="137">
        <f t="shared" si="2"/>
        <v>0.1609640474</v>
      </c>
      <c r="G17" s="137">
        <f t="shared" si="2"/>
        <v>0.004936230681</v>
      </c>
      <c r="H17" s="137">
        <f t="shared" si="2"/>
        <v>0.107309365</v>
      </c>
      <c r="I17" s="137">
        <f t="shared" si="2"/>
        <v>0.3219280949</v>
      </c>
      <c r="J17" s="137">
        <f t="shared" si="2"/>
        <v>0.186718295</v>
      </c>
      <c r="K17" s="137">
        <f t="shared" si="2"/>
        <v>0.08048202372</v>
      </c>
      <c r="L17" s="137">
        <f t="shared" si="2"/>
        <v>0.3219280949</v>
      </c>
      <c r="M17" s="137">
        <f t="shared" si="2"/>
        <v>0.1802797331</v>
      </c>
      <c r="N17" s="137">
        <f t="shared" si="2"/>
        <v>0.3219280949</v>
      </c>
      <c r="O17" s="137">
        <f t="shared" si="2"/>
        <v>0.005853238089</v>
      </c>
      <c r="P17" s="137">
        <f t="shared" si="2"/>
        <v>0.3219280949</v>
      </c>
      <c r="Q17" s="137" t="str">
        <f>if(Q3&gt;0,Q3*(ln(1.25)/ln(2)),"")</f>
        <v/>
      </c>
      <c r="R17" s="137">
        <f>R3*(ln(1.25)/ln(2))</f>
        <v>0.128771238</v>
      </c>
      <c r="S17" s="118"/>
      <c r="T17" s="118"/>
      <c r="U17" s="118"/>
      <c r="V17" s="118"/>
      <c r="W17" s="118"/>
      <c r="X17" s="118"/>
      <c r="Y17" s="118"/>
      <c r="Z17" s="118"/>
      <c r="AA17" s="118"/>
      <c r="AB17" s="2"/>
      <c r="AC17" s="2"/>
      <c r="AD17" s="2"/>
    </row>
    <row r="18" ht="13.5" customHeight="1">
      <c r="A18" s="78" t="s">
        <v>81</v>
      </c>
      <c r="B18" s="137">
        <f t="shared" ref="B18:P18" si="3">B3/ln(2)</f>
        <v>1.442695041</v>
      </c>
      <c r="C18" s="137">
        <f t="shared" si="3"/>
        <v>0.3847186776</v>
      </c>
      <c r="D18" s="137">
        <f t="shared" si="3"/>
        <v>1.442695041</v>
      </c>
      <c r="E18" s="137">
        <f t="shared" si="3"/>
        <v>0.7213475204</v>
      </c>
      <c r="F18" s="137">
        <f t="shared" si="3"/>
        <v>0.7213475204</v>
      </c>
      <c r="G18" s="137">
        <f t="shared" si="3"/>
        <v>0.02212132348</v>
      </c>
      <c r="H18" s="137">
        <f t="shared" si="3"/>
        <v>0.480898347</v>
      </c>
      <c r="I18" s="137">
        <f t="shared" si="3"/>
        <v>1.442695041</v>
      </c>
      <c r="J18" s="137">
        <f t="shared" si="3"/>
        <v>0.8367631237</v>
      </c>
      <c r="K18" s="137">
        <f t="shared" si="3"/>
        <v>0.3606737602</v>
      </c>
      <c r="L18" s="137">
        <f t="shared" si="3"/>
        <v>1.442695041</v>
      </c>
      <c r="M18" s="137">
        <f t="shared" si="3"/>
        <v>0.8079092229</v>
      </c>
      <c r="N18" s="137">
        <f t="shared" si="3"/>
        <v>1.442695041</v>
      </c>
      <c r="O18" s="137">
        <f t="shared" si="3"/>
        <v>0.02623081893</v>
      </c>
      <c r="P18" s="137">
        <f t="shared" si="3"/>
        <v>1.442695041</v>
      </c>
      <c r="Q18" s="137" t="str">
        <f>if(Q3&gt;0,Q3/ln(2),"")</f>
        <v/>
      </c>
      <c r="R18" s="137">
        <f>R3/ln(2)</f>
        <v>0.5770780164</v>
      </c>
      <c r="S18" s="118"/>
      <c r="T18" s="118"/>
      <c r="U18" s="118"/>
      <c r="V18" s="118"/>
      <c r="W18" s="118"/>
      <c r="X18" s="118"/>
      <c r="Y18" s="118"/>
      <c r="Z18" s="118"/>
      <c r="AA18" s="118"/>
      <c r="AB18" s="2"/>
      <c r="AC18" s="2"/>
      <c r="AD18" s="2"/>
    </row>
    <row r="19" ht="13.5" customHeight="1">
      <c r="A19" s="117"/>
      <c r="B19" s="117"/>
      <c r="C19" s="117"/>
      <c r="D19" s="117"/>
      <c r="E19" s="117"/>
      <c r="F19" s="117"/>
      <c r="G19" s="117"/>
      <c r="H19" s="117"/>
      <c r="I19" s="117"/>
      <c r="J19" s="117"/>
      <c r="K19" s="117"/>
      <c r="L19" s="117"/>
      <c r="M19" s="117"/>
      <c r="N19" s="117"/>
      <c r="O19" s="117"/>
      <c r="P19" s="117"/>
      <c r="Q19" s="117"/>
      <c r="R19" s="117"/>
      <c r="S19" s="117"/>
      <c r="T19" s="117"/>
      <c r="U19" s="117"/>
      <c r="V19" s="117"/>
      <c r="W19" s="117"/>
      <c r="X19" s="117"/>
      <c r="Y19" s="117"/>
      <c r="Z19" s="117"/>
      <c r="AA19" s="117"/>
      <c r="AB19" s="2"/>
      <c r="AC19" s="2"/>
      <c r="AD19" s="2"/>
    </row>
    <row r="20" ht="13.5" customHeight="1">
      <c r="A20" s="138" t="s">
        <v>82</v>
      </c>
      <c r="B20" s="139">
        <f t="shared" ref="B20:P20" si="4">100*B3*(ln(1.1)/ln(2))</f>
        <v>13.75035237</v>
      </c>
      <c r="C20" s="139">
        <f t="shared" si="4"/>
        <v>3.666760633</v>
      </c>
      <c r="D20" s="139">
        <f t="shared" si="4"/>
        <v>13.75035237</v>
      </c>
      <c r="E20" s="139">
        <f t="shared" si="4"/>
        <v>6.875176187</v>
      </c>
      <c r="F20" s="139">
        <f t="shared" si="4"/>
        <v>6.875176187</v>
      </c>
      <c r="G20" s="139">
        <f t="shared" si="4"/>
        <v>0.2108387318</v>
      </c>
      <c r="H20" s="139">
        <f t="shared" si="4"/>
        <v>4.583450792</v>
      </c>
      <c r="I20" s="139">
        <f t="shared" si="4"/>
        <v>13.75035237</v>
      </c>
      <c r="J20" s="139">
        <f t="shared" si="4"/>
        <v>7.975204377</v>
      </c>
      <c r="K20" s="139">
        <f t="shared" si="4"/>
        <v>3.437588094</v>
      </c>
      <c r="L20" s="139">
        <f t="shared" si="4"/>
        <v>13.75035237</v>
      </c>
      <c r="M20" s="139">
        <f t="shared" si="4"/>
        <v>7.70019733</v>
      </c>
      <c r="N20" s="139">
        <f t="shared" si="4"/>
        <v>13.75035237</v>
      </c>
      <c r="O20" s="139">
        <f t="shared" si="4"/>
        <v>0.2500064068</v>
      </c>
      <c r="P20" s="139">
        <f t="shared" si="4"/>
        <v>13.75035237</v>
      </c>
      <c r="Q20" s="139" t="str">
        <f>if(Q3&gt;0,100*Q3*(ln(1.1)/ln(2)),"")</f>
        <v/>
      </c>
      <c r="R20" s="139">
        <f>100*R3*(ln(1.1)/ln(2))</f>
        <v>5.50014095</v>
      </c>
      <c r="S20" s="117"/>
      <c r="T20" s="117"/>
      <c r="U20" s="117"/>
      <c r="V20" s="117"/>
      <c r="W20" s="117"/>
      <c r="X20" s="117"/>
      <c r="Y20" s="117"/>
      <c r="Z20" s="117"/>
      <c r="AA20" s="117"/>
      <c r="AB20" s="2"/>
      <c r="AC20" s="2"/>
      <c r="AD20" s="2"/>
    </row>
    <row r="21" ht="13.5" customHeight="1">
      <c r="A21" s="138" t="s">
        <v>83</v>
      </c>
      <c r="B21" s="139">
        <f t="shared" ref="B21:P21" si="5">100*B3*(ln(1.25)/ln(2))</f>
        <v>32.19280949</v>
      </c>
      <c r="C21" s="139">
        <f t="shared" si="5"/>
        <v>8.584749197</v>
      </c>
      <c r="D21" s="139">
        <f t="shared" si="5"/>
        <v>32.19280949</v>
      </c>
      <c r="E21" s="139">
        <f t="shared" si="5"/>
        <v>16.09640474</v>
      </c>
      <c r="F21" s="139">
        <f t="shared" si="5"/>
        <v>16.09640474</v>
      </c>
      <c r="G21" s="139">
        <f t="shared" si="5"/>
        <v>0.4936230681</v>
      </c>
      <c r="H21" s="139">
        <f t="shared" si="5"/>
        <v>10.7309365</v>
      </c>
      <c r="I21" s="139">
        <f t="shared" si="5"/>
        <v>32.19280949</v>
      </c>
      <c r="J21" s="139">
        <f t="shared" si="5"/>
        <v>18.6718295</v>
      </c>
      <c r="K21" s="139">
        <f t="shared" si="5"/>
        <v>8.048202372</v>
      </c>
      <c r="L21" s="139">
        <f t="shared" si="5"/>
        <v>32.19280949</v>
      </c>
      <c r="M21" s="139">
        <f t="shared" si="5"/>
        <v>18.02797331</v>
      </c>
      <c r="N21" s="139">
        <f t="shared" si="5"/>
        <v>32.19280949</v>
      </c>
      <c r="O21" s="139">
        <f t="shared" si="5"/>
        <v>0.5853238089</v>
      </c>
      <c r="P21" s="139">
        <f t="shared" si="5"/>
        <v>32.19280949</v>
      </c>
      <c r="Q21" s="139" t="str">
        <f>if(Q3&gt;0,100*Q3*(ln(1.25)/ln(2)),"")</f>
        <v/>
      </c>
      <c r="R21" s="139">
        <f>100*R3*(ln(1.25)/ln(2))</f>
        <v>12.8771238</v>
      </c>
      <c r="S21" s="117"/>
      <c r="T21" s="117"/>
      <c r="U21" s="117"/>
      <c r="V21" s="117"/>
      <c r="W21" s="117"/>
      <c r="X21" s="117"/>
      <c r="Y21" s="117"/>
      <c r="Z21" s="117"/>
      <c r="AA21" s="117"/>
      <c r="AB21" s="2"/>
      <c r="AC21" s="2"/>
      <c r="AD21" s="2"/>
    </row>
    <row r="22" ht="13.5" customHeight="1">
      <c r="A22" s="140"/>
      <c r="B22" s="141"/>
      <c r="C22" s="141"/>
      <c r="D22" s="141"/>
      <c r="E22" s="141"/>
      <c r="F22" s="141"/>
      <c r="G22" s="141"/>
      <c r="H22" s="141"/>
      <c r="I22" s="141"/>
      <c r="J22" s="141"/>
      <c r="K22" s="141"/>
      <c r="L22" s="141"/>
      <c r="M22" s="141"/>
      <c r="N22" s="141"/>
      <c r="O22" s="141"/>
      <c r="P22" s="141"/>
      <c r="Q22" s="141"/>
      <c r="R22" s="141"/>
      <c r="S22" s="129"/>
      <c r="T22" s="2"/>
      <c r="U22" s="2"/>
      <c r="V22" s="2"/>
      <c r="W22" s="2"/>
      <c r="X22" s="2"/>
      <c r="Y22" s="2"/>
      <c r="Z22" s="2"/>
      <c r="AA22" s="2"/>
      <c r="AB22" s="2"/>
      <c r="AC22" s="2"/>
      <c r="AD22" s="2"/>
    </row>
    <row r="23" ht="13.5" customHeight="1">
      <c r="A23" s="142" t="s">
        <v>84</v>
      </c>
      <c r="B23" s="143"/>
      <c r="C23" s="143"/>
      <c r="D23" s="143"/>
      <c r="E23" s="143"/>
      <c r="F23" s="143"/>
      <c r="G23" s="143"/>
      <c r="H23" s="143"/>
      <c r="I23" s="143"/>
      <c r="J23" s="143"/>
      <c r="K23" s="143"/>
      <c r="L23" s="143"/>
      <c r="M23" s="143"/>
      <c r="N23" s="143"/>
      <c r="O23" s="143"/>
      <c r="P23" s="143"/>
      <c r="Q23" s="143"/>
      <c r="R23" s="143"/>
      <c r="S23" s="144"/>
      <c r="T23" s="145"/>
      <c r="U23" s="145"/>
      <c r="V23" s="145"/>
      <c r="W23" s="145"/>
      <c r="X23" s="145"/>
      <c r="Y23" s="145"/>
      <c r="Z23" s="145"/>
      <c r="AA23" s="145"/>
      <c r="AB23" s="145"/>
      <c r="AC23" s="145"/>
      <c r="AD23" s="145"/>
    </row>
    <row r="24" ht="13.5" customHeight="1">
      <c r="A24" s="146" t="s">
        <v>85</v>
      </c>
      <c r="B24" s="147">
        <f t="shared" ref="B24:R24" si="6">iferror(B7/B6, " ")</f>
        <v>0.6976744186</v>
      </c>
      <c r="C24" s="147">
        <f t="shared" si="6"/>
        <v>4</v>
      </c>
      <c r="D24" s="147">
        <f t="shared" si="6"/>
        <v>1</v>
      </c>
      <c r="E24" s="147">
        <f t="shared" si="6"/>
        <v>2</v>
      </c>
      <c r="F24" s="147">
        <f t="shared" si="6"/>
        <v>1.85</v>
      </c>
      <c r="G24" s="147">
        <f t="shared" si="6"/>
        <v>1.920163205</v>
      </c>
      <c r="H24" s="147">
        <f t="shared" si="6"/>
        <v>3.125</v>
      </c>
      <c r="I24" s="147">
        <f t="shared" si="6"/>
        <v>1.6</v>
      </c>
      <c r="J24" s="147">
        <f t="shared" si="6"/>
        <v>1.077283372</v>
      </c>
      <c r="K24" s="147">
        <f t="shared" si="6"/>
        <v>2</v>
      </c>
      <c r="L24" s="147">
        <f t="shared" si="6"/>
        <v>2</v>
      </c>
      <c r="M24" s="147">
        <f t="shared" si="6"/>
        <v>1</v>
      </c>
      <c r="N24" s="147">
        <f t="shared" si="6"/>
        <v>2.339194139</v>
      </c>
      <c r="O24" s="147">
        <f t="shared" si="6"/>
        <v>3.5</v>
      </c>
      <c r="P24" s="147">
        <f t="shared" si="6"/>
        <v>2</v>
      </c>
      <c r="Q24" s="147" t="str">
        <f t="shared" si="6"/>
        <v> </v>
      </c>
      <c r="R24" s="147">
        <f t="shared" si="6"/>
        <v>0.8149466192</v>
      </c>
      <c r="S24" s="148"/>
      <c r="T24" s="149"/>
      <c r="U24" s="149"/>
      <c r="V24" s="149"/>
      <c r="W24" s="149"/>
      <c r="X24" s="149"/>
      <c r="Y24" s="149"/>
      <c r="Z24" s="149"/>
      <c r="AA24" s="149"/>
      <c r="AB24" s="149"/>
      <c r="AC24" s="149"/>
      <c r="AD24" s="149"/>
    </row>
    <row r="25" ht="13.5" customHeight="1">
      <c r="A25" s="150" t="s">
        <v>86</v>
      </c>
      <c r="B25" s="151">
        <f t="shared" ref="B25:R25" si="7">iferror(B3/B6, " ")</f>
        <v>0.02325581395</v>
      </c>
      <c r="C25" s="151">
        <f t="shared" si="7"/>
        <v>0.03333333333</v>
      </c>
      <c r="D25" s="151">
        <f t="shared" si="7"/>
        <v>0.0125</v>
      </c>
      <c r="E25" s="151">
        <f t="shared" si="7"/>
        <v>0.01</v>
      </c>
      <c r="F25" s="151">
        <f t="shared" si="7"/>
        <v>0.025</v>
      </c>
      <c r="G25" s="151">
        <f t="shared" si="7"/>
        <v>0.015333333</v>
      </c>
      <c r="H25" s="151">
        <f t="shared" si="7"/>
        <v>0.02264492754</v>
      </c>
      <c r="I25" s="151">
        <f t="shared" si="7"/>
        <v>0.02</v>
      </c>
      <c r="J25" s="151">
        <f t="shared" si="7"/>
        <v>0.01358313817</v>
      </c>
      <c r="K25" s="151">
        <f t="shared" si="7"/>
        <v>0.025</v>
      </c>
      <c r="L25" s="151">
        <f t="shared" si="7"/>
        <v>0.02</v>
      </c>
      <c r="M25" s="151">
        <f t="shared" si="7"/>
        <v>0.014</v>
      </c>
      <c r="N25" s="151">
        <f t="shared" si="7"/>
        <v>0.01465201465</v>
      </c>
      <c r="O25" s="151">
        <f t="shared" si="7"/>
        <v>0.1272727273</v>
      </c>
      <c r="P25" s="151">
        <f t="shared" si="7"/>
        <v>0.05</v>
      </c>
      <c r="Q25" s="151" t="str">
        <f t="shared" si="7"/>
        <v> </v>
      </c>
      <c r="R25" s="151">
        <f t="shared" si="7"/>
        <v>0.01094990419</v>
      </c>
      <c r="S25" s="152"/>
      <c r="T25" s="153"/>
      <c r="U25" s="153"/>
      <c r="V25" s="153"/>
      <c r="W25" s="153"/>
      <c r="X25" s="153"/>
      <c r="Y25" s="153"/>
      <c r="Z25" s="153"/>
      <c r="AA25" s="153"/>
      <c r="AB25" s="153"/>
      <c r="AC25" s="153"/>
      <c r="AD25" s="153"/>
    </row>
    <row r="26" ht="13.5" customHeight="1">
      <c r="A26" s="154" t="s">
        <v>87</v>
      </c>
      <c r="B26" s="147">
        <f t="shared" ref="B26:R26" si="8">iferror(B6/B10, " ")</f>
        <v>1</v>
      </c>
      <c r="C26" s="147">
        <f t="shared" si="8"/>
        <v>0.8888888889</v>
      </c>
      <c r="D26" s="147">
        <f t="shared" si="8"/>
        <v>1</v>
      </c>
      <c r="E26" s="147">
        <f t="shared" si="8"/>
        <v>1</v>
      </c>
      <c r="F26" s="147">
        <f t="shared" si="8"/>
        <v>1</v>
      </c>
      <c r="G26" s="147">
        <f t="shared" si="8"/>
        <v>0.8344535204</v>
      </c>
      <c r="H26" s="147">
        <f t="shared" si="8"/>
        <v>0.9806451613</v>
      </c>
      <c r="I26" s="147">
        <f t="shared" si="8"/>
        <v>1</v>
      </c>
      <c r="J26" s="147">
        <f t="shared" si="8"/>
        <v>1</v>
      </c>
      <c r="K26" s="147">
        <f t="shared" si="8"/>
        <v>0.9090909091</v>
      </c>
      <c r="L26" s="147">
        <f t="shared" si="8"/>
        <v>1</v>
      </c>
      <c r="M26" s="147">
        <f t="shared" si="8"/>
        <v>1</v>
      </c>
      <c r="N26" s="147">
        <f t="shared" si="8"/>
        <v>1</v>
      </c>
      <c r="O26" s="147">
        <f t="shared" si="8"/>
        <v>1</v>
      </c>
      <c r="P26" s="147">
        <f t="shared" si="8"/>
        <v>0.9523809524</v>
      </c>
      <c r="Q26" s="147" t="str">
        <f t="shared" si="8"/>
        <v> </v>
      </c>
      <c r="R26" s="147">
        <f t="shared" si="8"/>
        <v>1</v>
      </c>
      <c r="S26" s="148"/>
      <c r="T26" s="149"/>
      <c r="U26" s="149"/>
      <c r="V26" s="149"/>
      <c r="W26" s="149"/>
      <c r="X26" s="149"/>
      <c r="Y26" s="149"/>
      <c r="Z26" s="149"/>
      <c r="AA26" s="149"/>
      <c r="AB26" s="149"/>
      <c r="AC26" s="149"/>
      <c r="AD26" s="149"/>
    </row>
    <row r="27" ht="13.5" customHeight="1">
      <c r="A27" s="153"/>
      <c r="B27" s="155"/>
      <c r="C27" s="155"/>
      <c r="D27" s="155"/>
      <c r="E27" s="155"/>
      <c r="F27" s="156"/>
      <c r="G27" s="156"/>
      <c r="H27" s="156"/>
      <c r="I27" s="155"/>
      <c r="J27" s="155"/>
      <c r="K27" s="155"/>
      <c r="L27" s="155"/>
      <c r="M27" s="155"/>
      <c r="N27" s="155"/>
      <c r="O27" s="157"/>
      <c r="P27" s="157"/>
      <c r="Q27" s="155"/>
      <c r="R27" s="157"/>
      <c r="S27" s="152"/>
      <c r="T27" s="153"/>
      <c r="U27" s="153"/>
      <c r="V27" s="153"/>
      <c r="W27" s="153"/>
      <c r="X27" s="153"/>
      <c r="Y27" s="153"/>
      <c r="Z27" s="153"/>
      <c r="AA27" s="153"/>
      <c r="AB27" s="153"/>
      <c r="AC27" s="153"/>
      <c r="AD27" s="153"/>
    </row>
    <row r="28" ht="13.5" customHeight="1">
      <c r="A28" s="158" t="s">
        <v>88</v>
      </c>
      <c r="B28" s="25"/>
      <c r="C28" s="25"/>
      <c r="D28" s="25"/>
      <c r="E28" s="25"/>
      <c r="F28" s="25"/>
      <c r="G28" s="25"/>
      <c r="H28" s="25"/>
      <c r="I28" s="25"/>
      <c r="J28" s="25"/>
      <c r="K28" s="25"/>
      <c r="L28" s="25"/>
      <c r="M28" s="25"/>
      <c r="N28" s="25"/>
      <c r="O28" s="25"/>
      <c r="P28" s="25"/>
      <c r="Q28" s="25"/>
      <c r="R28" s="25"/>
      <c r="S28" s="110"/>
      <c r="T28" s="2"/>
      <c r="U28" s="2"/>
      <c r="V28" s="2"/>
      <c r="W28" s="2"/>
      <c r="X28" s="2"/>
      <c r="Y28" s="2"/>
      <c r="Z28" s="2"/>
      <c r="AA28" s="2"/>
      <c r="AB28" s="2"/>
      <c r="AC28" s="2"/>
      <c r="AD28" s="2"/>
    </row>
    <row r="29" ht="13.5" customHeight="1">
      <c r="A29" s="159" t="s">
        <v>89</v>
      </c>
      <c r="B29" s="2"/>
      <c r="C29" s="2"/>
      <c r="D29" s="2"/>
      <c r="E29" s="2"/>
      <c r="F29" s="2"/>
      <c r="G29" s="2"/>
      <c r="H29" s="2"/>
      <c r="I29" s="2"/>
      <c r="J29" s="2"/>
      <c r="K29" s="2"/>
      <c r="L29" s="2"/>
      <c r="M29" s="2"/>
      <c r="N29" s="2"/>
      <c r="O29" s="2"/>
      <c r="P29" s="2"/>
      <c r="Q29" s="2"/>
      <c r="R29" s="2"/>
      <c r="S29" s="160"/>
      <c r="T29" s="2"/>
      <c r="U29" s="2"/>
      <c r="V29" s="2"/>
      <c r="W29" s="2"/>
      <c r="X29" s="2"/>
      <c r="Y29" s="2"/>
      <c r="Z29" s="2"/>
      <c r="AA29" s="2"/>
      <c r="AB29" s="2"/>
      <c r="AC29" s="2"/>
      <c r="AD29" s="2"/>
    </row>
    <row r="30" ht="13.5" customHeight="1">
      <c r="B30" s="2"/>
      <c r="C30" s="2"/>
      <c r="D30" s="2"/>
      <c r="E30" s="2"/>
      <c r="F30" s="2"/>
      <c r="G30" s="2"/>
      <c r="H30" s="2"/>
      <c r="I30" s="2"/>
      <c r="J30" s="2"/>
      <c r="K30" s="2"/>
      <c r="L30" s="2"/>
      <c r="M30" s="2"/>
      <c r="N30" s="2"/>
      <c r="O30" s="2"/>
      <c r="P30" s="2"/>
      <c r="Q30" s="2"/>
      <c r="R30" s="2"/>
      <c r="S30" s="110"/>
      <c r="T30" s="2"/>
      <c r="U30" s="2"/>
      <c r="V30" s="2"/>
      <c r="W30" s="2"/>
      <c r="X30" s="2"/>
      <c r="Y30" s="2"/>
      <c r="Z30" s="2"/>
      <c r="AA30" s="2"/>
      <c r="AB30" s="2"/>
      <c r="AC30" s="2"/>
      <c r="AD30" s="2"/>
    </row>
    <row r="31" ht="13.5" customHeight="1">
      <c r="A31" s="161"/>
      <c r="B31" s="2"/>
      <c r="C31" s="2"/>
      <c r="D31" s="2"/>
      <c r="E31" s="2"/>
      <c r="F31" s="2"/>
      <c r="G31" s="2"/>
      <c r="H31" s="2"/>
      <c r="I31" s="2"/>
      <c r="J31" s="2"/>
      <c r="K31" s="2"/>
      <c r="L31" s="2"/>
      <c r="M31" s="2"/>
      <c r="N31" s="2"/>
      <c r="O31" s="2"/>
      <c r="P31" s="2"/>
      <c r="Q31" s="2"/>
      <c r="R31" s="2"/>
      <c r="S31" s="110"/>
      <c r="T31" s="2"/>
      <c r="U31" s="2"/>
      <c r="V31" s="2"/>
      <c r="W31" s="2"/>
      <c r="X31" s="2"/>
      <c r="Y31" s="2"/>
      <c r="Z31" s="2"/>
      <c r="AA31" s="2"/>
      <c r="AB31" s="2"/>
      <c r="AC31" s="2"/>
      <c r="AD31" s="2"/>
    </row>
    <row r="32" ht="13.5" customHeight="1">
      <c r="B32" s="2"/>
      <c r="C32" s="2"/>
      <c r="D32" s="2"/>
      <c r="E32" s="2"/>
      <c r="F32" s="2"/>
      <c r="G32" s="2"/>
      <c r="H32" s="2"/>
      <c r="I32" s="2"/>
      <c r="J32" s="2"/>
      <c r="K32" s="2"/>
      <c r="L32" s="2"/>
      <c r="M32" s="2"/>
      <c r="N32" s="2"/>
      <c r="O32" s="2"/>
      <c r="P32" s="2"/>
      <c r="Q32" s="2"/>
      <c r="R32" s="2"/>
      <c r="S32" s="110"/>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110"/>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110"/>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110"/>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110"/>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110"/>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110"/>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110"/>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110"/>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110"/>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110"/>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110"/>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110"/>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110"/>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110"/>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110"/>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110"/>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110"/>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110"/>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110"/>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110"/>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110"/>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110"/>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110"/>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110"/>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110"/>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110"/>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110"/>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110"/>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110"/>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110"/>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110"/>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110"/>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110"/>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110"/>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110"/>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110"/>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110"/>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110"/>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110"/>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110"/>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110"/>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110"/>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110"/>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110"/>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110"/>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110"/>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110"/>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110"/>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110"/>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110"/>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110"/>
      <c r="T83" s="2"/>
      <c r="U83" s="2"/>
      <c r="V83" s="2"/>
      <c r="W83" s="2"/>
      <c r="X83" s="2"/>
      <c r="Y83" s="2"/>
      <c r="Z83" s="2"/>
      <c r="AA83" s="2"/>
      <c r="AB83" s="2"/>
      <c r="AC83" s="2"/>
      <c r="AD83" s="2"/>
    </row>
    <row r="84">
      <c r="A84" s="2"/>
      <c r="B84" s="2"/>
      <c r="C84" s="2"/>
      <c r="D84" s="2"/>
      <c r="E84" s="2"/>
      <c r="F84" s="2"/>
      <c r="G84" s="2"/>
      <c r="H84" s="2"/>
      <c r="I84" s="2"/>
      <c r="J84" s="2"/>
      <c r="K84" s="2"/>
      <c r="L84" s="2"/>
      <c r="M84" s="2"/>
      <c r="N84" s="2"/>
      <c r="O84" s="2"/>
      <c r="P84" s="2"/>
      <c r="Q84" s="2"/>
      <c r="R84" s="2"/>
      <c r="S84" s="110"/>
      <c r="T84" s="2"/>
      <c r="U84" s="2"/>
      <c r="V84" s="2"/>
      <c r="W84" s="2"/>
      <c r="X84" s="2"/>
      <c r="Y84" s="2"/>
      <c r="Z84" s="2"/>
      <c r="AA84" s="2"/>
      <c r="AB84" s="2"/>
      <c r="AC84" s="2"/>
      <c r="AD84" s="2"/>
    </row>
    <row r="85">
      <c r="A85" s="2"/>
      <c r="B85" s="2"/>
      <c r="C85" s="2"/>
      <c r="D85" s="2"/>
      <c r="E85" s="2"/>
      <c r="F85" s="2"/>
      <c r="G85" s="2"/>
      <c r="H85" s="2"/>
      <c r="I85" s="2"/>
      <c r="J85" s="2"/>
      <c r="K85" s="2"/>
      <c r="L85" s="2"/>
      <c r="M85" s="2"/>
      <c r="N85" s="2"/>
      <c r="O85" s="2"/>
      <c r="P85" s="2"/>
      <c r="Q85" s="2"/>
      <c r="R85" s="2"/>
      <c r="S85" s="110"/>
      <c r="T85" s="2"/>
      <c r="U85" s="2"/>
      <c r="V85" s="2"/>
      <c r="W85" s="2"/>
      <c r="X85" s="2"/>
      <c r="Y85" s="2"/>
      <c r="Z85" s="2"/>
      <c r="AA85" s="2"/>
      <c r="AB85" s="2"/>
      <c r="AC85" s="2"/>
      <c r="AD85" s="2"/>
    </row>
    <row r="86">
      <c r="A86" s="2"/>
      <c r="B86" s="2"/>
      <c r="C86" s="2"/>
      <c r="D86" s="2"/>
      <c r="E86" s="2"/>
      <c r="F86" s="2"/>
      <c r="G86" s="2"/>
      <c r="H86" s="2"/>
      <c r="I86" s="2"/>
      <c r="J86" s="2"/>
      <c r="K86" s="2"/>
      <c r="L86" s="2"/>
      <c r="M86" s="2"/>
      <c r="N86" s="2"/>
      <c r="O86" s="2"/>
      <c r="P86" s="2"/>
      <c r="Q86" s="2"/>
      <c r="R86" s="2"/>
      <c r="S86" s="110"/>
      <c r="T86" s="2"/>
      <c r="U86" s="2"/>
      <c r="V86" s="2"/>
      <c r="W86" s="2"/>
      <c r="X86" s="2"/>
      <c r="Y86" s="2"/>
      <c r="Z86" s="2"/>
      <c r="AA86" s="2"/>
      <c r="AB86" s="2"/>
      <c r="AC86" s="2"/>
      <c r="AD86" s="2"/>
    </row>
    <row r="87">
      <c r="A87" s="2"/>
      <c r="B87" s="2"/>
      <c r="C87" s="2"/>
      <c r="D87" s="2"/>
      <c r="E87" s="2"/>
      <c r="F87" s="2"/>
      <c r="G87" s="2"/>
      <c r="H87" s="2"/>
      <c r="I87" s="2"/>
      <c r="J87" s="2"/>
      <c r="K87" s="2"/>
      <c r="L87" s="2"/>
      <c r="M87" s="2"/>
      <c r="N87" s="2"/>
      <c r="O87" s="2"/>
      <c r="P87" s="2"/>
      <c r="Q87" s="2"/>
      <c r="R87" s="2"/>
      <c r="S87" s="110"/>
      <c r="T87" s="2"/>
      <c r="U87" s="2"/>
      <c r="V87" s="2"/>
      <c r="W87" s="2"/>
      <c r="X87" s="2"/>
      <c r="Y87" s="2"/>
      <c r="Z87" s="2"/>
      <c r="AA87" s="2"/>
      <c r="AB87" s="2"/>
      <c r="AC87" s="2"/>
      <c r="AD87" s="2"/>
    </row>
    <row r="88">
      <c r="A88" s="2"/>
      <c r="B88" s="2"/>
      <c r="C88" s="2"/>
      <c r="D88" s="2"/>
      <c r="E88" s="2"/>
      <c r="F88" s="2"/>
      <c r="G88" s="2"/>
      <c r="H88" s="2"/>
      <c r="I88" s="2"/>
      <c r="J88" s="2"/>
      <c r="K88" s="2"/>
      <c r="L88" s="2"/>
      <c r="M88" s="2"/>
      <c r="N88" s="2"/>
      <c r="O88" s="2"/>
      <c r="P88" s="2"/>
      <c r="Q88" s="2"/>
      <c r="R88" s="2"/>
      <c r="S88" s="110"/>
      <c r="T88" s="2"/>
      <c r="U88" s="2"/>
      <c r="V88" s="2"/>
      <c r="W88" s="2"/>
      <c r="X88" s="2"/>
      <c r="Y88" s="2"/>
      <c r="Z88" s="2"/>
      <c r="AA88" s="2"/>
      <c r="AB88" s="2"/>
      <c r="AC88" s="2"/>
      <c r="AD88" s="2"/>
    </row>
    <row r="89">
      <c r="A89" s="2"/>
      <c r="B89" s="2"/>
      <c r="C89" s="2"/>
      <c r="D89" s="2"/>
      <c r="E89" s="2"/>
      <c r="F89" s="2"/>
      <c r="G89" s="2"/>
      <c r="H89" s="2"/>
      <c r="I89" s="2"/>
      <c r="J89" s="2"/>
      <c r="K89" s="2"/>
      <c r="L89" s="2"/>
      <c r="M89" s="2"/>
      <c r="N89" s="2"/>
      <c r="O89" s="2"/>
      <c r="P89" s="2"/>
      <c r="Q89" s="2"/>
      <c r="R89" s="2"/>
      <c r="S89" s="110"/>
      <c r="T89" s="2"/>
      <c r="U89" s="2"/>
      <c r="V89" s="2"/>
      <c r="W89" s="2"/>
      <c r="X89" s="2"/>
      <c r="Y89" s="2"/>
      <c r="Z89" s="2"/>
      <c r="AA89" s="2"/>
      <c r="AB89" s="2"/>
      <c r="AC89" s="2"/>
      <c r="AD89" s="2"/>
    </row>
    <row r="90">
      <c r="A90" s="2"/>
      <c r="B90" s="2"/>
      <c r="C90" s="2"/>
      <c r="D90" s="2"/>
      <c r="E90" s="2"/>
      <c r="F90" s="2"/>
      <c r="G90" s="2"/>
      <c r="H90" s="2"/>
      <c r="I90" s="2"/>
      <c r="J90" s="2"/>
      <c r="K90" s="2"/>
      <c r="L90" s="2"/>
      <c r="M90" s="2"/>
      <c r="N90" s="2"/>
      <c r="O90" s="2"/>
      <c r="P90" s="2"/>
      <c r="Q90" s="2"/>
      <c r="R90" s="2"/>
      <c r="S90" s="110"/>
      <c r="T90" s="2"/>
      <c r="U90" s="2"/>
      <c r="V90" s="2"/>
      <c r="W90" s="2"/>
      <c r="X90" s="2"/>
      <c r="Y90" s="2"/>
      <c r="Z90" s="2"/>
      <c r="AA90" s="2"/>
      <c r="AB90" s="2"/>
      <c r="AC90" s="2"/>
      <c r="AD90" s="2"/>
    </row>
    <row r="91">
      <c r="A91" s="2"/>
      <c r="B91" s="2"/>
      <c r="C91" s="2"/>
      <c r="D91" s="2"/>
      <c r="E91" s="2"/>
      <c r="F91" s="2"/>
      <c r="G91" s="2"/>
      <c r="H91" s="2"/>
      <c r="I91" s="2"/>
      <c r="J91" s="2"/>
      <c r="K91" s="2"/>
      <c r="L91" s="2"/>
      <c r="M91" s="2"/>
      <c r="N91" s="2"/>
      <c r="O91" s="2"/>
      <c r="P91" s="2"/>
      <c r="Q91" s="2"/>
      <c r="R91" s="2"/>
      <c r="S91" s="110"/>
      <c r="T91" s="2"/>
      <c r="U91" s="2"/>
      <c r="V91" s="2"/>
      <c r="W91" s="2"/>
      <c r="X91" s="2"/>
      <c r="Y91" s="2"/>
      <c r="Z91" s="2"/>
      <c r="AA91" s="2"/>
      <c r="AB91" s="2"/>
      <c r="AC91" s="2"/>
      <c r="AD91" s="2"/>
    </row>
    <row r="92">
      <c r="A92" s="2"/>
      <c r="B92" s="2"/>
      <c r="C92" s="2"/>
      <c r="D92" s="2"/>
      <c r="E92" s="2"/>
      <c r="F92" s="2"/>
      <c r="G92" s="2"/>
      <c r="H92" s="2"/>
      <c r="I92" s="2"/>
      <c r="J92" s="2"/>
      <c r="K92" s="2"/>
      <c r="L92" s="2"/>
      <c r="M92" s="2"/>
      <c r="N92" s="2"/>
      <c r="O92" s="2"/>
      <c r="P92" s="2"/>
      <c r="Q92" s="2"/>
      <c r="R92" s="2"/>
      <c r="S92" s="110"/>
      <c r="T92" s="2"/>
      <c r="U92" s="2"/>
      <c r="V92" s="2"/>
      <c r="W92" s="2"/>
      <c r="X92" s="2"/>
      <c r="Y92" s="2"/>
      <c r="Z92" s="2"/>
      <c r="AA92" s="2"/>
      <c r="AB92" s="2"/>
      <c r="AC92" s="2"/>
      <c r="AD92" s="2"/>
    </row>
    <row r="93">
      <c r="A93" s="2"/>
      <c r="B93" s="2"/>
      <c r="C93" s="2"/>
      <c r="D93" s="2"/>
      <c r="E93" s="2"/>
      <c r="F93" s="2"/>
      <c r="G93" s="2"/>
      <c r="H93" s="2"/>
      <c r="I93" s="2"/>
      <c r="J93" s="2"/>
      <c r="K93" s="2"/>
      <c r="L93" s="2"/>
      <c r="M93" s="2"/>
      <c r="N93" s="2"/>
      <c r="O93" s="2"/>
      <c r="P93" s="2"/>
      <c r="Q93" s="2"/>
      <c r="R93" s="2"/>
      <c r="S93" s="110"/>
      <c r="T93" s="2"/>
      <c r="U93" s="2"/>
      <c r="V93" s="2"/>
      <c r="W93" s="2"/>
      <c r="X93" s="2"/>
      <c r="Y93" s="2"/>
      <c r="Z93" s="2"/>
      <c r="AA93" s="2"/>
      <c r="AB93" s="2"/>
      <c r="AC93" s="2"/>
      <c r="AD93" s="2"/>
    </row>
    <row r="94">
      <c r="A94" s="2"/>
      <c r="B94" s="2"/>
      <c r="C94" s="2"/>
      <c r="D94" s="2"/>
      <c r="E94" s="2"/>
      <c r="F94" s="2"/>
      <c r="G94" s="2"/>
      <c r="H94" s="2"/>
      <c r="I94" s="2"/>
      <c r="J94" s="2"/>
      <c r="K94" s="2"/>
      <c r="L94" s="2"/>
      <c r="M94" s="2"/>
      <c r="N94" s="2"/>
      <c r="O94" s="2"/>
      <c r="P94" s="2"/>
      <c r="Q94" s="2"/>
      <c r="R94" s="2"/>
      <c r="S94" s="110"/>
      <c r="T94" s="2"/>
      <c r="U94" s="2"/>
      <c r="V94" s="2"/>
      <c r="W94" s="2"/>
      <c r="X94" s="2"/>
      <c r="Y94" s="2"/>
      <c r="Z94" s="2"/>
      <c r="AA94" s="2"/>
      <c r="AB94" s="2"/>
      <c r="AC94" s="2"/>
      <c r="AD94" s="2"/>
    </row>
    <row r="95">
      <c r="A95" s="2"/>
      <c r="B95" s="2"/>
      <c r="C95" s="2"/>
      <c r="D95" s="2"/>
      <c r="E95" s="2"/>
      <c r="F95" s="2"/>
      <c r="G95" s="2"/>
      <c r="H95" s="2"/>
      <c r="I95" s="2"/>
      <c r="J95" s="2"/>
      <c r="K95" s="2"/>
      <c r="L95" s="2"/>
      <c r="M95" s="2"/>
      <c r="N95" s="2"/>
      <c r="O95" s="2"/>
      <c r="P95" s="2"/>
      <c r="Q95" s="2"/>
      <c r="R95" s="2"/>
      <c r="S95" s="110"/>
      <c r="T95" s="2"/>
      <c r="U95" s="2"/>
      <c r="V95" s="2"/>
      <c r="W95" s="2"/>
      <c r="X95" s="2"/>
      <c r="Y95" s="2"/>
      <c r="Z95" s="2"/>
      <c r="AA95" s="2"/>
      <c r="AB95" s="2"/>
      <c r="AC95" s="2"/>
      <c r="AD95" s="2"/>
    </row>
    <row r="96">
      <c r="A96" s="2"/>
      <c r="B96" s="2"/>
      <c r="C96" s="2"/>
      <c r="D96" s="2"/>
      <c r="E96" s="2"/>
      <c r="F96" s="2"/>
      <c r="G96" s="2"/>
      <c r="H96" s="2"/>
      <c r="I96" s="2"/>
      <c r="J96" s="2"/>
      <c r="K96" s="2"/>
      <c r="L96" s="2"/>
      <c r="M96" s="2"/>
      <c r="N96" s="2"/>
      <c r="O96" s="2"/>
      <c r="P96" s="2"/>
      <c r="Q96" s="2"/>
      <c r="R96" s="2"/>
      <c r="S96" s="110"/>
      <c r="T96" s="2"/>
      <c r="U96" s="2"/>
      <c r="V96" s="2"/>
      <c r="W96" s="2"/>
      <c r="X96" s="2"/>
      <c r="Y96" s="2"/>
      <c r="Z96" s="2"/>
      <c r="AA96" s="2"/>
      <c r="AB96" s="2"/>
      <c r="AC96" s="2"/>
      <c r="AD96" s="2"/>
    </row>
    <row r="97">
      <c r="A97" s="2"/>
      <c r="B97" s="2"/>
      <c r="C97" s="2"/>
      <c r="D97" s="2"/>
      <c r="E97" s="2"/>
      <c r="F97" s="2"/>
      <c r="G97" s="2"/>
      <c r="H97" s="2"/>
      <c r="I97" s="2"/>
      <c r="J97" s="2"/>
      <c r="K97" s="2"/>
      <c r="L97" s="2"/>
      <c r="M97" s="2"/>
      <c r="N97" s="2"/>
      <c r="O97" s="2"/>
      <c r="P97" s="2"/>
      <c r="Q97" s="2"/>
      <c r="R97" s="2"/>
      <c r="S97" s="110"/>
      <c r="T97" s="2"/>
      <c r="U97" s="2"/>
      <c r="V97" s="2"/>
      <c r="W97" s="2"/>
      <c r="X97" s="2"/>
      <c r="Y97" s="2"/>
      <c r="Z97" s="2"/>
      <c r="AA97" s="2"/>
      <c r="AB97" s="2"/>
      <c r="AC97" s="2"/>
      <c r="AD97" s="2"/>
    </row>
    <row r="98">
      <c r="A98" s="2"/>
      <c r="B98" s="2"/>
      <c r="C98" s="2"/>
      <c r="D98" s="2"/>
      <c r="E98" s="2"/>
      <c r="F98" s="2"/>
      <c r="G98" s="2"/>
      <c r="H98" s="2"/>
      <c r="I98" s="2"/>
      <c r="J98" s="2"/>
      <c r="K98" s="2"/>
      <c r="L98" s="2"/>
      <c r="M98" s="2"/>
      <c r="N98" s="2"/>
      <c r="O98" s="2"/>
      <c r="P98" s="2"/>
      <c r="Q98" s="2"/>
      <c r="R98" s="2"/>
      <c r="S98" s="110"/>
      <c r="T98" s="2"/>
      <c r="U98" s="2"/>
      <c r="V98" s="2"/>
      <c r="W98" s="2"/>
      <c r="X98" s="2"/>
      <c r="Y98" s="2"/>
      <c r="Z98" s="2"/>
      <c r="AA98" s="2"/>
      <c r="AB98" s="2"/>
      <c r="AC98" s="2"/>
      <c r="AD98" s="2"/>
    </row>
    <row r="99">
      <c r="A99" s="2"/>
      <c r="B99" s="2"/>
      <c r="C99" s="2"/>
      <c r="D99" s="2"/>
      <c r="E99" s="2"/>
      <c r="F99" s="2"/>
      <c r="G99" s="2"/>
      <c r="H99" s="2"/>
      <c r="I99" s="2"/>
      <c r="J99" s="2"/>
      <c r="K99" s="2"/>
      <c r="L99" s="2"/>
      <c r="M99" s="2"/>
      <c r="N99" s="2"/>
      <c r="O99" s="2"/>
      <c r="P99" s="2"/>
      <c r="Q99" s="2"/>
      <c r="R99" s="2"/>
      <c r="S99" s="110"/>
      <c r="T99" s="2"/>
      <c r="U99" s="2"/>
      <c r="V99" s="2"/>
      <c r="W99" s="2"/>
      <c r="X99" s="2"/>
      <c r="Y99" s="2"/>
      <c r="Z99" s="2"/>
      <c r="AA99" s="2"/>
      <c r="AB99" s="2"/>
      <c r="AC99" s="2"/>
      <c r="AD99" s="2"/>
    </row>
    <row r="100">
      <c r="A100" s="2"/>
      <c r="B100" s="2"/>
      <c r="C100" s="2"/>
      <c r="D100" s="2"/>
      <c r="E100" s="2"/>
      <c r="F100" s="2"/>
      <c r="G100" s="2"/>
      <c r="H100" s="2"/>
      <c r="I100" s="2"/>
      <c r="J100" s="2"/>
      <c r="K100" s="2"/>
      <c r="L100" s="2"/>
      <c r="M100" s="2"/>
      <c r="N100" s="2"/>
      <c r="O100" s="2"/>
      <c r="P100" s="2"/>
      <c r="Q100" s="2"/>
      <c r="R100" s="2"/>
      <c r="S100" s="110"/>
      <c r="T100" s="2"/>
      <c r="U100" s="2"/>
      <c r="V100" s="2"/>
      <c r="W100" s="2"/>
      <c r="X100" s="2"/>
      <c r="Y100" s="2"/>
      <c r="Z100" s="2"/>
      <c r="AA100" s="2"/>
      <c r="AB100" s="2"/>
      <c r="AC100" s="2"/>
      <c r="AD100" s="2"/>
    </row>
    <row r="101">
      <c r="A101" s="2"/>
      <c r="B101" s="2"/>
      <c r="C101" s="2"/>
      <c r="D101" s="2"/>
      <c r="E101" s="2"/>
      <c r="F101" s="2"/>
      <c r="G101" s="2"/>
      <c r="H101" s="2"/>
      <c r="I101" s="2"/>
      <c r="J101" s="2"/>
      <c r="K101" s="2"/>
      <c r="L101" s="2"/>
      <c r="M101" s="2"/>
      <c r="N101" s="2"/>
      <c r="O101" s="2"/>
      <c r="P101" s="2"/>
      <c r="Q101" s="2"/>
      <c r="R101" s="2"/>
      <c r="S101" s="110"/>
      <c r="T101" s="2"/>
      <c r="U101" s="2"/>
      <c r="V101" s="2"/>
      <c r="W101" s="2"/>
      <c r="X101" s="2"/>
      <c r="Y101" s="2"/>
      <c r="Z101" s="2"/>
      <c r="AA101" s="2"/>
      <c r="AB101" s="2"/>
      <c r="AC101" s="2"/>
      <c r="AD101" s="2"/>
    </row>
    <row r="102">
      <c r="A102" s="2"/>
      <c r="B102" s="2"/>
      <c r="C102" s="2"/>
      <c r="D102" s="2"/>
      <c r="E102" s="2"/>
      <c r="F102" s="2"/>
      <c r="G102" s="2"/>
      <c r="H102" s="2"/>
      <c r="I102" s="2"/>
      <c r="J102" s="2"/>
      <c r="K102" s="2"/>
      <c r="L102" s="2"/>
      <c r="M102" s="2"/>
      <c r="N102" s="2"/>
      <c r="O102" s="2"/>
      <c r="P102" s="2"/>
      <c r="Q102" s="2"/>
      <c r="R102" s="2"/>
      <c r="S102" s="110"/>
      <c r="T102" s="2"/>
      <c r="U102" s="2"/>
      <c r="V102" s="2"/>
      <c r="W102" s="2"/>
      <c r="X102" s="2"/>
      <c r="Y102" s="2"/>
      <c r="Z102" s="2"/>
      <c r="AA102" s="2"/>
      <c r="AB102" s="2"/>
      <c r="AC102" s="2"/>
      <c r="AD102" s="2"/>
    </row>
    <row r="103">
      <c r="A103" s="2"/>
      <c r="B103" s="2"/>
      <c r="C103" s="2"/>
      <c r="D103" s="2"/>
      <c r="E103" s="2"/>
      <c r="F103" s="2"/>
      <c r="G103" s="2"/>
      <c r="H103" s="2"/>
      <c r="I103" s="2"/>
      <c r="J103" s="2"/>
      <c r="K103" s="2"/>
      <c r="L103" s="2"/>
      <c r="M103" s="2"/>
      <c r="N103" s="2"/>
      <c r="O103" s="2"/>
      <c r="P103" s="2"/>
      <c r="Q103" s="2"/>
      <c r="R103" s="2"/>
      <c r="S103" s="110"/>
      <c r="T103" s="2"/>
      <c r="U103" s="2"/>
      <c r="V103" s="2"/>
      <c r="W103" s="2"/>
      <c r="X103" s="2"/>
      <c r="Y103" s="2"/>
      <c r="Z103" s="2"/>
      <c r="AA103" s="2"/>
      <c r="AB103" s="2"/>
      <c r="AC103" s="2"/>
      <c r="AD103" s="2"/>
    </row>
    <row r="104">
      <c r="A104" s="2"/>
      <c r="B104" s="2"/>
      <c r="C104" s="2"/>
      <c r="D104" s="2"/>
      <c r="E104" s="2"/>
      <c r="F104" s="2"/>
      <c r="G104" s="2"/>
      <c r="H104" s="2"/>
      <c r="I104" s="2"/>
      <c r="J104" s="2"/>
      <c r="K104" s="2"/>
      <c r="L104" s="2"/>
      <c r="M104" s="2"/>
      <c r="N104" s="2"/>
      <c r="O104" s="2"/>
      <c r="P104" s="2"/>
      <c r="Q104" s="2"/>
      <c r="R104" s="2"/>
      <c r="S104" s="110"/>
      <c r="T104" s="2"/>
      <c r="U104" s="2"/>
      <c r="V104" s="2"/>
      <c r="W104" s="2"/>
      <c r="X104" s="2"/>
      <c r="Y104" s="2"/>
      <c r="Z104" s="2"/>
      <c r="AA104" s="2"/>
      <c r="AB104" s="2"/>
      <c r="AC104" s="2"/>
      <c r="AD104" s="2"/>
    </row>
    <row r="105">
      <c r="A105" s="2"/>
      <c r="B105" s="2"/>
      <c r="C105" s="2"/>
      <c r="D105" s="2"/>
      <c r="E105" s="2"/>
      <c r="F105" s="2"/>
      <c r="G105" s="2"/>
      <c r="H105" s="2"/>
      <c r="I105" s="2"/>
      <c r="J105" s="2"/>
      <c r="K105" s="2"/>
      <c r="L105" s="2"/>
      <c r="M105" s="2"/>
      <c r="N105" s="2"/>
      <c r="O105" s="2"/>
      <c r="P105" s="2"/>
      <c r="Q105" s="2"/>
      <c r="R105" s="2"/>
      <c r="S105" s="110"/>
      <c r="T105" s="2"/>
      <c r="U105" s="2"/>
      <c r="V105" s="2"/>
      <c r="W105" s="2"/>
      <c r="X105" s="2"/>
      <c r="Y105" s="2"/>
      <c r="Z105" s="2"/>
      <c r="AA105" s="2"/>
      <c r="AB105" s="2"/>
      <c r="AC105" s="2"/>
      <c r="AD105" s="2"/>
    </row>
    <row r="106">
      <c r="A106" s="2"/>
      <c r="B106" s="2"/>
      <c r="C106" s="2"/>
      <c r="D106" s="2"/>
      <c r="E106" s="2"/>
      <c r="F106" s="2"/>
      <c r="G106" s="2"/>
      <c r="H106" s="2"/>
      <c r="I106" s="2"/>
      <c r="J106" s="2"/>
      <c r="K106" s="2"/>
      <c r="L106" s="2"/>
      <c r="M106" s="2"/>
      <c r="N106" s="2"/>
      <c r="O106" s="2"/>
      <c r="P106" s="2"/>
      <c r="Q106" s="2"/>
      <c r="R106" s="2"/>
      <c r="S106" s="110"/>
      <c r="T106" s="2"/>
      <c r="U106" s="2"/>
      <c r="V106" s="2"/>
      <c r="W106" s="2"/>
      <c r="X106" s="2"/>
      <c r="Y106" s="2"/>
      <c r="Z106" s="2"/>
      <c r="AA106" s="2"/>
      <c r="AB106" s="2"/>
      <c r="AC106" s="2"/>
      <c r="AD106" s="2"/>
    </row>
    <row r="107">
      <c r="A107" s="2"/>
      <c r="B107" s="2"/>
      <c r="C107" s="2"/>
      <c r="D107" s="2"/>
      <c r="E107" s="2"/>
      <c r="F107" s="2"/>
      <c r="G107" s="2"/>
      <c r="H107" s="2"/>
      <c r="I107" s="2"/>
      <c r="J107" s="2"/>
      <c r="K107" s="2"/>
      <c r="L107" s="2"/>
      <c r="M107" s="2"/>
      <c r="N107" s="2"/>
      <c r="O107" s="2"/>
      <c r="P107" s="2"/>
      <c r="Q107" s="2"/>
      <c r="R107" s="2"/>
      <c r="S107" s="110"/>
      <c r="T107" s="2"/>
      <c r="U107" s="2"/>
      <c r="V107" s="2"/>
      <c r="W107" s="2"/>
      <c r="X107" s="2"/>
      <c r="Y107" s="2"/>
      <c r="Z107" s="2"/>
      <c r="AA107" s="2"/>
      <c r="AB107" s="2"/>
      <c r="AC107" s="2"/>
      <c r="AD107" s="2"/>
    </row>
    <row r="108">
      <c r="A108" s="2"/>
      <c r="B108" s="2"/>
      <c r="C108" s="2"/>
      <c r="D108" s="2"/>
      <c r="E108" s="2"/>
      <c r="F108" s="2"/>
      <c r="G108" s="2"/>
      <c r="H108" s="2"/>
      <c r="I108" s="2"/>
      <c r="J108" s="2"/>
      <c r="K108" s="2"/>
      <c r="L108" s="2"/>
      <c r="M108" s="2"/>
      <c r="N108" s="2"/>
      <c r="O108" s="2"/>
      <c r="P108" s="2"/>
      <c r="Q108" s="2"/>
      <c r="R108" s="2"/>
      <c r="S108" s="110"/>
      <c r="T108" s="2"/>
      <c r="U108" s="2"/>
      <c r="V108" s="2"/>
      <c r="W108" s="2"/>
      <c r="X108" s="2"/>
      <c r="Y108" s="2"/>
      <c r="Z108" s="2"/>
      <c r="AA108" s="2"/>
      <c r="AB108" s="2"/>
      <c r="AC108" s="2"/>
      <c r="AD108" s="2"/>
    </row>
    <row r="109">
      <c r="A109" s="2"/>
      <c r="B109" s="2"/>
      <c r="C109" s="2"/>
      <c r="D109" s="2"/>
      <c r="E109" s="2"/>
      <c r="F109" s="2"/>
      <c r="G109" s="2"/>
      <c r="H109" s="2"/>
      <c r="I109" s="2"/>
      <c r="J109" s="2"/>
      <c r="K109" s="2"/>
      <c r="L109" s="2"/>
      <c r="M109" s="2"/>
      <c r="N109" s="2"/>
      <c r="O109" s="2"/>
      <c r="P109" s="2"/>
      <c r="Q109" s="2"/>
      <c r="R109" s="2"/>
      <c r="S109" s="110"/>
      <c r="T109" s="2"/>
      <c r="U109" s="2"/>
      <c r="V109" s="2"/>
      <c r="W109" s="2"/>
      <c r="X109" s="2"/>
      <c r="Y109" s="2"/>
      <c r="Z109" s="2"/>
      <c r="AA109" s="2"/>
      <c r="AB109" s="2"/>
      <c r="AC109" s="2"/>
      <c r="AD109" s="2"/>
    </row>
    <row r="110">
      <c r="A110" s="2"/>
      <c r="B110" s="2"/>
      <c r="C110" s="2"/>
      <c r="D110" s="2"/>
      <c r="E110" s="2"/>
      <c r="F110" s="2"/>
      <c r="G110" s="2"/>
      <c r="H110" s="2"/>
      <c r="I110" s="2"/>
      <c r="J110" s="2"/>
      <c r="K110" s="2"/>
      <c r="L110" s="2"/>
      <c r="M110" s="2"/>
      <c r="N110" s="2"/>
      <c r="O110" s="2"/>
      <c r="P110" s="2"/>
      <c r="Q110" s="2"/>
      <c r="R110" s="2"/>
      <c r="S110" s="110"/>
      <c r="T110" s="2"/>
      <c r="U110" s="2"/>
      <c r="V110" s="2"/>
      <c r="W110" s="2"/>
      <c r="X110" s="2"/>
      <c r="Y110" s="2"/>
      <c r="Z110" s="2"/>
      <c r="AA110" s="2"/>
      <c r="AB110" s="2"/>
      <c r="AC110" s="2"/>
      <c r="AD110" s="2"/>
    </row>
    <row r="111">
      <c r="A111" s="2"/>
      <c r="B111" s="2"/>
      <c r="C111" s="2"/>
      <c r="D111" s="2"/>
      <c r="E111" s="2"/>
      <c r="F111" s="2"/>
      <c r="G111" s="2"/>
      <c r="H111" s="2"/>
      <c r="I111" s="2"/>
      <c r="J111" s="2"/>
      <c r="K111" s="2"/>
      <c r="L111" s="2"/>
      <c r="M111" s="2"/>
      <c r="N111" s="2"/>
      <c r="O111" s="2"/>
      <c r="P111" s="2"/>
      <c r="Q111" s="2"/>
      <c r="R111" s="2"/>
      <c r="S111" s="110"/>
      <c r="T111" s="2"/>
      <c r="U111" s="2"/>
      <c r="V111" s="2"/>
      <c r="W111" s="2"/>
      <c r="X111" s="2"/>
      <c r="Y111" s="2"/>
      <c r="Z111" s="2"/>
      <c r="AA111" s="2"/>
      <c r="AB111" s="2"/>
      <c r="AC111" s="2"/>
      <c r="AD111" s="2"/>
    </row>
    <row r="112">
      <c r="A112" s="2"/>
      <c r="B112" s="2"/>
      <c r="C112" s="2"/>
      <c r="D112" s="2"/>
      <c r="E112" s="2"/>
      <c r="F112" s="2"/>
      <c r="G112" s="2"/>
      <c r="H112" s="2"/>
      <c r="I112" s="2"/>
      <c r="J112" s="2"/>
      <c r="K112" s="2"/>
      <c r="L112" s="2"/>
      <c r="M112" s="2"/>
      <c r="N112" s="2"/>
      <c r="O112" s="2"/>
      <c r="P112" s="2"/>
      <c r="Q112" s="2"/>
      <c r="R112" s="2"/>
      <c r="S112" s="110"/>
      <c r="T112" s="2"/>
      <c r="U112" s="2"/>
      <c r="V112" s="2"/>
      <c r="W112" s="2"/>
      <c r="X112" s="2"/>
      <c r="Y112" s="2"/>
      <c r="Z112" s="2"/>
      <c r="AA112" s="2"/>
      <c r="AB112" s="2"/>
      <c r="AC112" s="2"/>
      <c r="AD112" s="2"/>
    </row>
    <row r="113">
      <c r="A113" s="2"/>
      <c r="B113" s="2"/>
      <c r="C113" s="2"/>
      <c r="D113" s="2"/>
      <c r="E113" s="2"/>
      <c r="F113" s="2"/>
      <c r="G113" s="2"/>
      <c r="H113" s="2"/>
      <c r="I113" s="2"/>
      <c r="J113" s="2"/>
      <c r="K113" s="2"/>
      <c r="L113" s="2"/>
      <c r="M113" s="2"/>
      <c r="N113" s="2"/>
      <c r="O113" s="2"/>
      <c r="P113" s="2"/>
      <c r="Q113" s="2"/>
      <c r="R113" s="2"/>
      <c r="S113" s="110"/>
      <c r="T113" s="2"/>
      <c r="U113" s="2"/>
      <c r="V113" s="2"/>
      <c r="W113" s="2"/>
      <c r="X113" s="2"/>
      <c r="Y113" s="2"/>
      <c r="Z113" s="2"/>
      <c r="AA113" s="2"/>
      <c r="AB113" s="2"/>
      <c r="AC113" s="2"/>
      <c r="AD113" s="2"/>
    </row>
    <row r="114">
      <c r="A114" s="2"/>
      <c r="B114" s="2"/>
      <c r="C114" s="2"/>
      <c r="D114" s="2"/>
      <c r="E114" s="2"/>
      <c r="F114" s="2"/>
      <c r="G114" s="2"/>
      <c r="H114" s="2"/>
      <c r="I114" s="2"/>
      <c r="J114" s="2"/>
      <c r="K114" s="2"/>
      <c r="L114" s="2"/>
      <c r="M114" s="2"/>
      <c r="N114" s="2"/>
      <c r="O114" s="2"/>
      <c r="P114" s="2"/>
      <c r="Q114" s="2"/>
      <c r="R114" s="2"/>
      <c r="S114" s="110"/>
      <c r="T114" s="2"/>
      <c r="U114" s="2"/>
      <c r="V114" s="2"/>
      <c r="W114" s="2"/>
      <c r="X114" s="2"/>
      <c r="Y114" s="2"/>
      <c r="Z114" s="2"/>
      <c r="AA114" s="2"/>
      <c r="AB114" s="2"/>
      <c r="AC114" s="2"/>
      <c r="AD114" s="2"/>
    </row>
    <row r="115">
      <c r="A115" s="2"/>
      <c r="B115" s="2"/>
      <c r="C115" s="2"/>
      <c r="D115" s="2"/>
      <c r="E115" s="2"/>
      <c r="F115" s="2"/>
      <c r="G115" s="2"/>
      <c r="H115" s="2"/>
      <c r="I115" s="2"/>
      <c r="J115" s="2"/>
      <c r="K115" s="2"/>
      <c r="L115" s="2"/>
      <c r="M115" s="2"/>
      <c r="N115" s="2"/>
      <c r="O115" s="2"/>
      <c r="P115" s="2"/>
      <c r="Q115" s="2"/>
      <c r="R115" s="2"/>
      <c r="S115" s="110"/>
      <c r="T115" s="2"/>
      <c r="U115" s="2"/>
      <c r="V115" s="2"/>
      <c r="W115" s="2"/>
      <c r="X115" s="2"/>
      <c r="Y115" s="2"/>
      <c r="Z115" s="2"/>
      <c r="AA115" s="2"/>
      <c r="AB115" s="2"/>
      <c r="AC115" s="2"/>
      <c r="AD115" s="2"/>
    </row>
    <row r="116">
      <c r="A116" s="2"/>
      <c r="B116" s="2"/>
      <c r="C116" s="2"/>
      <c r="D116" s="2"/>
      <c r="E116" s="2"/>
      <c r="F116" s="2"/>
      <c r="G116" s="2"/>
      <c r="H116" s="2"/>
      <c r="I116" s="2"/>
      <c r="J116" s="2"/>
      <c r="K116" s="2"/>
      <c r="L116" s="2"/>
      <c r="M116" s="2"/>
      <c r="N116" s="2"/>
      <c r="O116" s="2"/>
      <c r="P116" s="2"/>
      <c r="Q116" s="2"/>
      <c r="R116" s="2"/>
      <c r="S116" s="110"/>
      <c r="T116" s="2"/>
      <c r="U116" s="2"/>
      <c r="V116" s="2"/>
      <c r="W116" s="2"/>
      <c r="X116" s="2"/>
      <c r="Y116" s="2"/>
      <c r="Z116" s="2"/>
      <c r="AA116" s="2"/>
      <c r="AB116" s="2"/>
      <c r="AC116" s="2"/>
      <c r="AD116" s="2"/>
    </row>
    <row r="117">
      <c r="A117" s="2"/>
      <c r="B117" s="2"/>
      <c r="C117" s="2"/>
      <c r="D117" s="2"/>
      <c r="E117" s="2"/>
      <c r="F117" s="2"/>
      <c r="G117" s="2"/>
      <c r="H117" s="2"/>
      <c r="I117" s="2"/>
      <c r="J117" s="2"/>
      <c r="K117" s="2"/>
      <c r="L117" s="2"/>
      <c r="M117" s="2"/>
      <c r="N117" s="2"/>
      <c r="O117" s="2"/>
      <c r="P117" s="2"/>
      <c r="Q117" s="2"/>
      <c r="R117" s="2"/>
      <c r="S117" s="110"/>
      <c r="T117" s="2"/>
      <c r="U117" s="2"/>
      <c r="V117" s="2"/>
      <c r="W117" s="2"/>
      <c r="X117" s="2"/>
      <c r="Y117" s="2"/>
      <c r="Z117" s="2"/>
      <c r="AA117" s="2"/>
      <c r="AB117" s="2"/>
      <c r="AC117" s="2"/>
      <c r="AD117" s="2"/>
    </row>
    <row r="118">
      <c r="A118" s="2"/>
      <c r="B118" s="2"/>
      <c r="C118" s="2"/>
      <c r="D118" s="2"/>
      <c r="E118" s="2"/>
      <c r="F118" s="2"/>
      <c r="G118" s="2"/>
      <c r="H118" s="2"/>
      <c r="I118" s="2"/>
      <c r="J118" s="2"/>
      <c r="K118" s="2"/>
      <c r="L118" s="2"/>
      <c r="M118" s="2"/>
      <c r="N118" s="2"/>
      <c r="O118" s="2"/>
      <c r="P118" s="2"/>
      <c r="Q118" s="2"/>
      <c r="R118" s="2"/>
      <c r="S118" s="110"/>
      <c r="T118" s="2"/>
      <c r="U118" s="2"/>
      <c r="V118" s="2"/>
      <c r="W118" s="2"/>
      <c r="X118" s="2"/>
      <c r="Y118" s="2"/>
      <c r="Z118" s="2"/>
      <c r="AA118" s="2"/>
      <c r="AB118" s="2"/>
      <c r="AC118" s="2"/>
      <c r="AD118" s="2"/>
    </row>
    <row r="119">
      <c r="A119" s="2"/>
      <c r="B119" s="2"/>
      <c r="C119" s="2"/>
      <c r="D119" s="2"/>
      <c r="E119" s="2"/>
      <c r="F119" s="2"/>
      <c r="G119" s="2"/>
      <c r="H119" s="2"/>
      <c r="I119" s="2"/>
      <c r="J119" s="2"/>
      <c r="K119" s="2"/>
      <c r="L119" s="2"/>
      <c r="M119" s="2"/>
      <c r="N119" s="2"/>
      <c r="O119" s="2"/>
      <c r="P119" s="2"/>
      <c r="Q119" s="2"/>
      <c r="R119" s="2"/>
      <c r="S119" s="110"/>
      <c r="T119" s="2"/>
      <c r="U119" s="2"/>
      <c r="V119" s="2"/>
      <c r="W119" s="2"/>
      <c r="X119" s="2"/>
      <c r="Y119" s="2"/>
      <c r="Z119" s="2"/>
      <c r="AA119" s="2"/>
      <c r="AB119" s="2"/>
      <c r="AC119" s="2"/>
      <c r="AD119" s="2"/>
    </row>
    <row r="120">
      <c r="A120" s="2"/>
      <c r="B120" s="2"/>
      <c r="C120" s="2"/>
      <c r="D120" s="2"/>
      <c r="E120" s="2"/>
      <c r="F120" s="2"/>
      <c r="G120" s="2"/>
      <c r="H120" s="2"/>
      <c r="I120" s="2"/>
      <c r="J120" s="2"/>
      <c r="K120" s="2"/>
      <c r="L120" s="2"/>
      <c r="M120" s="2"/>
      <c r="N120" s="2"/>
      <c r="O120" s="2"/>
      <c r="P120" s="2"/>
      <c r="Q120" s="2"/>
      <c r="R120" s="2"/>
      <c r="S120" s="110"/>
      <c r="T120" s="2"/>
      <c r="U120" s="2"/>
      <c r="V120" s="2"/>
      <c r="W120" s="2"/>
      <c r="X120" s="2"/>
      <c r="Y120" s="2"/>
      <c r="Z120" s="2"/>
      <c r="AA120" s="2"/>
      <c r="AB120" s="2"/>
      <c r="AC120" s="2"/>
      <c r="AD120" s="2"/>
    </row>
    <row r="121">
      <c r="A121" s="2"/>
      <c r="B121" s="2"/>
      <c r="C121" s="2"/>
      <c r="D121" s="2"/>
      <c r="E121" s="2"/>
      <c r="F121" s="2"/>
      <c r="G121" s="2"/>
      <c r="H121" s="2"/>
      <c r="I121" s="2"/>
      <c r="J121" s="2"/>
      <c r="K121" s="2"/>
      <c r="L121" s="2"/>
      <c r="M121" s="2"/>
      <c r="N121" s="2"/>
      <c r="O121" s="2"/>
      <c r="P121" s="2"/>
      <c r="Q121" s="2"/>
      <c r="R121" s="2"/>
      <c r="S121" s="110"/>
      <c r="T121" s="2"/>
      <c r="U121" s="2"/>
      <c r="V121" s="2"/>
      <c r="W121" s="2"/>
      <c r="X121" s="2"/>
      <c r="Y121" s="2"/>
      <c r="Z121" s="2"/>
      <c r="AA121" s="2"/>
      <c r="AB121" s="2"/>
      <c r="AC121" s="2"/>
      <c r="AD121" s="2"/>
    </row>
    <row r="122">
      <c r="A122" s="2"/>
      <c r="B122" s="2"/>
      <c r="C122" s="2"/>
      <c r="D122" s="2"/>
      <c r="E122" s="2"/>
      <c r="F122" s="2"/>
      <c r="G122" s="2"/>
      <c r="H122" s="2"/>
      <c r="I122" s="2"/>
      <c r="J122" s="2"/>
      <c r="K122" s="2"/>
      <c r="L122" s="2"/>
      <c r="M122" s="2"/>
      <c r="N122" s="2"/>
      <c r="O122" s="2"/>
      <c r="P122" s="2"/>
      <c r="Q122" s="2"/>
      <c r="R122" s="2"/>
      <c r="S122" s="110"/>
      <c r="T122" s="2"/>
      <c r="U122" s="2"/>
      <c r="V122" s="2"/>
      <c r="W122" s="2"/>
      <c r="X122" s="2"/>
      <c r="Y122" s="2"/>
      <c r="Z122" s="2"/>
      <c r="AA122" s="2"/>
      <c r="AB122" s="2"/>
      <c r="AC122" s="2"/>
      <c r="AD122" s="2"/>
    </row>
    <row r="123">
      <c r="A123" s="2"/>
      <c r="B123" s="2"/>
      <c r="C123" s="2"/>
      <c r="D123" s="2"/>
      <c r="E123" s="2"/>
      <c r="F123" s="2"/>
      <c r="G123" s="2"/>
      <c r="H123" s="2"/>
      <c r="I123" s="2"/>
      <c r="J123" s="2"/>
      <c r="K123" s="2"/>
      <c r="L123" s="2"/>
      <c r="M123" s="2"/>
      <c r="N123" s="2"/>
      <c r="O123" s="2"/>
      <c r="P123" s="2"/>
      <c r="Q123" s="2"/>
      <c r="R123" s="2"/>
      <c r="S123" s="110"/>
      <c r="T123" s="2"/>
      <c r="U123" s="2"/>
      <c r="V123" s="2"/>
      <c r="W123" s="2"/>
      <c r="X123" s="2"/>
      <c r="Y123" s="2"/>
      <c r="Z123" s="2"/>
      <c r="AA123" s="2"/>
      <c r="AB123" s="2"/>
      <c r="AC123" s="2"/>
      <c r="AD123" s="2"/>
    </row>
    <row r="124">
      <c r="A124" s="2"/>
      <c r="B124" s="2"/>
      <c r="C124" s="2"/>
      <c r="D124" s="2"/>
      <c r="E124" s="2"/>
      <c r="F124" s="2"/>
      <c r="G124" s="2"/>
      <c r="H124" s="2"/>
      <c r="I124" s="2"/>
      <c r="J124" s="2"/>
      <c r="K124" s="2"/>
      <c r="L124" s="2"/>
      <c r="M124" s="2"/>
      <c r="N124" s="2"/>
      <c r="O124" s="2"/>
      <c r="P124" s="2"/>
      <c r="Q124" s="2"/>
      <c r="R124" s="2"/>
      <c r="S124" s="110"/>
      <c r="T124" s="2"/>
      <c r="U124" s="2"/>
      <c r="V124" s="2"/>
      <c r="W124" s="2"/>
      <c r="X124" s="2"/>
      <c r="Y124" s="2"/>
      <c r="Z124" s="2"/>
      <c r="AA124" s="2"/>
      <c r="AB124" s="2"/>
      <c r="AC124" s="2"/>
      <c r="AD124" s="2"/>
    </row>
    <row r="125">
      <c r="A125" s="2"/>
      <c r="B125" s="2"/>
      <c r="C125" s="2"/>
      <c r="D125" s="2"/>
      <c r="E125" s="2"/>
      <c r="F125" s="2"/>
      <c r="G125" s="2"/>
      <c r="H125" s="2"/>
      <c r="I125" s="2"/>
      <c r="J125" s="2"/>
      <c r="K125" s="2"/>
      <c r="L125" s="2"/>
      <c r="M125" s="2"/>
      <c r="N125" s="2"/>
      <c r="O125" s="2"/>
      <c r="P125" s="2"/>
      <c r="Q125" s="2"/>
      <c r="R125" s="2"/>
      <c r="S125" s="110"/>
      <c r="T125" s="2"/>
      <c r="U125" s="2"/>
      <c r="V125" s="2"/>
      <c r="W125" s="2"/>
      <c r="X125" s="2"/>
      <c r="Y125" s="2"/>
      <c r="Z125" s="2"/>
      <c r="AA125" s="2"/>
      <c r="AB125" s="2"/>
      <c r="AC125" s="2"/>
      <c r="AD125" s="2"/>
    </row>
    <row r="126">
      <c r="A126" s="2"/>
      <c r="B126" s="2"/>
      <c r="C126" s="2"/>
      <c r="D126" s="2"/>
      <c r="E126" s="2"/>
      <c r="F126" s="2"/>
      <c r="G126" s="2"/>
      <c r="H126" s="2"/>
      <c r="I126" s="2"/>
      <c r="J126" s="2"/>
      <c r="K126" s="2"/>
      <c r="L126" s="2"/>
      <c r="M126" s="2"/>
      <c r="N126" s="2"/>
      <c r="O126" s="2"/>
      <c r="P126" s="2"/>
      <c r="Q126" s="2"/>
      <c r="R126" s="2"/>
      <c r="S126" s="110"/>
      <c r="T126" s="2"/>
      <c r="U126" s="2"/>
      <c r="V126" s="2"/>
      <c r="W126" s="2"/>
      <c r="X126" s="2"/>
      <c r="Y126" s="2"/>
      <c r="Z126" s="2"/>
      <c r="AA126" s="2"/>
      <c r="AB126" s="2"/>
      <c r="AC126" s="2"/>
      <c r="AD126" s="2"/>
    </row>
    <row r="127">
      <c r="A127" s="2"/>
      <c r="B127" s="2"/>
      <c r="C127" s="2"/>
      <c r="D127" s="2"/>
      <c r="E127" s="2"/>
      <c r="F127" s="2"/>
      <c r="G127" s="2"/>
      <c r="H127" s="2"/>
      <c r="I127" s="2"/>
      <c r="J127" s="2"/>
      <c r="K127" s="2"/>
      <c r="L127" s="2"/>
      <c r="M127" s="2"/>
      <c r="N127" s="2"/>
      <c r="O127" s="2"/>
      <c r="P127" s="2"/>
      <c r="Q127" s="2"/>
      <c r="R127" s="2"/>
      <c r="S127" s="110"/>
      <c r="T127" s="2"/>
      <c r="U127" s="2"/>
      <c r="V127" s="2"/>
      <c r="W127" s="2"/>
      <c r="X127" s="2"/>
      <c r="Y127" s="2"/>
      <c r="Z127" s="2"/>
      <c r="AA127" s="2"/>
      <c r="AB127" s="2"/>
      <c r="AC127" s="2"/>
      <c r="AD127" s="2"/>
    </row>
    <row r="128">
      <c r="A128" s="2"/>
      <c r="B128" s="2"/>
      <c r="C128" s="2"/>
      <c r="D128" s="2"/>
      <c r="E128" s="2"/>
      <c r="F128" s="2"/>
      <c r="G128" s="2"/>
      <c r="H128" s="2"/>
      <c r="I128" s="2"/>
      <c r="J128" s="2"/>
      <c r="K128" s="2"/>
      <c r="L128" s="2"/>
      <c r="M128" s="2"/>
      <c r="N128" s="2"/>
      <c r="O128" s="2"/>
      <c r="P128" s="2"/>
      <c r="Q128" s="2"/>
      <c r="R128" s="2"/>
      <c r="S128" s="110"/>
      <c r="T128" s="2"/>
      <c r="U128" s="2"/>
      <c r="V128" s="2"/>
      <c r="W128" s="2"/>
      <c r="X128" s="2"/>
      <c r="Y128" s="2"/>
      <c r="Z128" s="2"/>
      <c r="AA128" s="2"/>
      <c r="AB128" s="2"/>
      <c r="AC128" s="2"/>
      <c r="AD128" s="2"/>
    </row>
    <row r="129">
      <c r="A129" s="2"/>
      <c r="B129" s="2"/>
      <c r="C129" s="2"/>
      <c r="D129" s="2"/>
      <c r="E129" s="2"/>
      <c r="F129" s="2"/>
      <c r="G129" s="2"/>
      <c r="H129" s="2"/>
      <c r="I129" s="2"/>
      <c r="J129" s="2"/>
      <c r="K129" s="2"/>
      <c r="L129" s="2"/>
      <c r="M129" s="2"/>
      <c r="N129" s="2"/>
      <c r="O129" s="2"/>
      <c r="P129" s="2"/>
      <c r="Q129" s="2"/>
      <c r="R129" s="2"/>
      <c r="S129" s="110"/>
      <c r="T129" s="2"/>
      <c r="U129" s="2"/>
      <c r="V129" s="2"/>
      <c r="W129" s="2"/>
      <c r="X129" s="2"/>
      <c r="Y129" s="2"/>
      <c r="Z129" s="2"/>
      <c r="AA129" s="2"/>
      <c r="AB129" s="2"/>
      <c r="AC129" s="2"/>
      <c r="AD129" s="2"/>
    </row>
    <row r="130">
      <c r="A130" s="2"/>
      <c r="B130" s="2"/>
      <c r="C130" s="2"/>
      <c r="D130" s="2"/>
      <c r="E130" s="2"/>
      <c r="F130" s="2"/>
      <c r="G130" s="2"/>
      <c r="H130" s="2"/>
      <c r="I130" s="2"/>
      <c r="J130" s="2"/>
      <c r="K130" s="2"/>
      <c r="L130" s="2"/>
      <c r="M130" s="2"/>
      <c r="N130" s="2"/>
      <c r="O130" s="2"/>
      <c r="P130" s="2"/>
      <c r="Q130" s="2"/>
      <c r="R130" s="2"/>
      <c r="S130" s="110"/>
      <c r="T130" s="2"/>
      <c r="U130" s="2"/>
      <c r="V130" s="2"/>
      <c r="W130" s="2"/>
      <c r="X130" s="2"/>
      <c r="Y130" s="2"/>
      <c r="Z130" s="2"/>
      <c r="AA130" s="2"/>
      <c r="AB130" s="2"/>
      <c r="AC130" s="2"/>
      <c r="AD130" s="2"/>
    </row>
    <row r="131">
      <c r="A131" s="2"/>
      <c r="B131" s="2"/>
      <c r="C131" s="2"/>
      <c r="D131" s="2"/>
      <c r="E131" s="2"/>
      <c r="F131" s="2"/>
      <c r="G131" s="2"/>
      <c r="H131" s="2"/>
      <c r="I131" s="2"/>
      <c r="J131" s="2"/>
      <c r="K131" s="2"/>
      <c r="L131" s="2"/>
      <c r="M131" s="2"/>
      <c r="N131" s="2"/>
      <c r="O131" s="2"/>
      <c r="P131" s="2"/>
      <c r="Q131" s="2"/>
      <c r="R131" s="2"/>
      <c r="S131" s="110"/>
      <c r="T131" s="2"/>
      <c r="U131" s="2"/>
      <c r="V131" s="2"/>
      <c r="W131" s="2"/>
      <c r="X131" s="2"/>
      <c r="Y131" s="2"/>
      <c r="Z131" s="2"/>
      <c r="AA131" s="2"/>
      <c r="AB131" s="2"/>
      <c r="AC131" s="2"/>
      <c r="AD131" s="2"/>
    </row>
    <row r="132">
      <c r="A132" s="2"/>
      <c r="B132" s="2"/>
      <c r="C132" s="2"/>
      <c r="D132" s="2"/>
      <c r="E132" s="2"/>
      <c r="F132" s="2"/>
      <c r="G132" s="2"/>
      <c r="H132" s="2"/>
      <c r="I132" s="2"/>
      <c r="J132" s="2"/>
      <c r="K132" s="2"/>
      <c r="L132" s="2"/>
      <c r="M132" s="2"/>
      <c r="N132" s="2"/>
      <c r="O132" s="2"/>
      <c r="P132" s="2"/>
      <c r="Q132" s="2"/>
      <c r="R132" s="2"/>
      <c r="S132" s="110"/>
      <c r="T132" s="2"/>
      <c r="U132" s="2"/>
      <c r="V132" s="2"/>
      <c r="W132" s="2"/>
      <c r="X132" s="2"/>
      <c r="Y132" s="2"/>
      <c r="Z132" s="2"/>
      <c r="AA132" s="2"/>
      <c r="AB132" s="2"/>
      <c r="AC132" s="2"/>
      <c r="AD132" s="2"/>
    </row>
    <row r="133">
      <c r="A133" s="2"/>
      <c r="B133" s="2"/>
      <c r="C133" s="2"/>
      <c r="D133" s="2"/>
      <c r="E133" s="2"/>
      <c r="F133" s="2"/>
      <c r="G133" s="2"/>
      <c r="H133" s="2"/>
      <c r="I133" s="2"/>
      <c r="J133" s="2"/>
      <c r="K133" s="2"/>
      <c r="L133" s="2"/>
      <c r="M133" s="2"/>
      <c r="N133" s="2"/>
      <c r="O133" s="2"/>
      <c r="P133" s="2"/>
      <c r="Q133" s="2"/>
      <c r="R133" s="2"/>
      <c r="S133" s="110"/>
      <c r="T133" s="2"/>
      <c r="U133" s="2"/>
      <c r="V133" s="2"/>
      <c r="W133" s="2"/>
      <c r="X133" s="2"/>
      <c r="Y133" s="2"/>
      <c r="Z133" s="2"/>
      <c r="AA133" s="2"/>
      <c r="AB133" s="2"/>
      <c r="AC133" s="2"/>
      <c r="AD133" s="2"/>
    </row>
    <row r="134">
      <c r="A134" s="2"/>
      <c r="B134" s="2"/>
      <c r="C134" s="2"/>
      <c r="D134" s="2"/>
      <c r="E134" s="2"/>
      <c r="F134" s="2"/>
      <c r="G134" s="2"/>
      <c r="H134" s="2"/>
      <c r="I134" s="2"/>
      <c r="J134" s="2"/>
      <c r="K134" s="2"/>
      <c r="L134" s="2"/>
      <c r="M134" s="2"/>
      <c r="N134" s="2"/>
      <c r="O134" s="2"/>
      <c r="P134" s="2"/>
      <c r="Q134" s="2"/>
      <c r="R134" s="2"/>
      <c r="S134" s="110"/>
      <c r="T134" s="2"/>
      <c r="U134" s="2"/>
      <c r="V134" s="2"/>
      <c r="W134" s="2"/>
      <c r="X134" s="2"/>
      <c r="Y134" s="2"/>
      <c r="Z134" s="2"/>
      <c r="AA134" s="2"/>
      <c r="AB134" s="2"/>
      <c r="AC134" s="2"/>
      <c r="AD134" s="2"/>
    </row>
    <row r="135">
      <c r="A135" s="2"/>
      <c r="B135" s="2"/>
      <c r="C135" s="2"/>
      <c r="D135" s="2"/>
      <c r="E135" s="2"/>
      <c r="F135" s="2"/>
      <c r="G135" s="2"/>
      <c r="H135" s="2"/>
      <c r="I135" s="2"/>
      <c r="J135" s="2"/>
      <c r="K135" s="2"/>
      <c r="L135" s="2"/>
      <c r="M135" s="2"/>
      <c r="N135" s="2"/>
      <c r="O135" s="2"/>
      <c r="P135" s="2"/>
      <c r="Q135" s="2"/>
      <c r="R135" s="2"/>
      <c r="S135" s="110"/>
      <c r="T135" s="2"/>
      <c r="U135" s="2"/>
      <c r="V135" s="2"/>
      <c r="W135" s="2"/>
      <c r="X135" s="2"/>
      <c r="Y135" s="2"/>
      <c r="Z135" s="2"/>
      <c r="AA135" s="2"/>
      <c r="AB135" s="2"/>
      <c r="AC135" s="2"/>
      <c r="AD135" s="2"/>
    </row>
    <row r="136">
      <c r="A136" s="2"/>
      <c r="B136" s="2"/>
      <c r="C136" s="2"/>
      <c r="D136" s="2"/>
      <c r="E136" s="2"/>
      <c r="F136" s="2"/>
      <c r="G136" s="2"/>
      <c r="H136" s="2"/>
      <c r="I136" s="2"/>
      <c r="J136" s="2"/>
      <c r="K136" s="2"/>
      <c r="L136" s="2"/>
      <c r="M136" s="2"/>
      <c r="N136" s="2"/>
      <c r="O136" s="2"/>
      <c r="P136" s="2"/>
      <c r="Q136" s="2"/>
      <c r="R136" s="2"/>
      <c r="S136" s="110"/>
      <c r="T136" s="2"/>
      <c r="U136" s="2"/>
      <c r="V136" s="2"/>
      <c r="W136" s="2"/>
      <c r="X136" s="2"/>
      <c r="Y136" s="2"/>
      <c r="Z136" s="2"/>
      <c r="AA136" s="2"/>
      <c r="AB136" s="2"/>
      <c r="AC136" s="2"/>
      <c r="AD136" s="2"/>
    </row>
    <row r="137">
      <c r="A137" s="2"/>
      <c r="B137" s="2"/>
      <c r="C137" s="2"/>
      <c r="D137" s="2"/>
      <c r="E137" s="2"/>
      <c r="F137" s="2"/>
      <c r="G137" s="2"/>
      <c r="H137" s="2"/>
      <c r="I137" s="2"/>
      <c r="J137" s="2"/>
      <c r="K137" s="2"/>
      <c r="L137" s="2"/>
      <c r="M137" s="2"/>
      <c r="N137" s="2"/>
      <c r="O137" s="2"/>
      <c r="P137" s="2"/>
      <c r="Q137" s="2"/>
      <c r="R137" s="2"/>
      <c r="S137" s="110"/>
      <c r="T137" s="2"/>
      <c r="U137" s="2"/>
      <c r="V137" s="2"/>
      <c r="W137" s="2"/>
      <c r="X137" s="2"/>
      <c r="Y137" s="2"/>
      <c r="Z137" s="2"/>
      <c r="AA137" s="2"/>
      <c r="AB137" s="2"/>
      <c r="AC137" s="2"/>
      <c r="AD137" s="2"/>
    </row>
    <row r="138">
      <c r="A138" s="2"/>
      <c r="B138" s="2"/>
      <c r="C138" s="2"/>
      <c r="D138" s="2"/>
      <c r="E138" s="2"/>
      <c r="F138" s="2"/>
      <c r="G138" s="2"/>
      <c r="H138" s="2"/>
      <c r="I138" s="2"/>
      <c r="J138" s="2"/>
      <c r="K138" s="2"/>
      <c r="L138" s="2"/>
      <c r="M138" s="2"/>
      <c r="N138" s="2"/>
      <c r="O138" s="2"/>
      <c r="P138" s="2"/>
      <c r="Q138" s="2"/>
      <c r="R138" s="2"/>
      <c r="S138" s="110"/>
      <c r="T138" s="2"/>
      <c r="U138" s="2"/>
      <c r="V138" s="2"/>
      <c r="W138" s="2"/>
      <c r="X138" s="2"/>
      <c r="Y138" s="2"/>
      <c r="Z138" s="2"/>
      <c r="AA138" s="2"/>
      <c r="AB138" s="2"/>
      <c r="AC138" s="2"/>
      <c r="AD138" s="2"/>
    </row>
    <row r="139">
      <c r="A139" s="2"/>
      <c r="B139" s="2"/>
      <c r="C139" s="2"/>
      <c r="D139" s="2"/>
      <c r="E139" s="2"/>
      <c r="F139" s="2"/>
      <c r="G139" s="2"/>
      <c r="H139" s="2"/>
      <c r="I139" s="2"/>
      <c r="J139" s="2"/>
      <c r="K139" s="2"/>
      <c r="L139" s="2"/>
      <c r="M139" s="2"/>
      <c r="N139" s="2"/>
      <c r="O139" s="2"/>
      <c r="P139" s="2"/>
      <c r="Q139" s="2"/>
      <c r="R139" s="2"/>
      <c r="S139" s="110"/>
      <c r="T139" s="2"/>
      <c r="U139" s="2"/>
      <c r="V139" s="2"/>
      <c r="W139" s="2"/>
      <c r="X139" s="2"/>
      <c r="Y139" s="2"/>
      <c r="Z139" s="2"/>
      <c r="AA139" s="2"/>
      <c r="AB139" s="2"/>
      <c r="AC139" s="2"/>
      <c r="AD139" s="2"/>
    </row>
    <row r="140">
      <c r="A140" s="2"/>
      <c r="B140" s="2"/>
      <c r="C140" s="2"/>
      <c r="D140" s="2"/>
      <c r="E140" s="2"/>
      <c r="F140" s="2"/>
      <c r="G140" s="2"/>
      <c r="H140" s="2"/>
      <c r="I140" s="2"/>
      <c r="J140" s="2"/>
      <c r="K140" s="2"/>
      <c r="L140" s="2"/>
      <c r="M140" s="2"/>
      <c r="N140" s="2"/>
      <c r="O140" s="2"/>
      <c r="P140" s="2"/>
      <c r="Q140" s="2"/>
      <c r="R140" s="2"/>
      <c r="S140" s="110"/>
      <c r="T140" s="2"/>
      <c r="U140" s="2"/>
      <c r="V140" s="2"/>
      <c r="W140" s="2"/>
      <c r="X140" s="2"/>
      <c r="Y140" s="2"/>
      <c r="Z140" s="2"/>
      <c r="AA140" s="2"/>
      <c r="AB140" s="2"/>
      <c r="AC140" s="2"/>
      <c r="AD140" s="2"/>
    </row>
    <row r="141">
      <c r="A141" s="2"/>
      <c r="B141" s="2"/>
      <c r="C141" s="2"/>
      <c r="D141" s="2"/>
      <c r="E141" s="2"/>
      <c r="F141" s="2"/>
      <c r="G141" s="2"/>
      <c r="H141" s="2"/>
      <c r="I141" s="2"/>
      <c r="J141" s="2"/>
      <c r="K141" s="2"/>
      <c r="L141" s="2"/>
      <c r="M141" s="2"/>
      <c r="N141" s="2"/>
      <c r="O141" s="2"/>
      <c r="P141" s="2"/>
      <c r="Q141" s="2"/>
      <c r="R141" s="2"/>
      <c r="S141" s="110"/>
      <c r="T141" s="2"/>
      <c r="U141" s="2"/>
      <c r="V141" s="2"/>
      <c r="W141" s="2"/>
      <c r="X141" s="2"/>
      <c r="Y141" s="2"/>
      <c r="Z141" s="2"/>
      <c r="AA141" s="2"/>
      <c r="AB141" s="2"/>
      <c r="AC141" s="2"/>
      <c r="AD141" s="2"/>
    </row>
    <row r="142">
      <c r="A142" s="2"/>
      <c r="B142" s="2"/>
      <c r="C142" s="2"/>
      <c r="D142" s="2"/>
      <c r="E142" s="2"/>
      <c r="F142" s="2"/>
      <c r="G142" s="2"/>
      <c r="H142" s="2"/>
      <c r="I142" s="2"/>
      <c r="J142" s="2"/>
      <c r="K142" s="2"/>
      <c r="L142" s="2"/>
      <c r="M142" s="2"/>
      <c r="N142" s="2"/>
      <c r="O142" s="2"/>
      <c r="P142" s="2"/>
      <c r="Q142" s="2"/>
      <c r="R142" s="2"/>
      <c r="S142" s="110"/>
      <c r="T142" s="2"/>
      <c r="U142" s="2"/>
      <c r="V142" s="2"/>
      <c r="W142" s="2"/>
      <c r="X142" s="2"/>
      <c r="Y142" s="2"/>
      <c r="Z142" s="2"/>
      <c r="AA142" s="2"/>
      <c r="AB142" s="2"/>
      <c r="AC142" s="2"/>
      <c r="AD142" s="2"/>
    </row>
    <row r="143">
      <c r="A143" s="2"/>
      <c r="B143" s="2"/>
      <c r="C143" s="2"/>
      <c r="D143" s="2"/>
      <c r="E143" s="2"/>
      <c r="F143" s="2"/>
      <c r="G143" s="2"/>
      <c r="H143" s="2"/>
      <c r="I143" s="2"/>
      <c r="J143" s="2"/>
      <c r="K143" s="2"/>
      <c r="L143" s="2"/>
      <c r="M143" s="2"/>
      <c r="N143" s="2"/>
      <c r="O143" s="2"/>
      <c r="P143" s="2"/>
      <c r="Q143" s="2"/>
      <c r="R143" s="2"/>
      <c r="S143" s="110"/>
      <c r="T143" s="2"/>
      <c r="U143" s="2"/>
      <c r="V143" s="2"/>
      <c r="W143" s="2"/>
      <c r="X143" s="2"/>
      <c r="Y143" s="2"/>
      <c r="Z143" s="2"/>
      <c r="AA143" s="2"/>
      <c r="AB143" s="2"/>
      <c r="AC143" s="2"/>
      <c r="AD143" s="2"/>
    </row>
    <row r="144">
      <c r="A144" s="2"/>
      <c r="B144" s="2"/>
      <c r="C144" s="2"/>
      <c r="D144" s="2"/>
      <c r="E144" s="2"/>
      <c r="F144" s="2"/>
      <c r="G144" s="2"/>
      <c r="H144" s="2"/>
      <c r="I144" s="2"/>
      <c r="J144" s="2"/>
      <c r="K144" s="2"/>
      <c r="L144" s="2"/>
      <c r="M144" s="2"/>
      <c r="N144" s="2"/>
      <c r="O144" s="2"/>
      <c r="P144" s="2"/>
      <c r="Q144" s="2"/>
      <c r="R144" s="2"/>
      <c r="S144" s="110"/>
      <c r="T144" s="2"/>
      <c r="U144" s="2"/>
      <c r="V144" s="2"/>
      <c r="W144" s="2"/>
      <c r="X144" s="2"/>
      <c r="Y144" s="2"/>
      <c r="Z144" s="2"/>
      <c r="AA144" s="2"/>
      <c r="AB144" s="2"/>
      <c r="AC144" s="2"/>
      <c r="AD144" s="2"/>
    </row>
    <row r="145">
      <c r="A145" s="2"/>
      <c r="B145" s="2"/>
      <c r="C145" s="2"/>
      <c r="D145" s="2"/>
      <c r="E145" s="2"/>
      <c r="F145" s="2"/>
      <c r="G145" s="2"/>
      <c r="H145" s="2"/>
      <c r="I145" s="2"/>
      <c r="J145" s="2"/>
      <c r="K145" s="2"/>
      <c r="L145" s="2"/>
      <c r="M145" s="2"/>
      <c r="N145" s="2"/>
      <c r="O145" s="2"/>
      <c r="P145" s="2"/>
      <c r="Q145" s="2"/>
      <c r="R145" s="2"/>
      <c r="S145" s="110"/>
      <c r="T145" s="2"/>
      <c r="U145" s="2"/>
      <c r="V145" s="2"/>
      <c r="W145" s="2"/>
      <c r="X145" s="2"/>
      <c r="Y145" s="2"/>
      <c r="Z145" s="2"/>
      <c r="AA145" s="2"/>
      <c r="AB145" s="2"/>
      <c r="AC145" s="2"/>
      <c r="AD145" s="2"/>
    </row>
    <row r="146">
      <c r="A146" s="2"/>
      <c r="B146" s="2"/>
      <c r="C146" s="2"/>
      <c r="D146" s="2"/>
      <c r="E146" s="2"/>
      <c r="F146" s="2"/>
      <c r="G146" s="2"/>
      <c r="H146" s="2"/>
      <c r="I146" s="2"/>
      <c r="J146" s="2"/>
      <c r="K146" s="2"/>
      <c r="L146" s="2"/>
      <c r="M146" s="2"/>
      <c r="N146" s="2"/>
      <c r="O146" s="2"/>
      <c r="P146" s="2"/>
      <c r="Q146" s="2"/>
      <c r="R146" s="2"/>
      <c r="S146" s="110"/>
      <c r="T146" s="2"/>
      <c r="U146" s="2"/>
      <c r="V146" s="2"/>
      <c r="W146" s="2"/>
      <c r="X146" s="2"/>
      <c r="Y146" s="2"/>
      <c r="Z146" s="2"/>
      <c r="AA146" s="2"/>
      <c r="AB146" s="2"/>
      <c r="AC146" s="2"/>
      <c r="AD146" s="2"/>
    </row>
    <row r="147">
      <c r="A147" s="2"/>
      <c r="B147" s="2"/>
      <c r="C147" s="2"/>
      <c r="D147" s="2"/>
      <c r="E147" s="2"/>
      <c r="F147" s="2"/>
      <c r="G147" s="2"/>
      <c r="H147" s="2"/>
      <c r="I147" s="2"/>
      <c r="J147" s="2"/>
      <c r="K147" s="2"/>
      <c r="L147" s="2"/>
      <c r="M147" s="2"/>
      <c r="N147" s="2"/>
      <c r="O147" s="2"/>
      <c r="P147" s="2"/>
      <c r="Q147" s="2"/>
      <c r="R147" s="2"/>
      <c r="S147" s="110"/>
      <c r="T147" s="2"/>
      <c r="U147" s="2"/>
      <c r="V147" s="2"/>
      <c r="W147" s="2"/>
      <c r="X147" s="2"/>
      <c r="Y147" s="2"/>
      <c r="Z147" s="2"/>
      <c r="AA147" s="2"/>
      <c r="AB147" s="2"/>
      <c r="AC147" s="2"/>
      <c r="AD147" s="2"/>
    </row>
    <row r="148">
      <c r="A148" s="2"/>
      <c r="B148" s="2"/>
      <c r="C148" s="2"/>
      <c r="D148" s="2"/>
      <c r="E148" s="2"/>
      <c r="F148" s="2"/>
      <c r="G148" s="2"/>
      <c r="H148" s="2"/>
      <c r="I148" s="2"/>
      <c r="J148" s="2"/>
      <c r="K148" s="2"/>
      <c r="L148" s="2"/>
      <c r="M148" s="2"/>
      <c r="N148" s="2"/>
      <c r="O148" s="2"/>
      <c r="P148" s="2"/>
      <c r="Q148" s="2"/>
      <c r="R148" s="2"/>
      <c r="S148" s="110"/>
      <c r="T148" s="2"/>
      <c r="U148" s="2"/>
      <c r="V148" s="2"/>
      <c r="W148" s="2"/>
      <c r="X148" s="2"/>
      <c r="Y148" s="2"/>
      <c r="Z148" s="2"/>
      <c r="AA148" s="2"/>
      <c r="AB148" s="2"/>
      <c r="AC148" s="2"/>
      <c r="AD148" s="2"/>
    </row>
    <row r="149">
      <c r="A149" s="2"/>
      <c r="B149" s="2"/>
      <c r="C149" s="2"/>
      <c r="D149" s="2"/>
      <c r="E149" s="2"/>
      <c r="F149" s="2"/>
      <c r="G149" s="2"/>
      <c r="H149" s="2"/>
      <c r="I149" s="2"/>
      <c r="J149" s="2"/>
      <c r="K149" s="2"/>
      <c r="L149" s="2"/>
      <c r="M149" s="2"/>
      <c r="N149" s="2"/>
      <c r="O149" s="2"/>
      <c r="P149" s="2"/>
      <c r="Q149" s="2"/>
      <c r="R149" s="2"/>
      <c r="S149" s="110"/>
      <c r="T149" s="2"/>
      <c r="U149" s="2"/>
      <c r="V149" s="2"/>
      <c r="W149" s="2"/>
      <c r="X149" s="2"/>
      <c r="Y149" s="2"/>
      <c r="Z149" s="2"/>
      <c r="AA149" s="2"/>
      <c r="AB149" s="2"/>
      <c r="AC149" s="2"/>
      <c r="AD149" s="2"/>
    </row>
    <row r="150">
      <c r="A150" s="2"/>
      <c r="B150" s="2"/>
      <c r="C150" s="2"/>
      <c r="D150" s="2"/>
      <c r="E150" s="2"/>
      <c r="F150" s="2"/>
      <c r="G150" s="2"/>
      <c r="H150" s="2"/>
      <c r="I150" s="2"/>
      <c r="J150" s="2"/>
      <c r="K150" s="2"/>
      <c r="L150" s="2"/>
      <c r="M150" s="2"/>
      <c r="N150" s="2"/>
      <c r="O150" s="2"/>
      <c r="P150" s="2"/>
      <c r="Q150" s="2"/>
      <c r="R150" s="2"/>
      <c r="S150" s="110"/>
      <c r="T150" s="2"/>
      <c r="U150" s="2"/>
      <c r="V150" s="2"/>
      <c r="W150" s="2"/>
      <c r="X150" s="2"/>
      <c r="Y150" s="2"/>
      <c r="Z150" s="2"/>
      <c r="AA150" s="2"/>
      <c r="AB150" s="2"/>
      <c r="AC150" s="2"/>
      <c r="AD150" s="2"/>
    </row>
    <row r="151">
      <c r="A151" s="2"/>
      <c r="B151" s="2"/>
      <c r="C151" s="2"/>
      <c r="D151" s="2"/>
      <c r="E151" s="2"/>
      <c r="F151" s="2"/>
      <c r="G151" s="2"/>
      <c r="H151" s="2"/>
      <c r="I151" s="2"/>
      <c r="J151" s="2"/>
      <c r="K151" s="2"/>
      <c r="L151" s="2"/>
      <c r="M151" s="2"/>
      <c r="N151" s="2"/>
      <c r="O151" s="2"/>
      <c r="P151" s="2"/>
      <c r="Q151" s="2"/>
      <c r="R151" s="2"/>
      <c r="S151" s="110"/>
      <c r="T151" s="2"/>
      <c r="U151" s="2"/>
      <c r="V151" s="2"/>
      <c r="W151" s="2"/>
      <c r="X151" s="2"/>
      <c r="Y151" s="2"/>
      <c r="Z151" s="2"/>
      <c r="AA151" s="2"/>
      <c r="AB151" s="2"/>
      <c r="AC151" s="2"/>
      <c r="AD151" s="2"/>
    </row>
    <row r="152">
      <c r="A152" s="2"/>
      <c r="B152" s="2"/>
      <c r="C152" s="2"/>
      <c r="D152" s="2"/>
      <c r="E152" s="2"/>
      <c r="F152" s="2"/>
      <c r="G152" s="2"/>
      <c r="H152" s="2"/>
      <c r="I152" s="2"/>
      <c r="J152" s="2"/>
      <c r="K152" s="2"/>
      <c r="L152" s="2"/>
      <c r="M152" s="2"/>
      <c r="N152" s="2"/>
      <c r="O152" s="2"/>
      <c r="P152" s="2"/>
      <c r="Q152" s="2"/>
      <c r="R152" s="2"/>
      <c r="S152" s="110"/>
      <c r="T152" s="2"/>
      <c r="U152" s="2"/>
      <c r="V152" s="2"/>
      <c r="W152" s="2"/>
      <c r="X152" s="2"/>
      <c r="Y152" s="2"/>
      <c r="Z152" s="2"/>
      <c r="AA152" s="2"/>
      <c r="AB152" s="2"/>
      <c r="AC152" s="2"/>
      <c r="AD152" s="2"/>
    </row>
    <row r="153">
      <c r="A153" s="2"/>
      <c r="B153" s="2"/>
      <c r="C153" s="2"/>
      <c r="D153" s="2"/>
      <c r="E153" s="2"/>
      <c r="F153" s="2"/>
      <c r="G153" s="2"/>
      <c r="H153" s="2"/>
      <c r="I153" s="2"/>
      <c r="J153" s="2"/>
      <c r="K153" s="2"/>
      <c r="L153" s="2"/>
      <c r="M153" s="2"/>
      <c r="N153" s="2"/>
      <c r="O153" s="2"/>
      <c r="P153" s="2"/>
      <c r="Q153" s="2"/>
      <c r="R153" s="2"/>
      <c r="S153" s="110"/>
      <c r="T153" s="2"/>
      <c r="U153" s="2"/>
      <c r="V153" s="2"/>
      <c r="W153" s="2"/>
      <c r="X153" s="2"/>
      <c r="Y153" s="2"/>
      <c r="Z153" s="2"/>
      <c r="AA153" s="2"/>
      <c r="AB153" s="2"/>
      <c r="AC153" s="2"/>
      <c r="AD153" s="2"/>
    </row>
    <row r="154">
      <c r="A154" s="2"/>
      <c r="B154" s="2"/>
      <c r="C154" s="2"/>
      <c r="D154" s="2"/>
      <c r="E154" s="2"/>
      <c r="F154" s="2"/>
      <c r="G154" s="2"/>
      <c r="H154" s="2"/>
      <c r="I154" s="2"/>
      <c r="J154" s="2"/>
      <c r="K154" s="2"/>
      <c r="L154" s="2"/>
      <c r="M154" s="2"/>
      <c r="N154" s="2"/>
      <c r="O154" s="2"/>
      <c r="P154" s="2"/>
      <c r="Q154" s="2"/>
      <c r="R154" s="2"/>
      <c r="S154" s="110"/>
      <c r="T154" s="2"/>
      <c r="U154" s="2"/>
      <c r="V154" s="2"/>
      <c r="W154" s="2"/>
      <c r="X154" s="2"/>
      <c r="Y154" s="2"/>
      <c r="Z154" s="2"/>
      <c r="AA154" s="2"/>
      <c r="AB154" s="2"/>
      <c r="AC154" s="2"/>
      <c r="AD154" s="2"/>
    </row>
    <row r="155">
      <c r="A155" s="2"/>
      <c r="B155" s="2"/>
      <c r="C155" s="2"/>
      <c r="D155" s="2"/>
      <c r="E155" s="2"/>
      <c r="F155" s="2"/>
      <c r="G155" s="2"/>
      <c r="H155" s="2"/>
      <c r="I155" s="2"/>
      <c r="J155" s="2"/>
      <c r="K155" s="2"/>
      <c r="L155" s="2"/>
      <c r="M155" s="2"/>
      <c r="N155" s="2"/>
      <c r="O155" s="2"/>
      <c r="P155" s="2"/>
      <c r="Q155" s="2"/>
      <c r="R155" s="2"/>
      <c r="S155" s="110"/>
      <c r="T155" s="2"/>
      <c r="U155" s="2"/>
      <c r="V155" s="2"/>
      <c r="W155" s="2"/>
      <c r="X155" s="2"/>
      <c r="Y155" s="2"/>
      <c r="Z155" s="2"/>
      <c r="AA155" s="2"/>
      <c r="AB155" s="2"/>
      <c r="AC155" s="2"/>
      <c r="AD155" s="2"/>
    </row>
    <row r="156">
      <c r="A156" s="2"/>
      <c r="B156" s="2"/>
      <c r="C156" s="2"/>
      <c r="D156" s="2"/>
      <c r="E156" s="2"/>
      <c r="F156" s="2"/>
      <c r="G156" s="2"/>
      <c r="H156" s="2"/>
      <c r="I156" s="2"/>
      <c r="J156" s="2"/>
      <c r="K156" s="2"/>
      <c r="L156" s="2"/>
      <c r="M156" s="2"/>
      <c r="N156" s="2"/>
      <c r="O156" s="2"/>
      <c r="P156" s="2"/>
      <c r="Q156" s="2"/>
      <c r="R156" s="2"/>
      <c r="S156" s="110"/>
      <c r="T156" s="2"/>
      <c r="U156" s="2"/>
      <c r="V156" s="2"/>
      <c r="W156" s="2"/>
      <c r="X156" s="2"/>
      <c r="Y156" s="2"/>
      <c r="Z156" s="2"/>
      <c r="AA156" s="2"/>
      <c r="AB156" s="2"/>
      <c r="AC156" s="2"/>
      <c r="AD156" s="2"/>
    </row>
    <row r="157">
      <c r="A157" s="2"/>
      <c r="B157" s="2"/>
      <c r="C157" s="2"/>
      <c r="D157" s="2"/>
      <c r="E157" s="2"/>
      <c r="F157" s="2"/>
      <c r="G157" s="2"/>
      <c r="H157" s="2"/>
      <c r="I157" s="2"/>
      <c r="J157" s="2"/>
      <c r="K157" s="2"/>
      <c r="L157" s="2"/>
      <c r="M157" s="2"/>
      <c r="N157" s="2"/>
      <c r="O157" s="2"/>
      <c r="P157" s="2"/>
      <c r="Q157" s="2"/>
      <c r="R157" s="2"/>
      <c r="S157" s="110"/>
      <c r="T157" s="2"/>
      <c r="U157" s="2"/>
      <c r="V157" s="2"/>
      <c r="W157" s="2"/>
      <c r="X157" s="2"/>
      <c r="Y157" s="2"/>
      <c r="Z157" s="2"/>
      <c r="AA157" s="2"/>
      <c r="AB157" s="2"/>
      <c r="AC157" s="2"/>
      <c r="AD157" s="2"/>
    </row>
    <row r="158">
      <c r="A158" s="2"/>
      <c r="B158" s="2"/>
      <c r="C158" s="2"/>
      <c r="D158" s="2"/>
      <c r="E158" s="2"/>
      <c r="F158" s="2"/>
      <c r="G158" s="2"/>
      <c r="H158" s="2"/>
      <c r="I158" s="2"/>
      <c r="J158" s="2"/>
      <c r="K158" s="2"/>
      <c r="L158" s="2"/>
      <c r="M158" s="2"/>
      <c r="N158" s="2"/>
      <c r="O158" s="2"/>
      <c r="P158" s="2"/>
      <c r="Q158" s="2"/>
      <c r="R158" s="2"/>
      <c r="S158" s="110"/>
      <c r="T158" s="2"/>
      <c r="U158" s="2"/>
      <c r="V158" s="2"/>
      <c r="W158" s="2"/>
      <c r="X158" s="2"/>
      <c r="Y158" s="2"/>
      <c r="Z158" s="2"/>
      <c r="AA158" s="2"/>
      <c r="AB158" s="2"/>
      <c r="AC158" s="2"/>
      <c r="AD158" s="2"/>
    </row>
    <row r="159">
      <c r="A159" s="2"/>
      <c r="B159" s="2"/>
      <c r="C159" s="2"/>
      <c r="D159" s="2"/>
      <c r="E159" s="2"/>
      <c r="F159" s="2"/>
      <c r="G159" s="2"/>
      <c r="H159" s="2"/>
      <c r="I159" s="2"/>
      <c r="J159" s="2"/>
      <c r="K159" s="2"/>
      <c r="L159" s="2"/>
      <c r="M159" s="2"/>
      <c r="N159" s="2"/>
      <c r="O159" s="2"/>
      <c r="P159" s="2"/>
      <c r="Q159" s="2"/>
      <c r="R159" s="2"/>
      <c r="S159" s="110"/>
      <c r="T159" s="2"/>
      <c r="U159" s="2"/>
      <c r="V159" s="2"/>
      <c r="W159" s="2"/>
      <c r="X159" s="2"/>
      <c r="Y159" s="2"/>
      <c r="Z159" s="2"/>
      <c r="AA159" s="2"/>
      <c r="AB159" s="2"/>
      <c r="AC159" s="2"/>
      <c r="AD159" s="2"/>
    </row>
    <row r="160">
      <c r="A160" s="2"/>
      <c r="B160" s="2"/>
      <c r="C160" s="2"/>
      <c r="D160" s="2"/>
      <c r="E160" s="2"/>
      <c r="F160" s="2"/>
      <c r="G160" s="2"/>
      <c r="H160" s="2"/>
      <c r="I160" s="2"/>
      <c r="J160" s="2"/>
      <c r="K160" s="2"/>
      <c r="L160" s="2"/>
      <c r="M160" s="2"/>
      <c r="N160" s="2"/>
      <c r="O160" s="2"/>
      <c r="P160" s="2"/>
      <c r="Q160" s="2"/>
      <c r="R160" s="2"/>
      <c r="S160" s="110"/>
      <c r="T160" s="2"/>
      <c r="U160" s="2"/>
      <c r="V160" s="2"/>
      <c r="W160" s="2"/>
      <c r="X160" s="2"/>
      <c r="Y160" s="2"/>
      <c r="Z160" s="2"/>
      <c r="AA160" s="2"/>
      <c r="AB160" s="2"/>
      <c r="AC160" s="2"/>
      <c r="AD160" s="2"/>
    </row>
    <row r="161">
      <c r="A161" s="2"/>
      <c r="B161" s="2"/>
      <c r="C161" s="2"/>
      <c r="D161" s="2"/>
      <c r="E161" s="2"/>
      <c r="F161" s="2"/>
      <c r="G161" s="2"/>
      <c r="H161" s="2"/>
      <c r="I161" s="2"/>
      <c r="J161" s="2"/>
      <c r="K161" s="2"/>
      <c r="L161" s="2"/>
      <c r="M161" s="2"/>
      <c r="N161" s="2"/>
      <c r="O161" s="2"/>
      <c r="P161" s="2"/>
      <c r="Q161" s="2"/>
      <c r="R161" s="2"/>
      <c r="S161" s="110"/>
      <c r="T161" s="2"/>
      <c r="U161" s="2"/>
      <c r="V161" s="2"/>
      <c r="W161" s="2"/>
      <c r="X161" s="2"/>
      <c r="Y161" s="2"/>
      <c r="Z161" s="2"/>
      <c r="AA161" s="2"/>
      <c r="AB161" s="2"/>
      <c r="AC161" s="2"/>
      <c r="AD161" s="2"/>
    </row>
    <row r="162">
      <c r="A162" s="2"/>
      <c r="B162" s="2"/>
      <c r="C162" s="2"/>
      <c r="D162" s="2"/>
      <c r="E162" s="2"/>
      <c r="F162" s="2"/>
      <c r="G162" s="2"/>
      <c r="H162" s="2"/>
      <c r="I162" s="2"/>
      <c r="J162" s="2"/>
      <c r="K162" s="2"/>
      <c r="L162" s="2"/>
      <c r="M162" s="2"/>
      <c r="N162" s="2"/>
      <c r="O162" s="2"/>
      <c r="P162" s="2"/>
      <c r="Q162" s="2"/>
      <c r="R162" s="2"/>
      <c r="S162" s="110"/>
      <c r="T162" s="2"/>
      <c r="U162" s="2"/>
      <c r="V162" s="2"/>
      <c r="W162" s="2"/>
      <c r="X162" s="2"/>
      <c r="Y162" s="2"/>
      <c r="Z162" s="2"/>
      <c r="AA162" s="2"/>
      <c r="AB162" s="2"/>
      <c r="AC162" s="2"/>
      <c r="AD162" s="2"/>
    </row>
    <row r="163">
      <c r="A163" s="2"/>
      <c r="B163" s="2"/>
      <c r="C163" s="2"/>
      <c r="D163" s="2"/>
      <c r="E163" s="2"/>
      <c r="F163" s="2"/>
      <c r="G163" s="2"/>
      <c r="H163" s="2"/>
      <c r="I163" s="2"/>
      <c r="J163" s="2"/>
      <c r="K163" s="2"/>
      <c r="L163" s="2"/>
      <c r="M163" s="2"/>
      <c r="N163" s="2"/>
      <c r="O163" s="2"/>
      <c r="P163" s="2"/>
      <c r="Q163" s="2"/>
      <c r="R163" s="2"/>
      <c r="S163" s="110"/>
      <c r="T163" s="2"/>
      <c r="U163" s="2"/>
      <c r="V163" s="2"/>
      <c r="W163" s="2"/>
      <c r="X163" s="2"/>
      <c r="Y163" s="2"/>
      <c r="Z163" s="2"/>
      <c r="AA163" s="2"/>
      <c r="AB163" s="2"/>
      <c r="AC163" s="2"/>
      <c r="AD163" s="2"/>
    </row>
    <row r="164">
      <c r="A164" s="2"/>
      <c r="B164" s="2"/>
      <c r="C164" s="2"/>
      <c r="D164" s="2"/>
      <c r="E164" s="2"/>
      <c r="F164" s="2"/>
      <c r="G164" s="2"/>
      <c r="H164" s="2"/>
      <c r="I164" s="2"/>
      <c r="J164" s="2"/>
      <c r="K164" s="2"/>
      <c r="L164" s="2"/>
      <c r="M164" s="2"/>
      <c r="N164" s="2"/>
      <c r="O164" s="2"/>
      <c r="P164" s="2"/>
      <c r="Q164" s="2"/>
      <c r="R164" s="2"/>
      <c r="S164" s="110"/>
      <c r="T164" s="2"/>
      <c r="U164" s="2"/>
      <c r="V164" s="2"/>
      <c r="W164" s="2"/>
      <c r="X164" s="2"/>
      <c r="Y164" s="2"/>
      <c r="Z164" s="2"/>
      <c r="AA164" s="2"/>
      <c r="AB164" s="2"/>
      <c r="AC164" s="2"/>
      <c r="AD164" s="2"/>
    </row>
    <row r="165">
      <c r="A165" s="2"/>
      <c r="B165" s="2"/>
      <c r="C165" s="2"/>
      <c r="D165" s="2"/>
      <c r="E165" s="2"/>
      <c r="F165" s="2"/>
      <c r="G165" s="2"/>
      <c r="H165" s="2"/>
      <c r="I165" s="2"/>
      <c r="J165" s="2"/>
      <c r="K165" s="2"/>
      <c r="L165" s="2"/>
      <c r="M165" s="2"/>
      <c r="N165" s="2"/>
      <c r="O165" s="2"/>
      <c r="P165" s="2"/>
      <c r="Q165" s="2"/>
      <c r="R165" s="2"/>
      <c r="S165" s="110"/>
      <c r="T165" s="2"/>
      <c r="U165" s="2"/>
      <c r="V165" s="2"/>
      <c r="W165" s="2"/>
      <c r="X165" s="2"/>
      <c r="Y165" s="2"/>
      <c r="Z165" s="2"/>
      <c r="AA165" s="2"/>
      <c r="AB165" s="2"/>
      <c r="AC165" s="2"/>
      <c r="AD165" s="2"/>
    </row>
    <row r="166">
      <c r="A166" s="2"/>
      <c r="B166" s="2"/>
      <c r="C166" s="2"/>
      <c r="D166" s="2"/>
      <c r="E166" s="2"/>
      <c r="F166" s="2"/>
      <c r="G166" s="2"/>
      <c r="H166" s="2"/>
      <c r="I166" s="2"/>
      <c r="J166" s="2"/>
      <c r="K166" s="2"/>
      <c r="L166" s="2"/>
      <c r="M166" s="2"/>
      <c r="N166" s="2"/>
      <c r="O166" s="2"/>
      <c r="P166" s="2"/>
      <c r="Q166" s="2"/>
      <c r="R166" s="2"/>
      <c r="S166" s="110"/>
      <c r="T166" s="2"/>
      <c r="U166" s="2"/>
      <c r="V166" s="2"/>
      <c r="W166" s="2"/>
      <c r="X166" s="2"/>
      <c r="Y166" s="2"/>
      <c r="Z166" s="2"/>
      <c r="AA166" s="2"/>
      <c r="AB166" s="2"/>
      <c r="AC166" s="2"/>
      <c r="AD166" s="2"/>
    </row>
    <row r="167">
      <c r="A167" s="2"/>
      <c r="B167" s="2"/>
      <c r="C167" s="2"/>
      <c r="D167" s="2"/>
      <c r="E167" s="2"/>
      <c r="F167" s="2"/>
      <c r="G167" s="2"/>
      <c r="H167" s="2"/>
      <c r="I167" s="2"/>
      <c r="J167" s="2"/>
      <c r="K167" s="2"/>
      <c r="L167" s="2"/>
      <c r="M167" s="2"/>
      <c r="N167" s="2"/>
      <c r="O167" s="2"/>
      <c r="P167" s="2"/>
      <c r="Q167" s="2"/>
      <c r="R167" s="2"/>
      <c r="S167" s="110"/>
      <c r="T167" s="2"/>
      <c r="U167" s="2"/>
      <c r="V167" s="2"/>
      <c r="W167" s="2"/>
      <c r="X167" s="2"/>
      <c r="Y167" s="2"/>
      <c r="Z167" s="2"/>
      <c r="AA167" s="2"/>
      <c r="AB167" s="2"/>
      <c r="AC167" s="2"/>
      <c r="AD167" s="2"/>
    </row>
    <row r="168">
      <c r="A168" s="2"/>
      <c r="B168" s="2"/>
      <c r="C168" s="2"/>
      <c r="D168" s="2"/>
      <c r="E168" s="2"/>
      <c r="F168" s="2"/>
      <c r="G168" s="2"/>
      <c r="H168" s="2"/>
      <c r="I168" s="2"/>
      <c r="J168" s="2"/>
      <c r="K168" s="2"/>
      <c r="L168" s="2"/>
      <c r="M168" s="2"/>
      <c r="N168" s="2"/>
      <c r="O168" s="2"/>
      <c r="P168" s="2"/>
      <c r="Q168" s="2"/>
      <c r="R168" s="2"/>
      <c r="S168" s="110"/>
      <c r="T168" s="2"/>
      <c r="U168" s="2"/>
      <c r="V168" s="2"/>
      <c r="W168" s="2"/>
      <c r="X168" s="2"/>
      <c r="Y168" s="2"/>
      <c r="Z168" s="2"/>
      <c r="AA168" s="2"/>
      <c r="AB168" s="2"/>
      <c r="AC168" s="2"/>
      <c r="AD168" s="2"/>
    </row>
    <row r="169">
      <c r="A169" s="2"/>
      <c r="B169" s="2"/>
      <c r="C169" s="2"/>
      <c r="D169" s="2"/>
      <c r="E169" s="2"/>
      <c r="F169" s="2"/>
      <c r="G169" s="2"/>
      <c r="H169" s="2"/>
      <c r="I169" s="2"/>
      <c r="J169" s="2"/>
      <c r="K169" s="2"/>
      <c r="L169" s="2"/>
      <c r="M169" s="2"/>
      <c r="N169" s="2"/>
      <c r="O169" s="2"/>
      <c r="P169" s="2"/>
      <c r="Q169" s="2"/>
      <c r="R169" s="2"/>
      <c r="S169" s="110"/>
      <c r="T169" s="2"/>
      <c r="U169" s="2"/>
      <c r="V169" s="2"/>
      <c r="W169" s="2"/>
      <c r="X169" s="2"/>
      <c r="Y169" s="2"/>
      <c r="Z169" s="2"/>
      <c r="AA169" s="2"/>
      <c r="AB169" s="2"/>
      <c r="AC169" s="2"/>
      <c r="AD169" s="2"/>
    </row>
    <row r="170">
      <c r="A170" s="2"/>
      <c r="B170" s="2"/>
      <c r="C170" s="2"/>
      <c r="D170" s="2"/>
      <c r="E170" s="2"/>
      <c r="F170" s="2"/>
      <c r="G170" s="2"/>
      <c r="H170" s="2"/>
      <c r="I170" s="2"/>
      <c r="J170" s="2"/>
      <c r="K170" s="2"/>
      <c r="L170" s="2"/>
      <c r="M170" s="2"/>
      <c r="N170" s="2"/>
      <c r="O170" s="2"/>
      <c r="P170" s="2"/>
      <c r="Q170" s="2"/>
      <c r="R170" s="2"/>
      <c r="S170" s="110"/>
      <c r="T170" s="2"/>
      <c r="U170" s="2"/>
      <c r="V170" s="2"/>
      <c r="W170" s="2"/>
      <c r="X170" s="2"/>
      <c r="Y170" s="2"/>
      <c r="Z170" s="2"/>
      <c r="AA170" s="2"/>
      <c r="AB170" s="2"/>
      <c r="AC170" s="2"/>
      <c r="AD170" s="2"/>
    </row>
    <row r="171">
      <c r="A171" s="2"/>
      <c r="B171" s="2"/>
      <c r="C171" s="2"/>
      <c r="D171" s="2"/>
      <c r="E171" s="2"/>
      <c r="F171" s="2"/>
      <c r="G171" s="2"/>
      <c r="H171" s="2"/>
      <c r="I171" s="2"/>
      <c r="J171" s="2"/>
      <c r="K171" s="2"/>
      <c r="L171" s="2"/>
      <c r="M171" s="2"/>
      <c r="N171" s="2"/>
      <c r="O171" s="2"/>
      <c r="P171" s="2"/>
      <c r="Q171" s="2"/>
      <c r="R171" s="2"/>
      <c r="S171" s="110"/>
      <c r="T171" s="2"/>
      <c r="U171" s="2"/>
      <c r="V171" s="2"/>
      <c r="W171" s="2"/>
      <c r="X171" s="2"/>
      <c r="Y171" s="2"/>
      <c r="Z171" s="2"/>
      <c r="AA171" s="2"/>
      <c r="AB171" s="2"/>
      <c r="AC171" s="2"/>
      <c r="AD171" s="2"/>
    </row>
    <row r="172">
      <c r="A172" s="2"/>
      <c r="B172" s="2"/>
      <c r="C172" s="2"/>
      <c r="D172" s="2"/>
      <c r="E172" s="2"/>
      <c r="F172" s="2"/>
      <c r="G172" s="2"/>
      <c r="H172" s="2"/>
      <c r="I172" s="2"/>
      <c r="J172" s="2"/>
      <c r="K172" s="2"/>
      <c r="L172" s="2"/>
      <c r="M172" s="2"/>
      <c r="N172" s="2"/>
      <c r="O172" s="2"/>
      <c r="P172" s="2"/>
      <c r="Q172" s="2"/>
      <c r="R172" s="2"/>
      <c r="S172" s="110"/>
      <c r="T172" s="2"/>
      <c r="U172" s="2"/>
      <c r="V172" s="2"/>
      <c r="W172" s="2"/>
      <c r="X172" s="2"/>
      <c r="Y172" s="2"/>
      <c r="Z172" s="2"/>
      <c r="AA172" s="2"/>
      <c r="AB172" s="2"/>
      <c r="AC172" s="2"/>
      <c r="AD172" s="2"/>
    </row>
    <row r="173">
      <c r="A173" s="2"/>
      <c r="B173" s="2"/>
      <c r="C173" s="2"/>
      <c r="D173" s="2"/>
      <c r="E173" s="2"/>
      <c r="F173" s="2"/>
      <c r="G173" s="2"/>
      <c r="H173" s="2"/>
      <c r="I173" s="2"/>
      <c r="J173" s="2"/>
      <c r="K173" s="2"/>
      <c r="L173" s="2"/>
      <c r="M173" s="2"/>
      <c r="N173" s="2"/>
      <c r="O173" s="2"/>
      <c r="P173" s="2"/>
      <c r="Q173" s="2"/>
      <c r="R173" s="2"/>
      <c r="S173" s="110"/>
      <c r="T173" s="2"/>
      <c r="U173" s="2"/>
      <c r="V173" s="2"/>
      <c r="W173" s="2"/>
      <c r="X173" s="2"/>
      <c r="Y173" s="2"/>
      <c r="Z173" s="2"/>
      <c r="AA173" s="2"/>
      <c r="AB173" s="2"/>
      <c r="AC173" s="2"/>
      <c r="AD173" s="2"/>
    </row>
    <row r="174">
      <c r="A174" s="2"/>
      <c r="B174" s="2"/>
      <c r="C174" s="2"/>
      <c r="D174" s="2"/>
      <c r="E174" s="2"/>
      <c r="F174" s="2"/>
      <c r="G174" s="2"/>
      <c r="H174" s="2"/>
      <c r="I174" s="2"/>
      <c r="J174" s="2"/>
      <c r="K174" s="2"/>
      <c r="L174" s="2"/>
      <c r="M174" s="2"/>
      <c r="N174" s="2"/>
      <c r="O174" s="2"/>
      <c r="P174" s="2"/>
      <c r="Q174" s="2"/>
      <c r="R174" s="2"/>
      <c r="S174" s="110"/>
      <c r="T174" s="2"/>
      <c r="U174" s="2"/>
      <c r="V174" s="2"/>
      <c r="W174" s="2"/>
      <c r="X174" s="2"/>
      <c r="Y174" s="2"/>
      <c r="Z174" s="2"/>
      <c r="AA174" s="2"/>
      <c r="AB174" s="2"/>
      <c r="AC174" s="2"/>
      <c r="AD174" s="2"/>
    </row>
    <row r="175">
      <c r="A175" s="2"/>
      <c r="B175" s="2"/>
      <c r="C175" s="2"/>
      <c r="D175" s="2"/>
      <c r="E175" s="2"/>
      <c r="F175" s="2"/>
      <c r="G175" s="2"/>
      <c r="H175" s="2"/>
      <c r="I175" s="2"/>
      <c r="J175" s="2"/>
      <c r="K175" s="2"/>
      <c r="L175" s="2"/>
      <c r="M175" s="2"/>
      <c r="N175" s="2"/>
      <c r="O175" s="2"/>
      <c r="P175" s="2"/>
      <c r="Q175" s="2"/>
      <c r="R175" s="2"/>
      <c r="S175" s="110"/>
      <c r="T175" s="2"/>
      <c r="U175" s="2"/>
      <c r="V175" s="2"/>
      <c r="W175" s="2"/>
      <c r="X175" s="2"/>
      <c r="Y175" s="2"/>
      <c r="Z175" s="2"/>
      <c r="AA175" s="2"/>
      <c r="AB175" s="2"/>
      <c r="AC175" s="2"/>
      <c r="AD175" s="2"/>
    </row>
    <row r="176">
      <c r="A176" s="2"/>
      <c r="B176" s="2"/>
      <c r="C176" s="2"/>
      <c r="D176" s="2"/>
      <c r="E176" s="2"/>
      <c r="F176" s="2"/>
      <c r="G176" s="2"/>
      <c r="H176" s="2"/>
      <c r="I176" s="2"/>
      <c r="J176" s="2"/>
      <c r="K176" s="2"/>
      <c r="L176" s="2"/>
      <c r="M176" s="2"/>
      <c r="N176" s="2"/>
      <c r="O176" s="2"/>
      <c r="P176" s="2"/>
      <c r="Q176" s="2"/>
      <c r="R176" s="2"/>
      <c r="S176" s="110"/>
      <c r="T176" s="2"/>
      <c r="U176" s="2"/>
      <c r="V176" s="2"/>
      <c r="W176" s="2"/>
      <c r="X176" s="2"/>
      <c r="Y176" s="2"/>
      <c r="Z176" s="2"/>
      <c r="AA176" s="2"/>
      <c r="AB176" s="2"/>
      <c r="AC176" s="2"/>
      <c r="AD176" s="2"/>
    </row>
    <row r="177">
      <c r="A177" s="2"/>
      <c r="B177" s="2"/>
      <c r="C177" s="2"/>
      <c r="D177" s="2"/>
      <c r="E177" s="2"/>
      <c r="F177" s="2"/>
      <c r="G177" s="2"/>
      <c r="H177" s="2"/>
      <c r="I177" s="2"/>
      <c r="J177" s="2"/>
      <c r="K177" s="2"/>
      <c r="L177" s="2"/>
      <c r="M177" s="2"/>
      <c r="N177" s="2"/>
      <c r="O177" s="2"/>
      <c r="P177" s="2"/>
      <c r="Q177" s="2"/>
      <c r="R177" s="2"/>
      <c r="S177" s="110"/>
      <c r="T177" s="2"/>
      <c r="U177" s="2"/>
      <c r="V177" s="2"/>
      <c r="W177" s="2"/>
      <c r="X177" s="2"/>
      <c r="Y177" s="2"/>
      <c r="Z177" s="2"/>
      <c r="AA177" s="2"/>
      <c r="AB177" s="2"/>
      <c r="AC177" s="2"/>
      <c r="AD177" s="2"/>
    </row>
    <row r="178">
      <c r="A178" s="2"/>
      <c r="B178" s="2"/>
      <c r="C178" s="2"/>
      <c r="D178" s="2"/>
      <c r="E178" s="2"/>
      <c r="F178" s="2"/>
      <c r="G178" s="2"/>
      <c r="H178" s="2"/>
      <c r="I178" s="2"/>
      <c r="J178" s="2"/>
      <c r="K178" s="2"/>
      <c r="L178" s="2"/>
      <c r="M178" s="2"/>
      <c r="N178" s="2"/>
      <c r="O178" s="2"/>
      <c r="P178" s="2"/>
      <c r="Q178" s="2"/>
      <c r="R178" s="2"/>
      <c r="S178" s="110"/>
      <c r="T178" s="2"/>
      <c r="U178" s="2"/>
      <c r="V178" s="2"/>
      <c r="W178" s="2"/>
      <c r="X178" s="2"/>
      <c r="Y178" s="2"/>
      <c r="Z178" s="2"/>
      <c r="AA178" s="2"/>
      <c r="AB178" s="2"/>
      <c r="AC178" s="2"/>
      <c r="AD178" s="2"/>
    </row>
    <row r="179">
      <c r="A179" s="2"/>
      <c r="B179" s="2"/>
      <c r="C179" s="2"/>
      <c r="D179" s="2"/>
      <c r="E179" s="2"/>
      <c r="F179" s="2"/>
      <c r="G179" s="2"/>
      <c r="H179" s="2"/>
      <c r="I179" s="2"/>
      <c r="J179" s="2"/>
      <c r="K179" s="2"/>
      <c r="L179" s="2"/>
      <c r="M179" s="2"/>
      <c r="N179" s="2"/>
      <c r="O179" s="2"/>
      <c r="P179" s="2"/>
      <c r="Q179" s="2"/>
      <c r="R179" s="2"/>
      <c r="S179" s="110"/>
      <c r="T179" s="2"/>
      <c r="U179" s="2"/>
      <c r="V179" s="2"/>
      <c r="W179" s="2"/>
      <c r="X179" s="2"/>
      <c r="Y179" s="2"/>
      <c r="Z179" s="2"/>
      <c r="AA179" s="2"/>
      <c r="AB179" s="2"/>
      <c r="AC179" s="2"/>
      <c r="AD179" s="2"/>
    </row>
    <row r="180">
      <c r="A180" s="2"/>
      <c r="B180" s="2"/>
      <c r="C180" s="2"/>
      <c r="D180" s="2"/>
      <c r="E180" s="2"/>
      <c r="F180" s="2"/>
      <c r="G180" s="2"/>
      <c r="H180" s="2"/>
      <c r="I180" s="2"/>
      <c r="J180" s="2"/>
      <c r="K180" s="2"/>
      <c r="L180" s="2"/>
      <c r="M180" s="2"/>
      <c r="N180" s="2"/>
      <c r="O180" s="2"/>
      <c r="P180" s="2"/>
      <c r="Q180" s="2"/>
      <c r="R180" s="2"/>
      <c r="S180" s="110"/>
      <c r="T180" s="2"/>
      <c r="U180" s="2"/>
      <c r="V180" s="2"/>
      <c r="W180" s="2"/>
      <c r="X180" s="2"/>
      <c r="Y180" s="2"/>
      <c r="Z180" s="2"/>
      <c r="AA180" s="2"/>
      <c r="AB180" s="2"/>
      <c r="AC180" s="2"/>
      <c r="AD180" s="2"/>
    </row>
    <row r="181">
      <c r="A181" s="2"/>
      <c r="B181" s="2"/>
      <c r="C181" s="2"/>
      <c r="D181" s="2"/>
      <c r="E181" s="2"/>
      <c r="F181" s="2"/>
      <c r="G181" s="2"/>
      <c r="H181" s="2"/>
      <c r="I181" s="2"/>
      <c r="J181" s="2"/>
      <c r="K181" s="2"/>
      <c r="L181" s="2"/>
      <c r="M181" s="2"/>
      <c r="N181" s="2"/>
      <c r="O181" s="2"/>
      <c r="P181" s="2"/>
      <c r="Q181" s="2"/>
      <c r="R181" s="2"/>
      <c r="S181" s="110"/>
      <c r="T181" s="2"/>
      <c r="U181" s="2"/>
      <c r="V181" s="2"/>
      <c r="W181" s="2"/>
      <c r="X181" s="2"/>
      <c r="Y181" s="2"/>
      <c r="Z181" s="2"/>
      <c r="AA181" s="2"/>
      <c r="AB181" s="2"/>
      <c r="AC181" s="2"/>
      <c r="AD181" s="2"/>
    </row>
    <row r="182">
      <c r="A182" s="2"/>
      <c r="B182" s="2"/>
      <c r="C182" s="2"/>
      <c r="D182" s="2"/>
      <c r="E182" s="2"/>
      <c r="F182" s="2"/>
      <c r="G182" s="2"/>
      <c r="H182" s="2"/>
      <c r="I182" s="2"/>
      <c r="J182" s="2"/>
      <c r="K182" s="2"/>
      <c r="L182" s="2"/>
      <c r="M182" s="2"/>
      <c r="N182" s="2"/>
      <c r="O182" s="2"/>
      <c r="P182" s="2"/>
      <c r="Q182" s="2"/>
      <c r="R182" s="2"/>
      <c r="S182" s="110"/>
      <c r="T182" s="2"/>
      <c r="U182" s="2"/>
      <c r="V182" s="2"/>
      <c r="W182" s="2"/>
      <c r="X182" s="2"/>
      <c r="Y182" s="2"/>
      <c r="Z182" s="2"/>
      <c r="AA182" s="2"/>
      <c r="AB182" s="2"/>
      <c r="AC182" s="2"/>
      <c r="AD182" s="2"/>
    </row>
    <row r="183">
      <c r="A183" s="2"/>
      <c r="B183" s="2"/>
      <c r="C183" s="2"/>
      <c r="D183" s="2"/>
      <c r="E183" s="2"/>
      <c r="F183" s="2"/>
      <c r="G183" s="2"/>
      <c r="H183" s="2"/>
      <c r="I183" s="2"/>
      <c r="J183" s="2"/>
      <c r="K183" s="2"/>
      <c r="L183" s="2"/>
      <c r="M183" s="2"/>
      <c r="N183" s="2"/>
      <c r="O183" s="2"/>
      <c r="P183" s="2"/>
      <c r="Q183" s="2"/>
      <c r="R183" s="2"/>
      <c r="S183" s="110"/>
      <c r="T183" s="2"/>
      <c r="U183" s="2"/>
      <c r="V183" s="2"/>
      <c r="W183" s="2"/>
      <c r="X183" s="2"/>
      <c r="Y183" s="2"/>
      <c r="Z183" s="2"/>
      <c r="AA183" s="2"/>
      <c r="AB183" s="2"/>
      <c r="AC183" s="2"/>
      <c r="AD183" s="2"/>
    </row>
    <row r="184">
      <c r="A184" s="2"/>
      <c r="B184" s="2"/>
      <c r="C184" s="2"/>
      <c r="D184" s="2"/>
      <c r="E184" s="2"/>
      <c r="F184" s="2"/>
      <c r="G184" s="2"/>
      <c r="H184" s="2"/>
      <c r="I184" s="2"/>
      <c r="J184" s="2"/>
      <c r="K184" s="2"/>
      <c r="L184" s="2"/>
      <c r="M184" s="2"/>
      <c r="N184" s="2"/>
      <c r="O184" s="2"/>
      <c r="P184" s="2"/>
      <c r="Q184" s="2"/>
      <c r="R184" s="2"/>
      <c r="S184" s="110"/>
      <c r="T184" s="2"/>
      <c r="U184" s="2"/>
      <c r="V184" s="2"/>
      <c r="W184" s="2"/>
      <c r="X184" s="2"/>
      <c r="Y184" s="2"/>
      <c r="Z184" s="2"/>
      <c r="AA184" s="2"/>
      <c r="AB184" s="2"/>
      <c r="AC184" s="2"/>
      <c r="AD184" s="2"/>
    </row>
    <row r="185">
      <c r="A185" s="2"/>
      <c r="B185" s="2"/>
      <c r="C185" s="2"/>
      <c r="D185" s="2"/>
      <c r="E185" s="2"/>
      <c r="F185" s="2"/>
      <c r="G185" s="2"/>
      <c r="H185" s="2"/>
      <c r="I185" s="2"/>
      <c r="J185" s="2"/>
      <c r="K185" s="2"/>
      <c r="L185" s="2"/>
      <c r="M185" s="2"/>
      <c r="N185" s="2"/>
      <c r="O185" s="2"/>
      <c r="P185" s="2"/>
      <c r="Q185" s="2"/>
      <c r="R185" s="2"/>
      <c r="S185" s="110"/>
      <c r="T185" s="2"/>
      <c r="U185" s="2"/>
      <c r="V185" s="2"/>
      <c r="W185" s="2"/>
      <c r="X185" s="2"/>
      <c r="Y185" s="2"/>
      <c r="Z185" s="2"/>
      <c r="AA185" s="2"/>
      <c r="AB185" s="2"/>
      <c r="AC185" s="2"/>
      <c r="AD185" s="2"/>
    </row>
    <row r="186">
      <c r="A186" s="2"/>
      <c r="B186" s="2"/>
      <c r="C186" s="2"/>
      <c r="D186" s="2"/>
      <c r="E186" s="2"/>
      <c r="F186" s="2"/>
      <c r="G186" s="2"/>
      <c r="H186" s="2"/>
      <c r="I186" s="2"/>
      <c r="J186" s="2"/>
      <c r="K186" s="2"/>
      <c r="L186" s="2"/>
      <c r="M186" s="2"/>
      <c r="N186" s="2"/>
      <c r="O186" s="2"/>
      <c r="P186" s="2"/>
      <c r="Q186" s="2"/>
      <c r="R186" s="2"/>
      <c r="S186" s="110"/>
      <c r="T186" s="2"/>
      <c r="U186" s="2"/>
      <c r="V186" s="2"/>
      <c r="W186" s="2"/>
      <c r="X186" s="2"/>
      <c r="Y186" s="2"/>
      <c r="Z186" s="2"/>
      <c r="AA186" s="2"/>
      <c r="AB186" s="2"/>
      <c r="AC186" s="2"/>
      <c r="AD186" s="2"/>
    </row>
    <row r="187">
      <c r="A187" s="2"/>
      <c r="B187" s="2"/>
      <c r="C187" s="2"/>
      <c r="D187" s="2"/>
      <c r="E187" s="2"/>
      <c r="F187" s="2"/>
      <c r="G187" s="2"/>
      <c r="H187" s="2"/>
      <c r="I187" s="2"/>
      <c r="J187" s="2"/>
      <c r="K187" s="2"/>
      <c r="L187" s="2"/>
      <c r="M187" s="2"/>
      <c r="N187" s="2"/>
      <c r="O187" s="2"/>
      <c r="P187" s="2"/>
      <c r="Q187" s="2"/>
      <c r="R187" s="2"/>
      <c r="S187" s="110"/>
      <c r="T187" s="2"/>
      <c r="U187" s="2"/>
      <c r="V187" s="2"/>
      <c r="W187" s="2"/>
      <c r="X187" s="2"/>
      <c r="Y187" s="2"/>
      <c r="Z187" s="2"/>
      <c r="AA187" s="2"/>
      <c r="AB187" s="2"/>
      <c r="AC187" s="2"/>
      <c r="AD187" s="2"/>
    </row>
    <row r="188">
      <c r="A188" s="2"/>
      <c r="B188" s="2"/>
      <c r="C188" s="2"/>
      <c r="D188" s="2"/>
      <c r="E188" s="2"/>
      <c r="F188" s="2"/>
      <c r="G188" s="2"/>
      <c r="H188" s="2"/>
      <c r="I188" s="2"/>
      <c r="J188" s="2"/>
      <c r="K188" s="2"/>
      <c r="L188" s="2"/>
      <c r="M188" s="2"/>
      <c r="N188" s="2"/>
      <c r="O188" s="2"/>
      <c r="P188" s="2"/>
      <c r="Q188" s="2"/>
      <c r="R188" s="2"/>
      <c r="S188" s="110"/>
      <c r="T188" s="2"/>
      <c r="U188" s="2"/>
      <c r="V188" s="2"/>
      <c r="W188" s="2"/>
      <c r="X188" s="2"/>
      <c r="Y188" s="2"/>
      <c r="Z188" s="2"/>
      <c r="AA188" s="2"/>
      <c r="AB188" s="2"/>
      <c r="AC188" s="2"/>
      <c r="AD188" s="2"/>
    </row>
    <row r="189">
      <c r="A189" s="2"/>
      <c r="B189" s="2"/>
      <c r="C189" s="2"/>
      <c r="D189" s="2"/>
      <c r="E189" s="2"/>
      <c r="F189" s="2"/>
      <c r="G189" s="2"/>
      <c r="H189" s="2"/>
      <c r="I189" s="2"/>
      <c r="J189" s="2"/>
      <c r="K189" s="2"/>
      <c r="L189" s="2"/>
      <c r="M189" s="2"/>
      <c r="N189" s="2"/>
      <c r="O189" s="2"/>
      <c r="P189" s="2"/>
      <c r="Q189" s="2"/>
      <c r="R189" s="2"/>
      <c r="S189" s="110"/>
      <c r="T189" s="2"/>
      <c r="U189" s="2"/>
      <c r="V189" s="2"/>
      <c r="W189" s="2"/>
      <c r="X189" s="2"/>
      <c r="Y189" s="2"/>
      <c r="Z189" s="2"/>
      <c r="AA189" s="2"/>
      <c r="AB189" s="2"/>
      <c r="AC189" s="2"/>
      <c r="AD189" s="2"/>
    </row>
    <row r="190">
      <c r="A190" s="2"/>
      <c r="B190" s="2"/>
      <c r="C190" s="2"/>
      <c r="D190" s="2"/>
      <c r="E190" s="2"/>
      <c r="F190" s="2"/>
      <c r="G190" s="2"/>
      <c r="H190" s="2"/>
      <c r="I190" s="2"/>
      <c r="J190" s="2"/>
      <c r="K190" s="2"/>
      <c r="L190" s="2"/>
      <c r="M190" s="2"/>
      <c r="N190" s="2"/>
      <c r="O190" s="2"/>
      <c r="P190" s="2"/>
      <c r="Q190" s="2"/>
      <c r="R190" s="2"/>
      <c r="S190" s="110"/>
      <c r="T190" s="2"/>
      <c r="U190" s="2"/>
      <c r="V190" s="2"/>
      <c r="W190" s="2"/>
      <c r="X190" s="2"/>
      <c r="Y190" s="2"/>
      <c r="Z190" s="2"/>
      <c r="AA190" s="2"/>
      <c r="AB190" s="2"/>
      <c r="AC190" s="2"/>
      <c r="AD190" s="2"/>
    </row>
    <row r="191">
      <c r="A191" s="2"/>
      <c r="B191" s="2"/>
      <c r="C191" s="2"/>
      <c r="D191" s="2"/>
      <c r="E191" s="2"/>
      <c r="F191" s="2"/>
      <c r="G191" s="2"/>
      <c r="H191" s="2"/>
      <c r="I191" s="2"/>
      <c r="J191" s="2"/>
      <c r="K191" s="2"/>
      <c r="L191" s="2"/>
      <c r="M191" s="2"/>
      <c r="N191" s="2"/>
      <c r="O191" s="2"/>
      <c r="P191" s="2"/>
      <c r="Q191" s="2"/>
      <c r="R191" s="2"/>
      <c r="S191" s="110"/>
      <c r="T191" s="2"/>
      <c r="U191" s="2"/>
      <c r="V191" s="2"/>
      <c r="W191" s="2"/>
      <c r="X191" s="2"/>
      <c r="Y191" s="2"/>
      <c r="Z191" s="2"/>
      <c r="AA191" s="2"/>
      <c r="AB191" s="2"/>
      <c r="AC191" s="2"/>
      <c r="AD191" s="2"/>
    </row>
    <row r="192">
      <c r="A192" s="2"/>
      <c r="B192" s="2"/>
      <c r="C192" s="2"/>
      <c r="D192" s="2"/>
      <c r="E192" s="2"/>
      <c r="F192" s="2"/>
      <c r="G192" s="2"/>
      <c r="H192" s="2"/>
      <c r="I192" s="2"/>
      <c r="J192" s="2"/>
      <c r="K192" s="2"/>
      <c r="L192" s="2"/>
      <c r="M192" s="2"/>
      <c r="N192" s="2"/>
      <c r="O192" s="2"/>
      <c r="P192" s="2"/>
      <c r="Q192" s="2"/>
      <c r="R192" s="2"/>
      <c r="S192" s="110"/>
      <c r="T192" s="2"/>
      <c r="U192" s="2"/>
      <c r="V192" s="2"/>
      <c r="W192" s="2"/>
      <c r="X192" s="2"/>
      <c r="Y192" s="2"/>
      <c r="Z192" s="2"/>
      <c r="AA192" s="2"/>
      <c r="AB192" s="2"/>
      <c r="AC192" s="2"/>
      <c r="AD192" s="2"/>
    </row>
    <row r="193">
      <c r="A193" s="2"/>
      <c r="B193" s="2"/>
      <c r="C193" s="2"/>
      <c r="D193" s="2"/>
      <c r="E193" s="2"/>
      <c r="F193" s="2"/>
      <c r="G193" s="2"/>
      <c r="H193" s="2"/>
      <c r="I193" s="2"/>
      <c r="J193" s="2"/>
      <c r="K193" s="2"/>
      <c r="L193" s="2"/>
      <c r="M193" s="2"/>
      <c r="N193" s="2"/>
      <c r="O193" s="2"/>
      <c r="P193" s="2"/>
      <c r="Q193" s="2"/>
      <c r="R193" s="2"/>
      <c r="S193" s="110"/>
      <c r="T193" s="2"/>
      <c r="U193" s="2"/>
      <c r="V193" s="2"/>
      <c r="W193" s="2"/>
      <c r="X193" s="2"/>
      <c r="Y193" s="2"/>
      <c r="Z193" s="2"/>
      <c r="AA193" s="2"/>
      <c r="AB193" s="2"/>
      <c r="AC193" s="2"/>
      <c r="AD193" s="2"/>
    </row>
    <row r="194">
      <c r="A194" s="2"/>
      <c r="B194" s="2"/>
      <c r="C194" s="2"/>
      <c r="D194" s="2"/>
      <c r="E194" s="2"/>
      <c r="F194" s="2"/>
      <c r="G194" s="2"/>
      <c r="H194" s="2"/>
      <c r="I194" s="2"/>
      <c r="J194" s="2"/>
      <c r="K194" s="2"/>
      <c r="L194" s="2"/>
      <c r="M194" s="2"/>
      <c r="N194" s="2"/>
      <c r="O194" s="2"/>
      <c r="P194" s="2"/>
      <c r="Q194" s="2"/>
      <c r="R194" s="2"/>
      <c r="S194" s="110"/>
      <c r="T194" s="2"/>
      <c r="U194" s="2"/>
      <c r="V194" s="2"/>
      <c r="W194" s="2"/>
      <c r="X194" s="2"/>
      <c r="Y194" s="2"/>
      <c r="Z194" s="2"/>
      <c r="AA194" s="2"/>
      <c r="AB194" s="2"/>
      <c r="AC194" s="2"/>
      <c r="AD194" s="2"/>
    </row>
    <row r="195">
      <c r="A195" s="2"/>
      <c r="B195" s="2"/>
      <c r="C195" s="2"/>
      <c r="D195" s="2"/>
      <c r="E195" s="2"/>
      <c r="F195" s="2"/>
      <c r="G195" s="2"/>
      <c r="H195" s="2"/>
      <c r="I195" s="2"/>
      <c r="J195" s="2"/>
      <c r="K195" s="2"/>
      <c r="L195" s="2"/>
      <c r="M195" s="2"/>
      <c r="N195" s="2"/>
      <c r="O195" s="2"/>
      <c r="P195" s="2"/>
      <c r="Q195" s="2"/>
      <c r="R195" s="2"/>
      <c r="S195" s="110"/>
      <c r="T195" s="2"/>
      <c r="U195" s="2"/>
      <c r="V195" s="2"/>
      <c r="W195" s="2"/>
      <c r="X195" s="2"/>
      <c r="Y195" s="2"/>
      <c r="Z195" s="2"/>
      <c r="AA195" s="2"/>
      <c r="AB195" s="2"/>
      <c r="AC195" s="2"/>
      <c r="AD195" s="2"/>
    </row>
    <row r="196">
      <c r="A196" s="2"/>
      <c r="B196" s="2"/>
      <c r="C196" s="2"/>
      <c r="D196" s="2"/>
      <c r="E196" s="2"/>
      <c r="F196" s="2"/>
      <c r="G196" s="2"/>
      <c r="H196" s="2"/>
      <c r="I196" s="2"/>
      <c r="J196" s="2"/>
      <c r="K196" s="2"/>
      <c r="L196" s="2"/>
      <c r="M196" s="2"/>
      <c r="N196" s="2"/>
      <c r="O196" s="2"/>
      <c r="P196" s="2"/>
      <c r="Q196" s="2"/>
      <c r="R196" s="2"/>
      <c r="S196" s="110"/>
      <c r="T196" s="2"/>
      <c r="U196" s="2"/>
      <c r="V196" s="2"/>
      <c r="W196" s="2"/>
      <c r="X196" s="2"/>
      <c r="Y196" s="2"/>
      <c r="Z196" s="2"/>
      <c r="AA196" s="2"/>
      <c r="AB196" s="2"/>
      <c r="AC196" s="2"/>
      <c r="AD196" s="2"/>
    </row>
    <row r="197">
      <c r="A197" s="2"/>
      <c r="B197" s="2"/>
      <c r="C197" s="2"/>
      <c r="D197" s="2"/>
      <c r="E197" s="2"/>
      <c r="F197" s="2"/>
      <c r="G197" s="2"/>
      <c r="H197" s="2"/>
      <c r="I197" s="2"/>
      <c r="J197" s="2"/>
      <c r="K197" s="2"/>
      <c r="L197" s="2"/>
      <c r="M197" s="2"/>
      <c r="N197" s="2"/>
      <c r="O197" s="2"/>
      <c r="P197" s="2"/>
      <c r="Q197" s="2"/>
      <c r="R197" s="2"/>
      <c r="S197" s="110"/>
      <c r="T197" s="2"/>
      <c r="U197" s="2"/>
      <c r="V197" s="2"/>
      <c r="W197" s="2"/>
      <c r="X197" s="2"/>
      <c r="Y197" s="2"/>
      <c r="Z197" s="2"/>
      <c r="AA197" s="2"/>
      <c r="AB197" s="2"/>
      <c r="AC197" s="2"/>
      <c r="AD197" s="2"/>
    </row>
    <row r="198">
      <c r="A198" s="2"/>
      <c r="B198" s="2"/>
      <c r="C198" s="2"/>
      <c r="D198" s="2"/>
      <c r="E198" s="2"/>
      <c r="F198" s="2"/>
      <c r="G198" s="2"/>
      <c r="H198" s="2"/>
      <c r="I198" s="2"/>
      <c r="J198" s="2"/>
      <c r="K198" s="2"/>
      <c r="L198" s="2"/>
      <c r="M198" s="2"/>
      <c r="N198" s="2"/>
      <c r="O198" s="2"/>
      <c r="P198" s="2"/>
      <c r="Q198" s="2"/>
      <c r="R198" s="2"/>
      <c r="S198" s="110"/>
      <c r="T198" s="2"/>
      <c r="U198" s="2"/>
      <c r="V198" s="2"/>
      <c r="W198" s="2"/>
      <c r="X198" s="2"/>
      <c r="Y198" s="2"/>
      <c r="Z198" s="2"/>
      <c r="AA198" s="2"/>
      <c r="AB198" s="2"/>
      <c r="AC198" s="2"/>
      <c r="AD198" s="2"/>
    </row>
    <row r="199">
      <c r="A199" s="2"/>
      <c r="B199" s="2"/>
      <c r="C199" s="2"/>
      <c r="D199" s="2"/>
      <c r="E199" s="2"/>
      <c r="F199" s="2"/>
      <c r="G199" s="2"/>
      <c r="H199" s="2"/>
      <c r="I199" s="2"/>
      <c r="J199" s="2"/>
      <c r="K199" s="2"/>
      <c r="L199" s="2"/>
      <c r="M199" s="2"/>
      <c r="N199" s="2"/>
      <c r="O199" s="2"/>
      <c r="P199" s="2"/>
      <c r="Q199" s="2"/>
      <c r="R199" s="2"/>
      <c r="S199" s="110"/>
      <c r="T199" s="2"/>
      <c r="U199" s="2"/>
      <c r="V199" s="2"/>
      <c r="W199" s="2"/>
      <c r="X199" s="2"/>
      <c r="Y199" s="2"/>
      <c r="Z199" s="2"/>
      <c r="AA199" s="2"/>
      <c r="AB199" s="2"/>
      <c r="AC199" s="2"/>
      <c r="AD199" s="2"/>
    </row>
    <row r="200">
      <c r="A200" s="2"/>
      <c r="B200" s="2"/>
      <c r="C200" s="2"/>
      <c r="D200" s="2"/>
      <c r="E200" s="2"/>
      <c r="F200" s="2"/>
      <c r="G200" s="2"/>
      <c r="H200" s="2"/>
      <c r="I200" s="2"/>
      <c r="J200" s="2"/>
      <c r="K200" s="2"/>
      <c r="L200" s="2"/>
      <c r="M200" s="2"/>
      <c r="N200" s="2"/>
      <c r="O200" s="2"/>
      <c r="P200" s="2"/>
      <c r="Q200" s="2"/>
      <c r="R200" s="2"/>
      <c r="S200" s="110"/>
      <c r="T200" s="2"/>
      <c r="U200" s="2"/>
      <c r="V200" s="2"/>
      <c r="W200" s="2"/>
      <c r="X200" s="2"/>
      <c r="Y200" s="2"/>
      <c r="Z200" s="2"/>
      <c r="AA200" s="2"/>
      <c r="AB200" s="2"/>
      <c r="AC200" s="2"/>
      <c r="AD200" s="2"/>
    </row>
    <row r="201">
      <c r="A201" s="2"/>
      <c r="B201" s="2"/>
      <c r="C201" s="2"/>
      <c r="D201" s="2"/>
      <c r="E201" s="2"/>
      <c r="F201" s="2"/>
      <c r="G201" s="2"/>
      <c r="H201" s="2"/>
      <c r="I201" s="2"/>
      <c r="J201" s="2"/>
      <c r="K201" s="2"/>
      <c r="L201" s="2"/>
      <c r="M201" s="2"/>
      <c r="N201" s="2"/>
      <c r="O201" s="2"/>
      <c r="P201" s="2"/>
      <c r="Q201" s="2"/>
      <c r="R201" s="2"/>
      <c r="S201" s="110"/>
      <c r="T201" s="2"/>
      <c r="U201" s="2"/>
      <c r="V201" s="2"/>
      <c r="W201" s="2"/>
      <c r="X201" s="2"/>
      <c r="Y201" s="2"/>
      <c r="Z201" s="2"/>
      <c r="AA201" s="2"/>
      <c r="AB201" s="2"/>
      <c r="AC201" s="2"/>
      <c r="AD201" s="2"/>
    </row>
    <row r="202">
      <c r="A202" s="2"/>
      <c r="B202" s="2"/>
      <c r="C202" s="2"/>
      <c r="D202" s="2"/>
      <c r="E202" s="2"/>
      <c r="F202" s="2"/>
      <c r="G202" s="2"/>
      <c r="H202" s="2"/>
      <c r="I202" s="2"/>
      <c r="J202" s="2"/>
      <c r="K202" s="2"/>
      <c r="L202" s="2"/>
      <c r="M202" s="2"/>
      <c r="N202" s="2"/>
      <c r="O202" s="2"/>
      <c r="P202" s="2"/>
      <c r="Q202" s="2"/>
      <c r="R202" s="2"/>
      <c r="S202" s="110"/>
      <c r="T202" s="2"/>
      <c r="U202" s="2"/>
      <c r="V202" s="2"/>
      <c r="W202" s="2"/>
      <c r="X202" s="2"/>
      <c r="Y202" s="2"/>
      <c r="Z202" s="2"/>
      <c r="AA202" s="2"/>
      <c r="AB202" s="2"/>
      <c r="AC202" s="2"/>
      <c r="AD202" s="2"/>
    </row>
    <row r="203">
      <c r="A203" s="2"/>
      <c r="B203" s="2"/>
      <c r="C203" s="2"/>
      <c r="D203" s="2"/>
      <c r="E203" s="2"/>
      <c r="F203" s="2"/>
      <c r="G203" s="2"/>
      <c r="H203" s="2"/>
      <c r="I203" s="2"/>
      <c r="J203" s="2"/>
      <c r="K203" s="2"/>
      <c r="L203" s="2"/>
      <c r="M203" s="2"/>
      <c r="N203" s="2"/>
      <c r="O203" s="2"/>
      <c r="P203" s="2"/>
      <c r="Q203" s="2"/>
      <c r="R203" s="2"/>
      <c r="S203" s="110"/>
      <c r="T203" s="2"/>
      <c r="U203" s="2"/>
      <c r="V203" s="2"/>
      <c r="W203" s="2"/>
      <c r="X203" s="2"/>
      <c r="Y203" s="2"/>
      <c r="Z203" s="2"/>
      <c r="AA203" s="2"/>
      <c r="AB203" s="2"/>
      <c r="AC203" s="2"/>
      <c r="AD203" s="2"/>
    </row>
    <row r="204">
      <c r="A204" s="2"/>
      <c r="B204" s="2"/>
      <c r="C204" s="2"/>
      <c r="D204" s="2"/>
      <c r="E204" s="2"/>
      <c r="F204" s="2"/>
      <c r="G204" s="2"/>
      <c r="H204" s="2"/>
      <c r="I204" s="2"/>
      <c r="J204" s="2"/>
      <c r="K204" s="2"/>
      <c r="L204" s="2"/>
      <c r="M204" s="2"/>
      <c r="N204" s="2"/>
      <c r="O204" s="2"/>
      <c r="P204" s="2"/>
      <c r="Q204" s="2"/>
      <c r="R204" s="2"/>
      <c r="S204" s="110"/>
      <c r="T204" s="2"/>
      <c r="U204" s="2"/>
      <c r="V204" s="2"/>
      <c r="W204" s="2"/>
      <c r="X204" s="2"/>
      <c r="Y204" s="2"/>
      <c r="Z204" s="2"/>
      <c r="AA204" s="2"/>
      <c r="AB204" s="2"/>
      <c r="AC204" s="2"/>
      <c r="AD204" s="2"/>
    </row>
    <row r="205">
      <c r="A205" s="2"/>
      <c r="B205" s="2"/>
      <c r="C205" s="2"/>
      <c r="D205" s="2"/>
      <c r="E205" s="2"/>
      <c r="F205" s="2"/>
      <c r="G205" s="2"/>
      <c r="H205" s="2"/>
      <c r="I205" s="2"/>
      <c r="J205" s="2"/>
      <c r="K205" s="2"/>
      <c r="L205" s="2"/>
      <c r="M205" s="2"/>
      <c r="N205" s="2"/>
      <c r="O205" s="2"/>
      <c r="P205" s="2"/>
      <c r="Q205" s="2"/>
      <c r="R205" s="2"/>
      <c r="S205" s="110"/>
      <c r="T205" s="2"/>
      <c r="U205" s="2"/>
      <c r="V205" s="2"/>
      <c r="W205" s="2"/>
      <c r="X205" s="2"/>
      <c r="Y205" s="2"/>
      <c r="Z205" s="2"/>
      <c r="AA205" s="2"/>
      <c r="AB205" s="2"/>
      <c r="AC205" s="2"/>
      <c r="AD205" s="2"/>
    </row>
    <row r="206">
      <c r="A206" s="2"/>
      <c r="B206" s="2"/>
      <c r="C206" s="2"/>
      <c r="D206" s="2"/>
      <c r="E206" s="2"/>
      <c r="F206" s="2"/>
      <c r="G206" s="2"/>
      <c r="H206" s="2"/>
      <c r="I206" s="2"/>
      <c r="J206" s="2"/>
      <c r="K206" s="2"/>
      <c r="L206" s="2"/>
      <c r="M206" s="2"/>
      <c r="N206" s="2"/>
      <c r="O206" s="2"/>
      <c r="P206" s="2"/>
      <c r="Q206" s="2"/>
      <c r="R206" s="2"/>
      <c r="S206" s="110"/>
      <c r="T206" s="2"/>
      <c r="U206" s="2"/>
      <c r="V206" s="2"/>
      <c r="W206" s="2"/>
      <c r="X206" s="2"/>
      <c r="Y206" s="2"/>
      <c r="Z206" s="2"/>
      <c r="AA206" s="2"/>
      <c r="AB206" s="2"/>
      <c r="AC206" s="2"/>
      <c r="AD206" s="2"/>
    </row>
    <row r="207">
      <c r="A207" s="2"/>
      <c r="B207" s="2"/>
      <c r="C207" s="2"/>
      <c r="D207" s="2"/>
      <c r="E207" s="2"/>
      <c r="F207" s="2"/>
      <c r="G207" s="2"/>
      <c r="H207" s="2"/>
      <c r="I207" s="2"/>
      <c r="J207" s="2"/>
      <c r="K207" s="2"/>
      <c r="L207" s="2"/>
      <c r="M207" s="2"/>
      <c r="N207" s="2"/>
      <c r="O207" s="2"/>
      <c r="P207" s="2"/>
      <c r="Q207" s="2"/>
      <c r="R207" s="2"/>
      <c r="S207" s="110"/>
      <c r="T207" s="2"/>
      <c r="U207" s="2"/>
      <c r="V207" s="2"/>
      <c r="W207" s="2"/>
      <c r="X207" s="2"/>
      <c r="Y207" s="2"/>
      <c r="Z207" s="2"/>
      <c r="AA207" s="2"/>
      <c r="AB207" s="2"/>
      <c r="AC207" s="2"/>
      <c r="AD207" s="2"/>
    </row>
    <row r="208">
      <c r="A208" s="2"/>
      <c r="B208" s="2"/>
      <c r="C208" s="2"/>
      <c r="D208" s="2"/>
      <c r="E208" s="2"/>
      <c r="F208" s="2"/>
      <c r="G208" s="2"/>
      <c r="H208" s="2"/>
      <c r="I208" s="2"/>
      <c r="J208" s="2"/>
      <c r="K208" s="2"/>
      <c r="L208" s="2"/>
      <c r="M208" s="2"/>
      <c r="N208" s="2"/>
      <c r="O208" s="2"/>
      <c r="P208" s="2"/>
      <c r="Q208" s="2"/>
      <c r="R208" s="2"/>
      <c r="S208" s="110"/>
      <c r="T208" s="2"/>
      <c r="U208" s="2"/>
      <c r="V208" s="2"/>
      <c r="W208" s="2"/>
      <c r="X208" s="2"/>
      <c r="Y208" s="2"/>
      <c r="Z208" s="2"/>
      <c r="AA208" s="2"/>
      <c r="AB208" s="2"/>
      <c r="AC208" s="2"/>
      <c r="AD208" s="2"/>
    </row>
    <row r="209">
      <c r="A209" s="2"/>
      <c r="B209" s="2"/>
      <c r="C209" s="2"/>
      <c r="D209" s="2"/>
      <c r="E209" s="2"/>
      <c r="F209" s="2"/>
      <c r="G209" s="2"/>
      <c r="H209" s="2"/>
      <c r="I209" s="2"/>
      <c r="J209" s="2"/>
      <c r="K209" s="2"/>
      <c r="L209" s="2"/>
      <c r="M209" s="2"/>
      <c r="N209" s="2"/>
      <c r="O209" s="2"/>
      <c r="P209" s="2"/>
      <c r="Q209" s="2"/>
      <c r="R209" s="2"/>
      <c r="S209" s="110"/>
      <c r="T209" s="2"/>
      <c r="U209" s="2"/>
      <c r="V209" s="2"/>
      <c r="W209" s="2"/>
      <c r="X209" s="2"/>
      <c r="Y209" s="2"/>
      <c r="Z209" s="2"/>
      <c r="AA209" s="2"/>
      <c r="AB209" s="2"/>
      <c r="AC209" s="2"/>
      <c r="AD209" s="2"/>
    </row>
    <row r="210">
      <c r="A210" s="2"/>
      <c r="B210" s="2"/>
      <c r="C210" s="2"/>
      <c r="D210" s="2"/>
      <c r="E210" s="2"/>
      <c r="F210" s="2"/>
      <c r="G210" s="2"/>
      <c r="H210" s="2"/>
      <c r="I210" s="2"/>
      <c r="J210" s="2"/>
      <c r="K210" s="2"/>
      <c r="L210" s="2"/>
      <c r="M210" s="2"/>
      <c r="N210" s="2"/>
      <c r="O210" s="2"/>
      <c r="P210" s="2"/>
      <c r="Q210" s="2"/>
      <c r="R210" s="2"/>
      <c r="S210" s="110"/>
      <c r="T210" s="2"/>
      <c r="U210" s="2"/>
      <c r="V210" s="2"/>
      <c r="W210" s="2"/>
      <c r="X210" s="2"/>
      <c r="Y210" s="2"/>
      <c r="Z210" s="2"/>
      <c r="AA210" s="2"/>
      <c r="AB210" s="2"/>
      <c r="AC210" s="2"/>
      <c r="AD210" s="2"/>
    </row>
    <row r="211">
      <c r="A211" s="2"/>
      <c r="B211" s="2"/>
      <c r="C211" s="2"/>
      <c r="D211" s="2"/>
      <c r="E211" s="2"/>
      <c r="F211" s="2"/>
      <c r="G211" s="2"/>
      <c r="H211" s="2"/>
      <c r="I211" s="2"/>
      <c r="J211" s="2"/>
      <c r="K211" s="2"/>
      <c r="L211" s="2"/>
      <c r="M211" s="2"/>
      <c r="N211" s="2"/>
      <c r="O211" s="2"/>
      <c r="P211" s="2"/>
      <c r="Q211" s="2"/>
      <c r="R211" s="2"/>
      <c r="S211" s="110"/>
      <c r="T211" s="2"/>
      <c r="U211" s="2"/>
      <c r="V211" s="2"/>
      <c r="W211" s="2"/>
      <c r="X211" s="2"/>
      <c r="Y211" s="2"/>
      <c r="Z211" s="2"/>
      <c r="AA211" s="2"/>
      <c r="AB211" s="2"/>
      <c r="AC211" s="2"/>
      <c r="AD211" s="2"/>
    </row>
    <row r="212">
      <c r="A212" s="2"/>
      <c r="B212" s="2"/>
      <c r="C212" s="2"/>
      <c r="D212" s="2"/>
      <c r="E212" s="2"/>
      <c r="F212" s="2"/>
      <c r="G212" s="2"/>
      <c r="H212" s="2"/>
      <c r="I212" s="2"/>
      <c r="J212" s="2"/>
      <c r="K212" s="2"/>
      <c r="L212" s="2"/>
      <c r="M212" s="2"/>
      <c r="N212" s="2"/>
      <c r="O212" s="2"/>
      <c r="P212" s="2"/>
      <c r="Q212" s="2"/>
      <c r="R212" s="2"/>
      <c r="S212" s="110"/>
      <c r="T212" s="2"/>
      <c r="U212" s="2"/>
      <c r="V212" s="2"/>
      <c r="W212" s="2"/>
      <c r="X212" s="2"/>
      <c r="Y212" s="2"/>
      <c r="Z212" s="2"/>
      <c r="AA212" s="2"/>
      <c r="AB212" s="2"/>
      <c r="AC212" s="2"/>
      <c r="AD212" s="2"/>
    </row>
    <row r="213">
      <c r="A213" s="2"/>
      <c r="B213" s="2"/>
      <c r="C213" s="2"/>
      <c r="D213" s="2"/>
      <c r="E213" s="2"/>
      <c r="F213" s="2"/>
      <c r="G213" s="2"/>
      <c r="H213" s="2"/>
      <c r="I213" s="2"/>
      <c r="J213" s="2"/>
      <c r="K213" s="2"/>
      <c r="L213" s="2"/>
      <c r="M213" s="2"/>
      <c r="N213" s="2"/>
      <c r="O213" s="2"/>
      <c r="P213" s="2"/>
      <c r="Q213" s="2"/>
      <c r="R213" s="2"/>
      <c r="S213" s="110"/>
      <c r="T213" s="2"/>
      <c r="U213" s="2"/>
      <c r="V213" s="2"/>
      <c r="W213" s="2"/>
      <c r="X213" s="2"/>
      <c r="Y213" s="2"/>
      <c r="Z213" s="2"/>
      <c r="AA213" s="2"/>
      <c r="AB213" s="2"/>
      <c r="AC213" s="2"/>
      <c r="AD213" s="2"/>
    </row>
    <row r="214">
      <c r="A214" s="2"/>
      <c r="B214" s="2"/>
      <c r="C214" s="2"/>
      <c r="D214" s="2"/>
      <c r="E214" s="2"/>
      <c r="F214" s="2"/>
      <c r="G214" s="2"/>
      <c r="H214" s="2"/>
      <c r="I214" s="2"/>
      <c r="J214" s="2"/>
      <c r="K214" s="2"/>
      <c r="L214" s="2"/>
      <c r="M214" s="2"/>
      <c r="N214" s="2"/>
      <c r="O214" s="2"/>
      <c r="P214" s="2"/>
      <c r="Q214" s="2"/>
      <c r="R214" s="2"/>
      <c r="S214" s="110"/>
      <c r="T214" s="2"/>
      <c r="U214" s="2"/>
      <c r="V214" s="2"/>
      <c r="W214" s="2"/>
      <c r="X214" s="2"/>
      <c r="Y214" s="2"/>
      <c r="Z214" s="2"/>
      <c r="AA214" s="2"/>
      <c r="AB214" s="2"/>
      <c r="AC214" s="2"/>
      <c r="AD214" s="2"/>
    </row>
    <row r="215">
      <c r="A215" s="2"/>
      <c r="B215" s="2"/>
      <c r="C215" s="2"/>
      <c r="D215" s="2"/>
      <c r="E215" s="2"/>
      <c r="F215" s="2"/>
      <c r="G215" s="2"/>
      <c r="H215" s="2"/>
      <c r="I215" s="2"/>
      <c r="J215" s="2"/>
      <c r="K215" s="2"/>
      <c r="L215" s="2"/>
      <c r="M215" s="2"/>
      <c r="N215" s="2"/>
      <c r="O215" s="2"/>
      <c r="P215" s="2"/>
      <c r="Q215" s="2"/>
      <c r="R215" s="2"/>
      <c r="S215" s="110"/>
      <c r="T215" s="2"/>
      <c r="U215" s="2"/>
      <c r="V215" s="2"/>
      <c r="W215" s="2"/>
      <c r="X215" s="2"/>
      <c r="Y215" s="2"/>
      <c r="Z215" s="2"/>
      <c r="AA215" s="2"/>
      <c r="AB215" s="2"/>
      <c r="AC215" s="2"/>
      <c r="AD215" s="2"/>
    </row>
    <row r="216">
      <c r="A216" s="2"/>
      <c r="B216" s="2"/>
      <c r="C216" s="2"/>
      <c r="D216" s="2"/>
      <c r="E216" s="2"/>
      <c r="F216" s="2"/>
      <c r="G216" s="2"/>
      <c r="H216" s="2"/>
      <c r="I216" s="2"/>
      <c r="J216" s="2"/>
      <c r="K216" s="2"/>
      <c r="L216" s="2"/>
      <c r="M216" s="2"/>
      <c r="N216" s="2"/>
      <c r="O216" s="2"/>
      <c r="P216" s="2"/>
      <c r="Q216" s="2"/>
      <c r="R216" s="2"/>
      <c r="S216" s="110"/>
      <c r="T216" s="2"/>
      <c r="U216" s="2"/>
      <c r="V216" s="2"/>
      <c r="W216" s="2"/>
      <c r="X216" s="2"/>
      <c r="Y216" s="2"/>
      <c r="Z216" s="2"/>
      <c r="AA216" s="2"/>
      <c r="AB216" s="2"/>
      <c r="AC216" s="2"/>
      <c r="AD216" s="2"/>
    </row>
    <row r="217">
      <c r="A217" s="2"/>
      <c r="B217" s="2"/>
      <c r="C217" s="2"/>
      <c r="D217" s="2"/>
      <c r="E217" s="2"/>
      <c r="F217" s="2"/>
      <c r="G217" s="2"/>
      <c r="H217" s="2"/>
      <c r="I217" s="2"/>
      <c r="J217" s="2"/>
      <c r="K217" s="2"/>
      <c r="L217" s="2"/>
      <c r="M217" s="2"/>
      <c r="N217" s="2"/>
      <c r="O217" s="2"/>
      <c r="P217" s="2"/>
      <c r="Q217" s="2"/>
      <c r="R217" s="2"/>
      <c r="S217" s="110"/>
      <c r="T217" s="2"/>
      <c r="U217" s="2"/>
      <c r="V217" s="2"/>
      <c r="W217" s="2"/>
      <c r="X217" s="2"/>
      <c r="Y217" s="2"/>
      <c r="Z217" s="2"/>
      <c r="AA217" s="2"/>
      <c r="AB217" s="2"/>
      <c r="AC217" s="2"/>
      <c r="AD217" s="2"/>
    </row>
    <row r="218">
      <c r="A218" s="2"/>
      <c r="B218" s="2"/>
      <c r="C218" s="2"/>
      <c r="D218" s="2"/>
      <c r="E218" s="2"/>
      <c r="F218" s="2"/>
      <c r="G218" s="2"/>
      <c r="H218" s="2"/>
      <c r="I218" s="2"/>
      <c r="J218" s="2"/>
      <c r="K218" s="2"/>
      <c r="L218" s="2"/>
      <c r="M218" s="2"/>
      <c r="N218" s="2"/>
      <c r="O218" s="2"/>
      <c r="P218" s="2"/>
      <c r="Q218" s="2"/>
      <c r="R218" s="2"/>
      <c r="S218" s="110"/>
      <c r="T218" s="2"/>
      <c r="U218" s="2"/>
      <c r="V218" s="2"/>
      <c r="W218" s="2"/>
      <c r="X218" s="2"/>
      <c r="Y218" s="2"/>
      <c r="Z218" s="2"/>
      <c r="AA218" s="2"/>
      <c r="AB218" s="2"/>
      <c r="AC218" s="2"/>
      <c r="AD218" s="2"/>
    </row>
    <row r="219">
      <c r="A219" s="2"/>
      <c r="B219" s="2"/>
      <c r="C219" s="2"/>
      <c r="D219" s="2"/>
      <c r="E219" s="2"/>
      <c r="F219" s="2"/>
      <c r="G219" s="2"/>
      <c r="H219" s="2"/>
      <c r="I219" s="2"/>
      <c r="J219" s="2"/>
      <c r="K219" s="2"/>
      <c r="L219" s="2"/>
      <c r="M219" s="2"/>
      <c r="N219" s="2"/>
      <c r="O219" s="2"/>
      <c r="P219" s="2"/>
      <c r="Q219" s="2"/>
      <c r="R219" s="2"/>
      <c r="S219" s="110"/>
      <c r="T219" s="2"/>
      <c r="U219" s="2"/>
      <c r="V219" s="2"/>
      <c r="W219" s="2"/>
      <c r="X219" s="2"/>
      <c r="Y219" s="2"/>
      <c r="Z219" s="2"/>
      <c r="AA219" s="2"/>
      <c r="AB219" s="2"/>
      <c r="AC219" s="2"/>
      <c r="AD219" s="2"/>
    </row>
    <row r="220">
      <c r="A220" s="2"/>
      <c r="B220" s="2"/>
      <c r="C220" s="2"/>
      <c r="D220" s="2"/>
      <c r="E220" s="2"/>
      <c r="F220" s="2"/>
      <c r="G220" s="2"/>
      <c r="H220" s="2"/>
      <c r="I220" s="2"/>
      <c r="J220" s="2"/>
      <c r="K220" s="2"/>
      <c r="L220" s="2"/>
      <c r="M220" s="2"/>
      <c r="N220" s="2"/>
      <c r="O220" s="2"/>
      <c r="P220" s="2"/>
      <c r="Q220" s="2"/>
      <c r="R220" s="2"/>
      <c r="S220" s="110"/>
      <c r="T220" s="2"/>
      <c r="U220" s="2"/>
      <c r="V220" s="2"/>
      <c r="W220" s="2"/>
      <c r="X220" s="2"/>
      <c r="Y220" s="2"/>
      <c r="Z220" s="2"/>
      <c r="AA220" s="2"/>
      <c r="AB220" s="2"/>
      <c r="AC220" s="2"/>
      <c r="AD220" s="2"/>
    </row>
    <row r="221">
      <c r="A221" s="2"/>
      <c r="B221" s="2"/>
      <c r="C221" s="2"/>
      <c r="D221" s="2"/>
      <c r="E221" s="2"/>
      <c r="F221" s="2"/>
      <c r="G221" s="2"/>
      <c r="H221" s="2"/>
      <c r="I221" s="2"/>
      <c r="J221" s="2"/>
      <c r="K221" s="2"/>
      <c r="L221" s="2"/>
      <c r="M221" s="2"/>
      <c r="N221" s="2"/>
      <c r="O221" s="2"/>
      <c r="P221" s="2"/>
      <c r="Q221" s="2"/>
      <c r="R221" s="2"/>
      <c r="S221" s="110"/>
      <c r="T221" s="2"/>
      <c r="U221" s="2"/>
      <c r="V221" s="2"/>
      <c r="W221" s="2"/>
      <c r="X221" s="2"/>
      <c r="Y221" s="2"/>
      <c r="Z221" s="2"/>
      <c r="AA221" s="2"/>
      <c r="AB221" s="2"/>
      <c r="AC221" s="2"/>
      <c r="AD221" s="2"/>
    </row>
    <row r="222">
      <c r="A222" s="2"/>
      <c r="B222" s="2"/>
      <c r="C222" s="2"/>
      <c r="D222" s="2"/>
      <c r="E222" s="2"/>
      <c r="F222" s="2"/>
      <c r="G222" s="2"/>
      <c r="H222" s="2"/>
      <c r="I222" s="2"/>
      <c r="J222" s="2"/>
      <c r="K222" s="2"/>
      <c r="L222" s="2"/>
      <c r="M222" s="2"/>
      <c r="N222" s="2"/>
      <c r="O222" s="2"/>
      <c r="P222" s="2"/>
      <c r="Q222" s="2"/>
      <c r="R222" s="2"/>
      <c r="S222" s="110"/>
      <c r="T222" s="2"/>
      <c r="U222" s="2"/>
      <c r="V222" s="2"/>
      <c r="W222" s="2"/>
      <c r="X222" s="2"/>
      <c r="Y222" s="2"/>
      <c r="Z222" s="2"/>
      <c r="AA222" s="2"/>
      <c r="AB222" s="2"/>
      <c r="AC222" s="2"/>
      <c r="AD222" s="2"/>
    </row>
    <row r="223">
      <c r="A223" s="2"/>
      <c r="B223" s="2"/>
      <c r="C223" s="2"/>
      <c r="D223" s="2"/>
      <c r="E223" s="2"/>
      <c r="F223" s="2"/>
      <c r="G223" s="2"/>
      <c r="H223" s="2"/>
      <c r="I223" s="2"/>
      <c r="J223" s="2"/>
      <c r="K223" s="2"/>
      <c r="L223" s="2"/>
      <c r="M223" s="2"/>
      <c r="N223" s="2"/>
      <c r="O223" s="2"/>
      <c r="P223" s="2"/>
      <c r="Q223" s="2"/>
      <c r="R223" s="2"/>
      <c r="S223" s="110"/>
      <c r="T223" s="2"/>
      <c r="U223" s="2"/>
      <c r="V223" s="2"/>
      <c r="W223" s="2"/>
      <c r="X223" s="2"/>
      <c r="Y223" s="2"/>
      <c r="Z223" s="2"/>
      <c r="AA223" s="2"/>
      <c r="AB223" s="2"/>
      <c r="AC223" s="2"/>
      <c r="AD223" s="2"/>
    </row>
    <row r="224">
      <c r="A224" s="2"/>
      <c r="B224" s="2"/>
      <c r="C224" s="2"/>
      <c r="D224" s="2"/>
      <c r="E224" s="2"/>
      <c r="F224" s="2"/>
      <c r="G224" s="2"/>
      <c r="H224" s="2"/>
      <c r="I224" s="2"/>
      <c r="J224" s="2"/>
      <c r="K224" s="2"/>
      <c r="L224" s="2"/>
      <c r="M224" s="2"/>
      <c r="N224" s="2"/>
      <c r="O224" s="2"/>
      <c r="P224" s="2"/>
      <c r="Q224" s="2"/>
      <c r="R224" s="2"/>
      <c r="S224" s="110"/>
      <c r="T224" s="2"/>
      <c r="U224" s="2"/>
      <c r="V224" s="2"/>
      <c r="W224" s="2"/>
      <c r="X224" s="2"/>
      <c r="Y224" s="2"/>
      <c r="Z224" s="2"/>
      <c r="AA224" s="2"/>
      <c r="AB224" s="2"/>
      <c r="AC224" s="2"/>
      <c r="AD224" s="2"/>
    </row>
    <row r="225">
      <c r="A225" s="2"/>
      <c r="B225" s="2"/>
      <c r="C225" s="2"/>
      <c r="D225" s="2"/>
      <c r="E225" s="2"/>
      <c r="F225" s="2"/>
      <c r="G225" s="2"/>
      <c r="H225" s="2"/>
      <c r="I225" s="2"/>
      <c r="J225" s="2"/>
      <c r="K225" s="2"/>
      <c r="L225" s="2"/>
      <c r="M225" s="2"/>
      <c r="N225" s="2"/>
      <c r="O225" s="2"/>
      <c r="P225" s="2"/>
      <c r="Q225" s="2"/>
      <c r="R225" s="2"/>
      <c r="S225" s="110"/>
      <c r="T225" s="2"/>
      <c r="U225" s="2"/>
      <c r="V225" s="2"/>
      <c r="W225" s="2"/>
      <c r="X225" s="2"/>
      <c r="Y225" s="2"/>
      <c r="Z225" s="2"/>
      <c r="AA225" s="2"/>
      <c r="AB225" s="2"/>
      <c r="AC225" s="2"/>
      <c r="AD225" s="2"/>
    </row>
    <row r="226">
      <c r="A226" s="2"/>
      <c r="B226" s="2"/>
      <c r="C226" s="2"/>
      <c r="D226" s="2"/>
      <c r="E226" s="2"/>
      <c r="F226" s="2"/>
      <c r="G226" s="2"/>
      <c r="H226" s="2"/>
      <c r="I226" s="2"/>
      <c r="J226" s="2"/>
      <c r="K226" s="2"/>
      <c r="L226" s="2"/>
      <c r="M226" s="2"/>
      <c r="N226" s="2"/>
      <c r="O226" s="2"/>
      <c r="P226" s="2"/>
      <c r="Q226" s="2"/>
      <c r="R226" s="2"/>
      <c r="S226" s="110"/>
      <c r="T226" s="2"/>
      <c r="U226" s="2"/>
      <c r="V226" s="2"/>
      <c r="W226" s="2"/>
      <c r="X226" s="2"/>
      <c r="Y226" s="2"/>
      <c r="Z226" s="2"/>
      <c r="AA226" s="2"/>
      <c r="AB226" s="2"/>
      <c r="AC226" s="2"/>
      <c r="AD226" s="2"/>
    </row>
    <row r="227">
      <c r="A227" s="2"/>
      <c r="B227" s="2"/>
      <c r="C227" s="2"/>
      <c r="D227" s="2"/>
      <c r="E227" s="2"/>
      <c r="F227" s="2"/>
      <c r="G227" s="2"/>
      <c r="H227" s="2"/>
      <c r="I227" s="2"/>
      <c r="J227" s="2"/>
      <c r="K227" s="2"/>
      <c r="L227" s="2"/>
      <c r="M227" s="2"/>
      <c r="N227" s="2"/>
      <c r="O227" s="2"/>
      <c r="P227" s="2"/>
      <c r="Q227" s="2"/>
      <c r="R227" s="2"/>
      <c r="S227" s="110"/>
      <c r="T227" s="2"/>
      <c r="U227" s="2"/>
      <c r="V227" s="2"/>
      <c r="W227" s="2"/>
      <c r="X227" s="2"/>
      <c r="Y227" s="2"/>
      <c r="Z227" s="2"/>
      <c r="AA227" s="2"/>
      <c r="AB227" s="2"/>
      <c r="AC227" s="2"/>
      <c r="AD227" s="2"/>
    </row>
    <row r="228">
      <c r="A228" s="2"/>
      <c r="B228" s="2"/>
      <c r="C228" s="2"/>
      <c r="D228" s="2"/>
      <c r="E228" s="2"/>
      <c r="F228" s="2"/>
      <c r="G228" s="2"/>
      <c r="H228" s="2"/>
      <c r="I228" s="2"/>
      <c r="J228" s="2"/>
      <c r="K228" s="2"/>
      <c r="L228" s="2"/>
      <c r="M228" s="2"/>
      <c r="N228" s="2"/>
      <c r="O228" s="2"/>
      <c r="P228" s="2"/>
      <c r="Q228" s="2"/>
      <c r="R228" s="2"/>
      <c r="S228" s="110"/>
      <c r="T228" s="2"/>
      <c r="U228" s="2"/>
      <c r="V228" s="2"/>
      <c r="W228" s="2"/>
      <c r="X228" s="2"/>
      <c r="Y228" s="2"/>
      <c r="Z228" s="2"/>
      <c r="AA228" s="2"/>
      <c r="AB228" s="2"/>
      <c r="AC228" s="2"/>
      <c r="AD228" s="2"/>
    </row>
    <row r="229">
      <c r="A229" s="2"/>
      <c r="B229" s="2"/>
      <c r="C229" s="2"/>
      <c r="D229" s="2"/>
      <c r="E229" s="2"/>
      <c r="F229" s="2"/>
      <c r="G229" s="2"/>
      <c r="H229" s="2"/>
      <c r="I229" s="2"/>
      <c r="J229" s="2"/>
      <c r="K229" s="2"/>
      <c r="L229" s="2"/>
      <c r="M229" s="2"/>
      <c r="N229" s="2"/>
      <c r="O229" s="2"/>
      <c r="P229" s="2"/>
      <c r="Q229" s="2"/>
      <c r="R229" s="2"/>
      <c r="S229" s="110"/>
      <c r="T229" s="2"/>
      <c r="U229" s="2"/>
      <c r="V229" s="2"/>
      <c r="W229" s="2"/>
      <c r="X229" s="2"/>
      <c r="Y229" s="2"/>
      <c r="Z229" s="2"/>
      <c r="AA229" s="2"/>
      <c r="AB229" s="2"/>
      <c r="AC229" s="2"/>
      <c r="AD229" s="2"/>
    </row>
    <row r="230">
      <c r="A230" s="2"/>
      <c r="B230" s="2"/>
      <c r="C230" s="2"/>
      <c r="D230" s="2"/>
      <c r="E230" s="2"/>
      <c r="F230" s="2"/>
      <c r="G230" s="2"/>
      <c r="H230" s="2"/>
      <c r="I230" s="2"/>
      <c r="J230" s="2"/>
      <c r="K230" s="2"/>
      <c r="L230" s="2"/>
      <c r="M230" s="2"/>
      <c r="N230" s="2"/>
      <c r="O230" s="2"/>
      <c r="P230" s="2"/>
      <c r="Q230" s="2"/>
      <c r="R230" s="2"/>
      <c r="S230" s="110"/>
      <c r="T230" s="2"/>
      <c r="U230" s="2"/>
      <c r="V230" s="2"/>
      <c r="W230" s="2"/>
      <c r="X230" s="2"/>
      <c r="Y230" s="2"/>
      <c r="Z230" s="2"/>
      <c r="AA230" s="2"/>
      <c r="AB230" s="2"/>
      <c r="AC230" s="2"/>
      <c r="AD230" s="2"/>
    </row>
    <row r="231">
      <c r="A231" s="2"/>
      <c r="B231" s="2"/>
      <c r="C231" s="2"/>
      <c r="D231" s="2"/>
      <c r="E231" s="2"/>
      <c r="F231" s="2"/>
      <c r="G231" s="2"/>
      <c r="H231" s="2"/>
      <c r="I231" s="2"/>
      <c r="J231" s="2"/>
      <c r="K231" s="2"/>
      <c r="L231" s="2"/>
      <c r="M231" s="2"/>
      <c r="N231" s="2"/>
      <c r="O231" s="2"/>
      <c r="P231" s="2"/>
      <c r="Q231" s="2"/>
      <c r="R231" s="2"/>
      <c r="S231" s="110"/>
      <c r="T231" s="2"/>
      <c r="U231" s="2"/>
      <c r="V231" s="2"/>
      <c r="W231" s="2"/>
      <c r="X231" s="2"/>
      <c r="Y231" s="2"/>
      <c r="Z231" s="2"/>
      <c r="AA231" s="2"/>
      <c r="AB231" s="2"/>
      <c r="AC231" s="2"/>
      <c r="AD231" s="2"/>
    </row>
    <row r="232">
      <c r="A232" s="2"/>
      <c r="B232" s="2"/>
      <c r="C232" s="2"/>
      <c r="D232" s="2"/>
      <c r="E232" s="2"/>
      <c r="F232" s="2"/>
      <c r="G232" s="2"/>
      <c r="H232" s="2"/>
      <c r="I232" s="2"/>
      <c r="J232" s="2"/>
      <c r="K232" s="2"/>
      <c r="L232" s="2"/>
      <c r="M232" s="2"/>
      <c r="N232" s="2"/>
      <c r="O232" s="2"/>
      <c r="P232" s="2"/>
      <c r="Q232" s="2"/>
      <c r="R232" s="2"/>
      <c r="S232" s="110"/>
      <c r="T232" s="2"/>
      <c r="U232" s="2"/>
      <c r="V232" s="2"/>
      <c r="W232" s="2"/>
      <c r="X232" s="2"/>
      <c r="Y232" s="2"/>
      <c r="Z232" s="2"/>
      <c r="AA232" s="2"/>
      <c r="AB232" s="2"/>
      <c r="AC232" s="2"/>
      <c r="AD232" s="2"/>
    </row>
    <row r="233">
      <c r="A233" s="2"/>
      <c r="B233" s="2"/>
      <c r="C233" s="2"/>
      <c r="D233" s="2"/>
      <c r="E233" s="2"/>
      <c r="F233" s="2"/>
      <c r="G233" s="2"/>
      <c r="H233" s="2"/>
      <c r="I233" s="2"/>
      <c r="J233" s="2"/>
      <c r="K233" s="2"/>
      <c r="L233" s="2"/>
      <c r="M233" s="2"/>
      <c r="N233" s="2"/>
      <c r="O233" s="2"/>
      <c r="P233" s="2"/>
      <c r="Q233" s="2"/>
      <c r="R233" s="2"/>
      <c r="S233" s="110"/>
      <c r="T233" s="2"/>
      <c r="U233" s="2"/>
      <c r="V233" s="2"/>
      <c r="W233" s="2"/>
      <c r="X233" s="2"/>
      <c r="Y233" s="2"/>
      <c r="Z233" s="2"/>
      <c r="AA233" s="2"/>
      <c r="AB233" s="2"/>
      <c r="AC233" s="2"/>
      <c r="AD233" s="2"/>
    </row>
    <row r="234">
      <c r="A234" s="2"/>
      <c r="B234" s="2"/>
      <c r="C234" s="2"/>
      <c r="D234" s="2"/>
      <c r="E234" s="2"/>
      <c r="F234" s="2"/>
      <c r="G234" s="2"/>
      <c r="H234" s="2"/>
      <c r="I234" s="2"/>
      <c r="J234" s="2"/>
      <c r="K234" s="2"/>
      <c r="L234" s="2"/>
      <c r="M234" s="2"/>
      <c r="N234" s="2"/>
      <c r="O234" s="2"/>
      <c r="P234" s="2"/>
      <c r="Q234" s="2"/>
      <c r="R234" s="2"/>
      <c r="S234" s="110"/>
      <c r="T234" s="2"/>
      <c r="U234" s="2"/>
      <c r="V234" s="2"/>
      <c r="W234" s="2"/>
      <c r="X234" s="2"/>
      <c r="Y234" s="2"/>
      <c r="Z234" s="2"/>
      <c r="AA234" s="2"/>
      <c r="AB234" s="2"/>
      <c r="AC234" s="2"/>
      <c r="AD234" s="2"/>
    </row>
    <row r="235">
      <c r="A235" s="2"/>
      <c r="B235" s="2"/>
      <c r="C235" s="2"/>
      <c r="D235" s="2"/>
      <c r="E235" s="2"/>
      <c r="F235" s="2"/>
      <c r="G235" s="2"/>
      <c r="H235" s="2"/>
      <c r="I235" s="2"/>
      <c r="J235" s="2"/>
      <c r="K235" s="2"/>
      <c r="L235" s="2"/>
      <c r="M235" s="2"/>
      <c r="N235" s="2"/>
      <c r="O235" s="2"/>
      <c r="P235" s="2"/>
      <c r="Q235" s="2"/>
      <c r="R235" s="2"/>
      <c r="S235" s="110"/>
      <c r="T235" s="2"/>
      <c r="U235" s="2"/>
      <c r="V235" s="2"/>
      <c r="W235" s="2"/>
      <c r="X235" s="2"/>
      <c r="Y235" s="2"/>
      <c r="Z235" s="2"/>
      <c r="AA235" s="2"/>
      <c r="AB235" s="2"/>
      <c r="AC235" s="2"/>
      <c r="AD235" s="2"/>
    </row>
    <row r="236">
      <c r="A236" s="2"/>
      <c r="B236" s="2"/>
      <c r="C236" s="2"/>
      <c r="D236" s="2"/>
      <c r="E236" s="2"/>
      <c r="F236" s="2"/>
      <c r="G236" s="2"/>
      <c r="H236" s="2"/>
      <c r="I236" s="2"/>
      <c r="J236" s="2"/>
      <c r="K236" s="2"/>
      <c r="L236" s="2"/>
      <c r="M236" s="2"/>
      <c r="N236" s="2"/>
      <c r="O236" s="2"/>
      <c r="P236" s="2"/>
      <c r="Q236" s="2"/>
      <c r="R236" s="2"/>
      <c r="S236" s="110"/>
      <c r="T236" s="2"/>
      <c r="U236" s="2"/>
      <c r="V236" s="2"/>
      <c r="W236" s="2"/>
      <c r="X236" s="2"/>
      <c r="Y236" s="2"/>
      <c r="Z236" s="2"/>
      <c r="AA236" s="2"/>
      <c r="AB236" s="2"/>
      <c r="AC236" s="2"/>
      <c r="AD236" s="2"/>
    </row>
    <row r="237">
      <c r="A237" s="2"/>
      <c r="B237" s="2"/>
      <c r="C237" s="2"/>
      <c r="D237" s="2"/>
      <c r="E237" s="2"/>
      <c r="F237" s="2"/>
      <c r="G237" s="2"/>
      <c r="H237" s="2"/>
      <c r="I237" s="2"/>
      <c r="J237" s="2"/>
      <c r="K237" s="2"/>
      <c r="L237" s="2"/>
      <c r="M237" s="2"/>
      <c r="N237" s="2"/>
      <c r="O237" s="2"/>
      <c r="P237" s="2"/>
      <c r="Q237" s="2"/>
      <c r="R237" s="2"/>
      <c r="S237" s="110"/>
      <c r="T237" s="2"/>
      <c r="U237" s="2"/>
      <c r="V237" s="2"/>
      <c r="W237" s="2"/>
      <c r="X237" s="2"/>
      <c r="Y237" s="2"/>
      <c r="Z237" s="2"/>
      <c r="AA237" s="2"/>
      <c r="AB237" s="2"/>
      <c r="AC237" s="2"/>
      <c r="AD237" s="2"/>
    </row>
    <row r="238">
      <c r="A238" s="2"/>
      <c r="B238" s="2"/>
      <c r="C238" s="2"/>
      <c r="D238" s="2"/>
      <c r="E238" s="2"/>
      <c r="F238" s="2"/>
      <c r="G238" s="2"/>
      <c r="H238" s="2"/>
      <c r="I238" s="2"/>
      <c r="J238" s="2"/>
      <c r="K238" s="2"/>
      <c r="L238" s="2"/>
      <c r="M238" s="2"/>
      <c r="N238" s="2"/>
      <c r="O238" s="2"/>
      <c r="P238" s="2"/>
      <c r="Q238" s="2"/>
      <c r="R238" s="2"/>
      <c r="S238" s="110"/>
      <c r="T238" s="2"/>
      <c r="U238" s="2"/>
      <c r="V238" s="2"/>
      <c r="W238" s="2"/>
      <c r="X238" s="2"/>
      <c r="Y238" s="2"/>
      <c r="Z238" s="2"/>
      <c r="AA238" s="2"/>
      <c r="AB238" s="2"/>
      <c r="AC238" s="2"/>
      <c r="AD238" s="2"/>
    </row>
    <row r="239">
      <c r="A239" s="2"/>
      <c r="B239" s="2"/>
      <c r="C239" s="2"/>
      <c r="D239" s="2"/>
      <c r="E239" s="2"/>
      <c r="F239" s="2"/>
      <c r="G239" s="2"/>
      <c r="H239" s="2"/>
      <c r="I239" s="2"/>
      <c r="J239" s="2"/>
      <c r="K239" s="2"/>
      <c r="L239" s="2"/>
      <c r="M239" s="2"/>
      <c r="N239" s="2"/>
      <c r="O239" s="2"/>
      <c r="P239" s="2"/>
      <c r="Q239" s="2"/>
      <c r="R239" s="2"/>
      <c r="S239" s="110"/>
      <c r="T239" s="2"/>
      <c r="U239" s="2"/>
      <c r="V239" s="2"/>
      <c r="W239" s="2"/>
      <c r="X239" s="2"/>
      <c r="Y239" s="2"/>
      <c r="Z239" s="2"/>
      <c r="AA239" s="2"/>
      <c r="AB239" s="2"/>
      <c r="AC239" s="2"/>
      <c r="AD239" s="2"/>
    </row>
    <row r="240">
      <c r="A240" s="2"/>
      <c r="B240" s="2"/>
      <c r="C240" s="2"/>
      <c r="D240" s="2"/>
      <c r="E240" s="2"/>
      <c r="F240" s="2"/>
      <c r="G240" s="2"/>
      <c r="H240" s="2"/>
      <c r="I240" s="2"/>
      <c r="J240" s="2"/>
      <c r="K240" s="2"/>
      <c r="L240" s="2"/>
      <c r="M240" s="2"/>
      <c r="N240" s="2"/>
      <c r="O240" s="2"/>
      <c r="P240" s="2"/>
      <c r="Q240" s="2"/>
      <c r="R240" s="2"/>
      <c r="S240" s="110"/>
      <c r="T240" s="2"/>
      <c r="U240" s="2"/>
      <c r="V240" s="2"/>
      <c r="W240" s="2"/>
      <c r="X240" s="2"/>
      <c r="Y240" s="2"/>
      <c r="Z240" s="2"/>
      <c r="AA240" s="2"/>
      <c r="AB240" s="2"/>
      <c r="AC240" s="2"/>
      <c r="AD240" s="2"/>
    </row>
    <row r="241">
      <c r="A241" s="2"/>
      <c r="B241" s="2"/>
      <c r="C241" s="2"/>
      <c r="D241" s="2"/>
      <c r="E241" s="2"/>
      <c r="F241" s="2"/>
      <c r="G241" s="2"/>
      <c r="H241" s="2"/>
      <c r="I241" s="2"/>
      <c r="J241" s="2"/>
      <c r="K241" s="2"/>
      <c r="L241" s="2"/>
      <c r="M241" s="2"/>
      <c r="N241" s="2"/>
      <c r="O241" s="2"/>
      <c r="P241" s="2"/>
      <c r="Q241" s="2"/>
      <c r="R241" s="2"/>
      <c r="S241" s="110"/>
      <c r="T241" s="2"/>
      <c r="U241" s="2"/>
      <c r="V241" s="2"/>
      <c r="W241" s="2"/>
      <c r="X241" s="2"/>
      <c r="Y241" s="2"/>
      <c r="Z241" s="2"/>
      <c r="AA241" s="2"/>
      <c r="AB241" s="2"/>
      <c r="AC241" s="2"/>
      <c r="AD241" s="2"/>
    </row>
    <row r="242">
      <c r="A242" s="2"/>
      <c r="B242" s="2"/>
      <c r="C242" s="2"/>
      <c r="D242" s="2"/>
      <c r="E242" s="2"/>
      <c r="F242" s="2"/>
      <c r="G242" s="2"/>
      <c r="H242" s="2"/>
      <c r="I242" s="2"/>
      <c r="J242" s="2"/>
      <c r="K242" s="2"/>
      <c r="L242" s="2"/>
      <c r="M242" s="2"/>
      <c r="N242" s="2"/>
      <c r="O242" s="2"/>
      <c r="P242" s="2"/>
      <c r="Q242" s="2"/>
      <c r="R242" s="2"/>
      <c r="S242" s="110"/>
      <c r="T242" s="2"/>
      <c r="U242" s="2"/>
      <c r="V242" s="2"/>
      <c r="W242" s="2"/>
      <c r="X242" s="2"/>
      <c r="Y242" s="2"/>
      <c r="Z242" s="2"/>
      <c r="AA242" s="2"/>
      <c r="AB242" s="2"/>
      <c r="AC242" s="2"/>
      <c r="AD242" s="2"/>
    </row>
    <row r="243">
      <c r="A243" s="2"/>
      <c r="B243" s="2"/>
      <c r="C243" s="2"/>
      <c r="D243" s="2"/>
      <c r="E243" s="2"/>
      <c r="F243" s="2"/>
      <c r="G243" s="2"/>
      <c r="H243" s="2"/>
      <c r="I243" s="2"/>
      <c r="J243" s="2"/>
      <c r="K243" s="2"/>
      <c r="L243" s="2"/>
      <c r="M243" s="2"/>
      <c r="N243" s="2"/>
      <c r="O243" s="2"/>
      <c r="P243" s="2"/>
      <c r="Q243" s="2"/>
      <c r="R243" s="2"/>
      <c r="S243" s="110"/>
      <c r="T243" s="2"/>
      <c r="U243" s="2"/>
      <c r="V243" s="2"/>
      <c r="W243" s="2"/>
      <c r="X243" s="2"/>
      <c r="Y243" s="2"/>
      <c r="Z243" s="2"/>
      <c r="AA243" s="2"/>
      <c r="AB243" s="2"/>
      <c r="AC243" s="2"/>
      <c r="AD243" s="2"/>
    </row>
    <row r="244">
      <c r="A244" s="2"/>
      <c r="B244" s="2"/>
      <c r="C244" s="2"/>
      <c r="D244" s="2"/>
      <c r="E244" s="2"/>
      <c r="F244" s="2"/>
      <c r="G244" s="2"/>
      <c r="H244" s="2"/>
      <c r="I244" s="2"/>
      <c r="J244" s="2"/>
      <c r="K244" s="2"/>
      <c r="L244" s="2"/>
      <c r="M244" s="2"/>
      <c r="N244" s="2"/>
      <c r="O244" s="2"/>
      <c r="P244" s="2"/>
      <c r="Q244" s="2"/>
      <c r="R244" s="2"/>
      <c r="S244" s="110"/>
      <c r="T244" s="2"/>
      <c r="U244" s="2"/>
      <c r="V244" s="2"/>
      <c r="W244" s="2"/>
      <c r="X244" s="2"/>
      <c r="Y244" s="2"/>
      <c r="Z244" s="2"/>
      <c r="AA244" s="2"/>
      <c r="AB244" s="2"/>
      <c r="AC244" s="2"/>
      <c r="AD244" s="2"/>
    </row>
    <row r="245">
      <c r="A245" s="2"/>
      <c r="B245" s="2"/>
      <c r="C245" s="2"/>
      <c r="D245" s="2"/>
      <c r="E245" s="2"/>
      <c r="F245" s="2"/>
      <c r="G245" s="2"/>
      <c r="H245" s="2"/>
      <c r="I245" s="2"/>
      <c r="J245" s="2"/>
      <c r="K245" s="2"/>
      <c r="L245" s="2"/>
      <c r="M245" s="2"/>
      <c r="N245" s="2"/>
      <c r="O245" s="2"/>
      <c r="P245" s="2"/>
      <c r="Q245" s="2"/>
      <c r="R245" s="2"/>
      <c r="S245" s="110"/>
      <c r="T245" s="2"/>
      <c r="U245" s="2"/>
      <c r="V245" s="2"/>
      <c r="W245" s="2"/>
      <c r="X245" s="2"/>
      <c r="Y245" s="2"/>
      <c r="Z245" s="2"/>
      <c r="AA245" s="2"/>
      <c r="AB245" s="2"/>
      <c r="AC245" s="2"/>
      <c r="AD245" s="2"/>
    </row>
    <row r="246">
      <c r="A246" s="2"/>
      <c r="B246" s="2"/>
      <c r="C246" s="2"/>
      <c r="D246" s="2"/>
      <c r="E246" s="2"/>
      <c r="F246" s="2"/>
      <c r="G246" s="2"/>
      <c r="H246" s="2"/>
      <c r="I246" s="2"/>
      <c r="J246" s="2"/>
      <c r="K246" s="2"/>
      <c r="L246" s="2"/>
      <c r="M246" s="2"/>
      <c r="N246" s="2"/>
      <c r="O246" s="2"/>
      <c r="P246" s="2"/>
      <c r="Q246" s="2"/>
      <c r="R246" s="2"/>
      <c r="S246" s="110"/>
      <c r="T246" s="2"/>
      <c r="U246" s="2"/>
      <c r="V246" s="2"/>
      <c r="W246" s="2"/>
      <c r="X246" s="2"/>
      <c r="Y246" s="2"/>
      <c r="Z246" s="2"/>
      <c r="AA246" s="2"/>
      <c r="AB246" s="2"/>
      <c r="AC246" s="2"/>
      <c r="AD246" s="2"/>
    </row>
    <row r="247">
      <c r="A247" s="2"/>
      <c r="B247" s="2"/>
      <c r="C247" s="2"/>
      <c r="D247" s="2"/>
      <c r="E247" s="2"/>
      <c r="F247" s="2"/>
      <c r="G247" s="2"/>
      <c r="H247" s="2"/>
      <c r="I247" s="2"/>
      <c r="J247" s="2"/>
      <c r="K247" s="2"/>
      <c r="L247" s="2"/>
      <c r="M247" s="2"/>
      <c r="N247" s="2"/>
      <c r="O247" s="2"/>
      <c r="P247" s="2"/>
      <c r="Q247" s="2"/>
      <c r="R247" s="2"/>
      <c r="S247" s="110"/>
      <c r="T247" s="2"/>
      <c r="U247" s="2"/>
      <c r="V247" s="2"/>
      <c r="W247" s="2"/>
      <c r="X247" s="2"/>
      <c r="Y247" s="2"/>
      <c r="Z247" s="2"/>
      <c r="AA247" s="2"/>
      <c r="AB247" s="2"/>
      <c r="AC247" s="2"/>
      <c r="AD247" s="2"/>
    </row>
    <row r="248">
      <c r="A248" s="2"/>
      <c r="B248" s="2"/>
      <c r="C248" s="2"/>
      <c r="D248" s="2"/>
      <c r="E248" s="2"/>
      <c r="F248" s="2"/>
      <c r="G248" s="2"/>
      <c r="H248" s="2"/>
      <c r="I248" s="2"/>
      <c r="J248" s="2"/>
      <c r="K248" s="2"/>
      <c r="L248" s="2"/>
      <c r="M248" s="2"/>
      <c r="N248" s="2"/>
      <c r="O248" s="2"/>
      <c r="P248" s="2"/>
      <c r="Q248" s="2"/>
      <c r="R248" s="2"/>
      <c r="S248" s="110"/>
      <c r="T248" s="2"/>
      <c r="U248" s="2"/>
      <c r="V248" s="2"/>
      <c r="W248" s="2"/>
      <c r="X248" s="2"/>
      <c r="Y248" s="2"/>
      <c r="Z248" s="2"/>
      <c r="AA248" s="2"/>
      <c r="AB248" s="2"/>
      <c r="AC248" s="2"/>
      <c r="AD248" s="2"/>
    </row>
    <row r="249">
      <c r="A249" s="2"/>
      <c r="B249" s="2"/>
      <c r="C249" s="2"/>
      <c r="D249" s="2"/>
      <c r="E249" s="2"/>
      <c r="F249" s="2"/>
      <c r="G249" s="2"/>
      <c r="H249" s="2"/>
      <c r="I249" s="2"/>
      <c r="J249" s="2"/>
      <c r="K249" s="2"/>
      <c r="L249" s="2"/>
      <c r="M249" s="2"/>
      <c r="N249" s="2"/>
      <c r="O249" s="2"/>
      <c r="P249" s="2"/>
      <c r="Q249" s="2"/>
      <c r="R249" s="2"/>
      <c r="S249" s="110"/>
      <c r="T249" s="2"/>
      <c r="U249" s="2"/>
      <c r="V249" s="2"/>
      <c r="W249" s="2"/>
      <c r="X249" s="2"/>
      <c r="Y249" s="2"/>
      <c r="Z249" s="2"/>
      <c r="AA249" s="2"/>
      <c r="AB249" s="2"/>
      <c r="AC249" s="2"/>
      <c r="AD249" s="2"/>
    </row>
    <row r="250">
      <c r="A250" s="2"/>
      <c r="B250" s="2"/>
      <c r="C250" s="2"/>
      <c r="D250" s="2"/>
      <c r="E250" s="2"/>
      <c r="F250" s="2"/>
      <c r="G250" s="2"/>
      <c r="H250" s="2"/>
      <c r="I250" s="2"/>
      <c r="J250" s="2"/>
      <c r="K250" s="2"/>
      <c r="L250" s="2"/>
      <c r="M250" s="2"/>
      <c r="N250" s="2"/>
      <c r="O250" s="2"/>
      <c r="P250" s="2"/>
      <c r="Q250" s="2"/>
      <c r="R250" s="2"/>
      <c r="S250" s="110"/>
      <c r="T250" s="2"/>
      <c r="U250" s="2"/>
      <c r="V250" s="2"/>
      <c r="W250" s="2"/>
      <c r="X250" s="2"/>
      <c r="Y250" s="2"/>
      <c r="Z250" s="2"/>
      <c r="AA250" s="2"/>
      <c r="AB250" s="2"/>
      <c r="AC250" s="2"/>
      <c r="AD250" s="2"/>
    </row>
    <row r="251">
      <c r="A251" s="2"/>
      <c r="B251" s="2"/>
      <c r="C251" s="2"/>
      <c r="D251" s="2"/>
      <c r="E251" s="2"/>
      <c r="F251" s="2"/>
      <c r="G251" s="2"/>
      <c r="H251" s="2"/>
      <c r="I251" s="2"/>
      <c r="J251" s="2"/>
      <c r="K251" s="2"/>
      <c r="L251" s="2"/>
      <c r="M251" s="2"/>
      <c r="N251" s="2"/>
      <c r="O251" s="2"/>
      <c r="P251" s="2"/>
      <c r="Q251" s="2"/>
      <c r="R251" s="2"/>
      <c r="S251" s="110"/>
      <c r="T251" s="2"/>
      <c r="U251" s="2"/>
      <c r="V251" s="2"/>
      <c r="W251" s="2"/>
      <c r="X251" s="2"/>
      <c r="Y251" s="2"/>
      <c r="Z251" s="2"/>
      <c r="AA251" s="2"/>
      <c r="AB251" s="2"/>
      <c r="AC251" s="2"/>
      <c r="AD251" s="2"/>
    </row>
    <row r="252">
      <c r="A252" s="2"/>
      <c r="B252" s="2"/>
      <c r="C252" s="2"/>
      <c r="D252" s="2"/>
      <c r="E252" s="2"/>
      <c r="F252" s="2"/>
      <c r="G252" s="2"/>
      <c r="H252" s="2"/>
      <c r="I252" s="2"/>
      <c r="J252" s="2"/>
      <c r="K252" s="2"/>
      <c r="L252" s="2"/>
      <c r="M252" s="2"/>
      <c r="N252" s="2"/>
      <c r="O252" s="2"/>
      <c r="P252" s="2"/>
      <c r="Q252" s="2"/>
      <c r="R252" s="2"/>
      <c r="S252" s="110"/>
      <c r="T252" s="2"/>
      <c r="U252" s="2"/>
      <c r="V252" s="2"/>
      <c r="W252" s="2"/>
      <c r="X252" s="2"/>
      <c r="Y252" s="2"/>
      <c r="Z252" s="2"/>
      <c r="AA252" s="2"/>
      <c r="AB252" s="2"/>
      <c r="AC252" s="2"/>
      <c r="AD252" s="2"/>
    </row>
    <row r="253">
      <c r="A253" s="2"/>
      <c r="B253" s="2"/>
      <c r="C253" s="2"/>
      <c r="D253" s="2"/>
      <c r="E253" s="2"/>
      <c r="F253" s="2"/>
      <c r="G253" s="2"/>
      <c r="H253" s="2"/>
      <c r="I253" s="2"/>
      <c r="J253" s="2"/>
      <c r="K253" s="2"/>
      <c r="L253" s="2"/>
      <c r="M253" s="2"/>
      <c r="N253" s="2"/>
      <c r="O253" s="2"/>
      <c r="P253" s="2"/>
      <c r="Q253" s="2"/>
      <c r="R253" s="2"/>
      <c r="S253" s="110"/>
      <c r="T253" s="2"/>
      <c r="U253" s="2"/>
      <c r="V253" s="2"/>
      <c r="W253" s="2"/>
      <c r="X253" s="2"/>
      <c r="Y253" s="2"/>
      <c r="Z253" s="2"/>
      <c r="AA253" s="2"/>
      <c r="AB253" s="2"/>
      <c r="AC253" s="2"/>
      <c r="AD253" s="2"/>
    </row>
    <row r="254">
      <c r="A254" s="2"/>
      <c r="B254" s="2"/>
      <c r="C254" s="2"/>
      <c r="D254" s="2"/>
      <c r="E254" s="2"/>
      <c r="F254" s="2"/>
      <c r="G254" s="2"/>
      <c r="H254" s="2"/>
      <c r="I254" s="2"/>
      <c r="J254" s="2"/>
      <c r="K254" s="2"/>
      <c r="L254" s="2"/>
      <c r="M254" s="2"/>
      <c r="N254" s="2"/>
      <c r="O254" s="2"/>
      <c r="P254" s="2"/>
      <c r="Q254" s="2"/>
      <c r="R254" s="2"/>
      <c r="S254" s="110"/>
      <c r="T254" s="2"/>
      <c r="U254" s="2"/>
      <c r="V254" s="2"/>
      <c r="W254" s="2"/>
      <c r="X254" s="2"/>
      <c r="Y254" s="2"/>
      <c r="Z254" s="2"/>
      <c r="AA254" s="2"/>
      <c r="AB254" s="2"/>
      <c r="AC254" s="2"/>
      <c r="AD254" s="2"/>
    </row>
    <row r="255">
      <c r="A255" s="2"/>
      <c r="B255" s="2"/>
      <c r="C255" s="2"/>
      <c r="D255" s="2"/>
      <c r="E255" s="2"/>
      <c r="F255" s="2"/>
      <c r="G255" s="2"/>
      <c r="H255" s="2"/>
      <c r="I255" s="2"/>
      <c r="J255" s="2"/>
      <c r="K255" s="2"/>
      <c r="L255" s="2"/>
      <c r="M255" s="2"/>
      <c r="N255" s="2"/>
      <c r="O255" s="2"/>
      <c r="P255" s="2"/>
      <c r="Q255" s="2"/>
      <c r="R255" s="2"/>
      <c r="S255" s="110"/>
      <c r="T255" s="2"/>
      <c r="U255" s="2"/>
      <c r="V255" s="2"/>
      <c r="W255" s="2"/>
      <c r="X255" s="2"/>
      <c r="Y255" s="2"/>
      <c r="Z255" s="2"/>
      <c r="AA255" s="2"/>
      <c r="AB255" s="2"/>
      <c r="AC255" s="2"/>
      <c r="AD255" s="2"/>
    </row>
    <row r="256">
      <c r="A256" s="2"/>
      <c r="B256" s="2"/>
      <c r="C256" s="2"/>
      <c r="D256" s="2"/>
      <c r="E256" s="2"/>
      <c r="F256" s="2"/>
      <c r="G256" s="2"/>
      <c r="H256" s="2"/>
      <c r="I256" s="2"/>
      <c r="J256" s="2"/>
      <c r="K256" s="2"/>
      <c r="L256" s="2"/>
      <c r="M256" s="2"/>
      <c r="N256" s="2"/>
      <c r="O256" s="2"/>
      <c r="P256" s="2"/>
      <c r="Q256" s="2"/>
      <c r="R256" s="2"/>
      <c r="S256" s="110"/>
      <c r="T256" s="2"/>
      <c r="U256" s="2"/>
      <c r="V256" s="2"/>
      <c r="W256" s="2"/>
      <c r="X256" s="2"/>
      <c r="Y256" s="2"/>
      <c r="Z256" s="2"/>
      <c r="AA256" s="2"/>
      <c r="AB256" s="2"/>
      <c r="AC256" s="2"/>
      <c r="AD256" s="2"/>
    </row>
    <row r="257">
      <c r="A257" s="2"/>
      <c r="B257" s="2"/>
      <c r="C257" s="2"/>
      <c r="D257" s="2"/>
      <c r="E257" s="2"/>
      <c r="F257" s="2"/>
      <c r="G257" s="2"/>
      <c r="H257" s="2"/>
      <c r="I257" s="2"/>
      <c r="J257" s="2"/>
      <c r="K257" s="2"/>
      <c r="L257" s="2"/>
      <c r="M257" s="2"/>
      <c r="N257" s="2"/>
      <c r="O257" s="2"/>
      <c r="P257" s="2"/>
      <c r="Q257" s="2"/>
      <c r="R257" s="2"/>
      <c r="S257" s="110"/>
      <c r="T257" s="2"/>
      <c r="U257" s="2"/>
      <c r="V257" s="2"/>
      <c r="W257" s="2"/>
      <c r="X257" s="2"/>
      <c r="Y257" s="2"/>
      <c r="Z257" s="2"/>
      <c r="AA257" s="2"/>
      <c r="AB257" s="2"/>
      <c r="AC257" s="2"/>
      <c r="AD257" s="2"/>
    </row>
    <row r="258">
      <c r="A258" s="2"/>
      <c r="B258" s="2"/>
      <c r="C258" s="2"/>
      <c r="D258" s="2"/>
      <c r="E258" s="2"/>
      <c r="F258" s="2"/>
      <c r="G258" s="2"/>
      <c r="H258" s="2"/>
      <c r="I258" s="2"/>
      <c r="J258" s="2"/>
      <c r="K258" s="2"/>
      <c r="L258" s="2"/>
      <c r="M258" s="2"/>
      <c r="N258" s="2"/>
      <c r="O258" s="2"/>
      <c r="P258" s="2"/>
      <c r="Q258" s="2"/>
      <c r="R258" s="2"/>
      <c r="S258" s="110"/>
      <c r="T258" s="2"/>
      <c r="U258" s="2"/>
      <c r="V258" s="2"/>
      <c r="W258" s="2"/>
      <c r="X258" s="2"/>
      <c r="Y258" s="2"/>
      <c r="Z258" s="2"/>
      <c r="AA258" s="2"/>
      <c r="AB258" s="2"/>
      <c r="AC258" s="2"/>
      <c r="AD258" s="2"/>
    </row>
    <row r="259">
      <c r="A259" s="2"/>
      <c r="B259" s="2"/>
      <c r="C259" s="2"/>
      <c r="D259" s="2"/>
      <c r="E259" s="2"/>
      <c r="F259" s="2"/>
      <c r="G259" s="2"/>
      <c r="H259" s="2"/>
      <c r="I259" s="2"/>
      <c r="J259" s="2"/>
      <c r="K259" s="2"/>
      <c r="L259" s="2"/>
      <c r="M259" s="2"/>
      <c r="N259" s="2"/>
      <c r="O259" s="2"/>
      <c r="P259" s="2"/>
      <c r="Q259" s="2"/>
      <c r="R259" s="2"/>
      <c r="S259" s="110"/>
      <c r="T259" s="2"/>
      <c r="U259" s="2"/>
      <c r="V259" s="2"/>
      <c r="W259" s="2"/>
      <c r="X259" s="2"/>
      <c r="Y259" s="2"/>
      <c r="Z259" s="2"/>
      <c r="AA259" s="2"/>
      <c r="AB259" s="2"/>
      <c r="AC259" s="2"/>
      <c r="AD259" s="2"/>
    </row>
    <row r="260">
      <c r="A260" s="2"/>
      <c r="B260" s="2"/>
      <c r="C260" s="2"/>
      <c r="D260" s="2"/>
      <c r="E260" s="2"/>
      <c r="F260" s="2"/>
      <c r="G260" s="2"/>
      <c r="H260" s="2"/>
      <c r="I260" s="2"/>
      <c r="J260" s="2"/>
      <c r="K260" s="2"/>
      <c r="L260" s="2"/>
      <c r="M260" s="2"/>
      <c r="N260" s="2"/>
      <c r="O260" s="2"/>
      <c r="P260" s="2"/>
      <c r="Q260" s="2"/>
      <c r="R260" s="2"/>
      <c r="S260" s="110"/>
      <c r="T260" s="2"/>
      <c r="U260" s="2"/>
      <c r="V260" s="2"/>
      <c r="W260" s="2"/>
      <c r="X260" s="2"/>
      <c r="Y260" s="2"/>
      <c r="Z260" s="2"/>
      <c r="AA260" s="2"/>
      <c r="AB260" s="2"/>
      <c r="AC260" s="2"/>
      <c r="AD260" s="2"/>
    </row>
    <row r="261">
      <c r="A261" s="2"/>
      <c r="B261" s="2"/>
      <c r="C261" s="2"/>
      <c r="D261" s="2"/>
      <c r="E261" s="2"/>
      <c r="F261" s="2"/>
      <c r="G261" s="2"/>
      <c r="H261" s="2"/>
      <c r="I261" s="2"/>
      <c r="J261" s="2"/>
      <c r="K261" s="2"/>
      <c r="L261" s="2"/>
      <c r="M261" s="2"/>
      <c r="N261" s="2"/>
      <c r="O261" s="2"/>
      <c r="P261" s="2"/>
      <c r="Q261" s="2"/>
      <c r="R261" s="2"/>
      <c r="S261" s="110"/>
      <c r="T261" s="2"/>
      <c r="U261" s="2"/>
      <c r="V261" s="2"/>
      <c r="W261" s="2"/>
      <c r="X261" s="2"/>
      <c r="Y261" s="2"/>
      <c r="Z261" s="2"/>
      <c r="AA261" s="2"/>
      <c r="AB261" s="2"/>
      <c r="AC261" s="2"/>
      <c r="AD261" s="2"/>
    </row>
    <row r="262">
      <c r="A262" s="2"/>
      <c r="B262" s="2"/>
      <c r="C262" s="2"/>
      <c r="D262" s="2"/>
      <c r="E262" s="2"/>
      <c r="F262" s="2"/>
      <c r="G262" s="2"/>
      <c r="H262" s="2"/>
      <c r="I262" s="2"/>
      <c r="J262" s="2"/>
      <c r="K262" s="2"/>
      <c r="L262" s="2"/>
      <c r="M262" s="2"/>
      <c r="N262" s="2"/>
      <c r="O262" s="2"/>
      <c r="P262" s="2"/>
      <c r="Q262" s="2"/>
      <c r="R262" s="2"/>
      <c r="S262" s="110"/>
      <c r="T262" s="2"/>
      <c r="U262" s="2"/>
      <c r="V262" s="2"/>
      <c r="W262" s="2"/>
      <c r="X262" s="2"/>
      <c r="Y262" s="2"/>
      <c r="Z262" s="2"/>
      <c r="AA262" s="2"/>
      <c r="AB262" s="2"/>
      <c r="AC262" s="2"/>
      <c r="AD262" s="2"/>
    </row>
    <row r="263">
      <c r="A263" s="2"/>
      <c r="B263" s="2"/>
      <c r="C263" s="2"/>
      <c r="D263" s="2"/>
      <c r="E263" s="2"/>
      <c r="F263" s="2"/>
      <c r="G263" s="2"/>
      <c r="H263" s="2"/>
      <c r="I263" s="2"/>
      <c r="J263" s="2"/>
      <c r="K263" s="2"/>
      <c r="L263" s="2"/>
      <c r="M263" s="2"/>
      <c r="N263" s="2"/>
      <c r="O263" s="2"/>
      <c r="P263" s="2"/>
      <c r="Q263" s="2"/>
      <c r="R263" s="2"/>
      <c r="S263" s="110"/>
      <c r="T263" s="2"/>
      <c r="U263" s="2"/>
      <c r="V263" s="2"/>
      <c r="W263" s="2"/>
      <c r="X263" s="2"/>
      <c r="Y263" s="2"/>
      <c r="Z263" s="2"/>
      <c r="AA263" s="2"/>
      <c r="AB263" s="2"/>
      <c r="AC263" s="2"/>
      <c r="AD263" s="2"/>
    </row>
    <row r="264">
      <c r="A264" s="2"/>
      <c r="B264" s="2"/>
      <c r="C264" s="2"/>
      <c r="D264" s="2"/>
      <c r="E264" s="2"/>
      <c r="F264" s="2"/>
      <c r="G264" s="2"/>
      <c r="H264" s="2"/>
      <c r="I264" s="2"/>
      <c r="J264" s="2"/>
      <c r="K264" s="2"/>
      <c r="L264" s="2"/>
      <c r="M264" s="2"/>
      <c r="N264" s="2"/>
      <c r="O264" s="2"/>
      <c r="P264" s="2"/>
      <c r="Q264" s="2"/>
      <c r="R264" s="2"/>
      <c r="S264" s="110"/>
      <c r="T264" s="2"/>
      <c r="U264" s="2"/>
      <c r="V264" s="2"/>
      <c r="W264" s="2"/>
      <c r="X264" s="2"/>
      <c r="Y264" s="2"/>
      <c r="Z264" s="2"/>
      <c r="AA264" s="2"/>
      <c r="AB264" s="2"/>
      <c r="AC264" s="2"/>
      <c r="AD264" s="2"/>
    </row>
    <row r="265">
      <c r="A265" s="2"/>
      <c r="B265" s="2"/>
      <c r="C265" s="2"/>
      <c r="D265" s="2"/>
      <c r="E265" s="2"/>
      <c r="F265" s="2"/>
      <c r="G265" s="2"/>
      <c r="H265" s="2"/>
      <c r="I265" s="2"/>
      <c r="J265" s="2"/>
      <c r="K265" s="2"/>
      <c r="L265" s="2"/>
      <c r="M265" s="2"/>
      <c r="N265" s="2"/>
      <c r="O265" s="2"/>
      <c r="P265" s="2"/>
      <c r="Q265" s="2"/>
      <c r="R265" s="2"/>
      <c r="S265" s="110"/>
      <c r="T265" s="2"/>
      <c r="U265" s="2"/>
      <c r="V265" s="2"/>
      <c r="W265" s="2"/>
      <c r="X265" s="2"/>
      <c r="Y265" s="2"/>
      <c r="Z265" s="2"/>
      <c r="AA265" s="2"/>
      <c r="AB265" s="2"/>
      <c r="AC265" s="2"/>
      <c r="AD265" s="2"/>
    </row>
    <row r="266">
      <c r="A266" s="2"/>
      <c r="B266" s="2"/>
      <c r="C266" s="2"/>
      <c r="D266" s="2"/>
      <c r="E266" s="2"/>
      <c r="F266" s="2"/>
      <c r="G266" s="2"/>
      <c r="H266" s="2"/>
      <c r="I266" s="2"/>
      <c r="J266" s="2"/>
      <c r="K266" s="2"/>
      <c r="L266" s="2"/>
      <c r="M266" s="2"/>
      <c r="N266" s="2"/>
      <c r="O266" s="2"/>
      <c r="P266" s="2"/>
      <c r="Q266" s="2"/>
      <c r="R266" s="2"/>
      <c r="S266" s="110"/>
      <c r="T266" s="2"/>
      <c r="U266" s="2"/>
      <c r="V266" s="2"/>
      <c r="W266" s="2"/>
      <c r="X266" s="2"/>
      <c r="Y266" s="2"/>
      <c r="Z266" s="2"/>
      <c r="AA266" s="2"/>
      <c r="AB266" s="2"/>
      <c r="AC266" s="2"/>
      <c r="AD266" s="2"/>
    </row>
    <row r="267">
      <c r="A267" s="2"/>
      <c r="B267" s="2"/>
      <c r="C267" s="2"/>
      <c r="D267" s="2"/>
      <c r="E267" s="2"/>
      <c r="F267" s="2"/>
      <c r="G267" s="2"/>
      <c r="H267" s="2"/>
      <c r="I267" s="2"/>
      <c r="J267" s="2"/>
      <c r="K267" s="2"/>
      <c r="L267" s="2"/>
      <c r="M267" s="2"/>
      <c r="N267" s="2"/>
      <c r="O267" s="2"/>
      <c r="P267" s="2"/>
      <c r="Q267" s="2"/>
      <c r="R267" s="2"/>
      <c r="S267" s="110"/>
      <c r="T267" s="2"/>
      <c r="U267" s="2"/>
      <c r="V267" s="2"/>
      <c r="W267" s="2"/>
      <c r="X267" s="2"/>
      <c r="Y267" s="2"/>
      <c r="Z267" s="2"/>
      <c r="AA267" s="2"/>
      <c r="AB267" s="2"/>
      <c r="AC267" s="2"/>
      <c r="AD267" s="2"/>
    </row>
    <row r="268">
      <c r="A268" s="2"/>
      <c r="B268" s="2"/>
      <c r="C268" s="2"/>
      <c r="D268" s="2"/>
      <c r="E268" s="2"/>
      <c r="F268" s="2"/>
      <c r="G268" s="2"/>
      <c r="H268" s="2"/>
      <c r="I268" s="2"/>
      <c r="J268" s="2"/>
      <c r="K268" s="2"/>
      <c r="L268" s="2"/>
      <c r="M268" s="2"/>
      <c r="N268" s="2"/>
      <c r="O268" s="2"/>
      <c r="P268" s="2"/>
      <c r="Q268" s="2"/>
      <c r="R268" s="2"/>
      <c r="S268" s="110"/>
      <c r="T268" s="2"/>
      <c r="U268" s="2"/>
      <c r="V268" s="2"/>
      <c r="W268" s="2"/>
      <c r="X268" s="2"/>
      <c r="Y268" s="2"/>
      <c r="Z268" s="2"/>
      <c r="AA268" s="2"/>
      <c r="AB268" s="2"/>
      <c r="AC268" s="2"/>
      <c r="AD268" s="2"/>
    </row>
    <row r="269">
      <c r="A269" s="2"/>
      <c r="B269" s="2"/>
      <c r="C269" s="2"/>
      <c r="D269" s="2"/>
      <c r="E269" s="2"/>
      <c r="F269" s="2"/>
      <c r="G269" s="2"/>
      <c r="H269" s="2"/>
      <c r="I269" s="2"/>
      <c r="J269" s="2"/>
      <c r="K269" s="2"/>
      <c r="L269" s="2"/>
      <c r="M269" s="2"/>
      <c r="N269" s="2"/>
      <c r="O269" s="2"/>
      <c r="P269" s="2"/>
      <c r="Q269" s="2"/>
      <c r="R269" s="2"/>
      <c r="S269" s="110"/>
      <c r="T269" s="2"/>
      <c r="U269" s="2"/>
      <c r="V269" s="2"/>
      <c r="W269" s="2"/>
      <c r="X269" s="2"/>
      <c r="Y269" s="2"/>
      <c r="Z269" s="2"/>
      <c r="AA269" s="2"/>
      <c r="AB269" s="2"/>
      <c r="AC269" s="2"/>
      <c r="AD269" s="2"/>
    </row>
    <row r="270">
      <c r="A270" s="2"/>
      <c r="B270" s="2"/>
      <c r="C270" s="2"/>
      <c r="D270" s="2"/>
      <c r="E270" s="2"/>
      <c r="F270" s="2"/>
      <c r="G270" s="2"/>
      <c r="H270" s="2"/>
      <c r="I270" s="2"/>
      <c r="J270" s="2"/>
      <c r="K270" s="2"/>
      <c r="L270" s="2"/>
      <c r="M270" s="2"/>
      <c r="N270" s="2"/>
      <c r="O270" s="2"/>
      <c r="P270" s="2"/>
      <c r="Q270" s="2"/>
      <c r="R270" s="2"/>
      <c r="S270" s="110"/>
      <c r="T270" s="2"/>
      <c r="U270" s="2"/>
      <c r="V270" s="2"/>
      <c r="W270" s="2"/>
      <c r="X270" s="2"/>
      <c r="Y270" s="2"/>
      <c r="Z270" s="2"/>
      <c r="AA270" s="2"/>
      <c r="AB270" s="2"/>
      <c r="AC270" s="2"/>
      <c r="AD270" s="2"/>
    </row>
    <row r="271">
      <c r="A271" s="2"/>
      <c r="B271" s="2"/>
      <c r="C271" s="2"/>
      <c r="D271" s="2"/>
      <c r="E271" s="2"/>
      <c r="F271" s="2"/>
      <c r="G271" s="2"/>
      <c r="H271" s="2"/>
      <c r="I271" s="2"/>
      <c r="J271" s="2"/>
      <c r="K271" s="2"/>
      <c r="L271" s="2"/>
      <c r="M271" s="2"/>
      <c r="N271" s="2"/>
      <c r="O271" s="2"/>
      <c r="P271" s="2"/>
      <c r="Q271" s="2"/>
      <c r="R271" s="2"/>
      <c r="S271" s="110"/>
      <c r="T271" s="2"/>
      <c r="U271" s="2"/>
      <c r="V271" s="2"/>
      <c r="W271" s="2"/>
      <c r="X271" s="2"/>
      <c r="Y271" s="2"/>
      <c r="Z271" s="2"/>
      <c r="AA271" s="2"/>
      <c r="AB271" s="2"/>
      <c r="AC271" s="2"/>
      <c r="AD271" s="2"/>
    </row>
    <row r="272">
      <c r="A272" s="2"/>
      <c r="B272" s="2"/>
      <c r="C272" s="2"/>
      <c r="D272" s="2"/>
      <c r="E272" s="2"/>
      <c r="F272" s="2"/>
      <c r="G272" s="2"/>
      <c r="H272" s="2"/>
      <c r="I272" s="2"/>
      <c r="J272" s="2"/>
      <c r="K272" s="2"/>
      <c r="L272" s="2"/>
      <c r="M272" s="2"/>
      <c r="N272" s="2"/>
      <c r="O272" s="2"/>
      <c r="P272" s="2"/>
      <c r="Q272" s="2"/>
      <c r="R272" s="2"/>
      <c r="S272" s="110"/>
      <c r="T272" s="2"/>
      <c r="U272" s="2"/>
      <c r="V272" s="2"/>
      <c r="W272" s="2"/>
      <c r="X272" s="2"/>
      <c r="Y272" s="2"/>
      <c r="Z272" s="2"/>
      <c r="AA272" s="2"/>
      <c r="AB272" s="2"/>
      <c r="AC272" s="2"/>
      <c r="AD272" s="2"/>
    </row>
    <row r="273">
      <c r="A273" s="2"/>
      <c r="B273" s="2"/>
      <c r="C273" s="2"/>
      <c r="D273" s="2"/>
      <c r="E273" s="2"/>
      <c r="F273" s="2"/>
      <c r="G273" s="2"/>
      <c r="H273" s="2"/>
      <c r="I273" s="2"/>
      <c r="J273" s="2"/>
      <c r="K273" s="2"/>
      <c r="L273" s="2"/>
      <c r="M273" s="2"/>
      <c r="N273" s="2"/>
      <c r="O273" s="2"/>
      <c r="P273" s="2"/>
      <c r="Q273" s="2"/>
      <c r="R273" s="2"/>
      <c r="S273" s="110"/>
      <c r="T273" s="2"/>
      <c r="U273" s="2"/>
      <c r="V273" s="2"/>
      <c r="W273" s="2"/>
      <c r="X273" s="2"/>
      <c r="Y273" s="2"/>
      <c r="Z273" s="2"/>
      <c r="AA273" s="2"/>
      <c r="AB273" s="2"/>
      <c r="AC273" s="2"/>
      <c r="AD273" s="2"/>
    </row>
    <row r="274">
      <c r="A274" s="2"/>
      <c r="B274" s="2"/>
      <c r="C274" s="2"/>
      <c r="D274" s="2"/>
      <c r="E274" s="2"/>
      <c r="F274" s="2"/>
      <c r="G274" s="2"/>
      <c r="H274" s="2"/>
      <c r="I274" s="2"/>
      <c r="J274" s="2"/>
      <c r="K274" s="2"/>
      <c r="L274" s="2"/>
      <c r="M274" s="2"/>
      <c r="N274" s="2"/>
      <c r="O274" s="2"/>
      <c r="P274" s="2"/>
      <c r="Q274" s="2"/>
      <c r="R274" s="2"/>
      <c r="S274" s="110"/>
      <c r="T274" s="2"/>
      <c r="U274" s="2"/>
      <c r="V274" s="2"/>
      <c r="W274" s="2"/>
      <c r="X274" s="2"/>
      <c r="Y274" s="2"/>
      <c r="Z274" s="2"/>
      <c r="AA274" s="2"/>
      <c r="AB274" s="2"/>
      <c r="AC274" s="2"/>
      <c r="AD274" s="2"/>
    </row>
    <row r="275">
      <c r="A275" s="2"/>
      <c r="B275" s="2"/>
      <c r="C275" s="2"/>
      <c r="D275" s="2"/>
      <c r="E275" s="2"/>
      <c r="F275" s="2"/>
      <c r="G275" s="2"/>
      <c r="H275" s="2"/>
      <c r="I275" s="2"/>
      <c r="J275" s="2"/>
      <c r="K275" s="2"/>
      <c r="L275" s="2"/>
      <c r="M275" s="2"/>
      <c r="N275" s="2"/>
      <c r="O275" s="2"/>
      <c r="P275" s="2"/>
      <c r="Q275" s="2"/>
      <c r="R275" s="2"/>
      <c r="S275" s="110"/>
      <c r="T275" s="2"/>
      <c r="U275" s="2"/>
      <c r="V275" s="2"/>
      <c r="W275" s="2"/>
      <c r="X275" s="2"/>
      <c r="Y275" s="2"/>
      <c r="Z275" s="2"/>
      <c r="AA275" s="2"/>
      <c r="AB275" s="2"/>
      <c r="AC275" s="2"/>
      <c r="AD275" s="2"/>
    </row>
    <row r="276">
      <c r="A276" s="2"/>
      <c r="B276" s="2"/>
      <c r="C276" s="2"/>
      <c r="D276" s="2"/>
      <c r="E276" s="2"/>
      <c r="F276" s="2"/>
      <c r="G276" s="2"/>
      <c r="H276" s="2"/>
      <c r="I276" s="2"/>
      <c r="J276" s="2"/>
      <c r="K276" s="2"/>
      <c r="L276" s="2"/>
      <c r="M276" s="2"/>
      <c r="N276" s="2"/>
      <c r="O276" s="2"/>
      <c r="P276" s="2"/>
      <c r="Q276" s="2"/>
      <c r="R276" s="2"/>
      <c r="S276" s="110"/>
      <c r="T276" s="2"/>
      <c r="U276" s="2"/>
      <c r="V276" s="2"/>
      <c r="W276" s="2"/>
      <c r="X276" s="2"/>
      <c r="Y276" s="2"/>
      <c r="Z276" s="2"/>
      <c r="AA276" s="2"/>
      <c r="AB276" s="2"/>
      <c r="AC276" s="2"/>
      <c r="AD276" s="2"/>
    </row>
    <row r="277">
      <c r="A277" s="2"/>
      <c r="B277" s="2"/>
      <c r="C277" s="2"/>
      <c r="D277" s="2"/>
      <c r="E277" s="2"/>
      <c r="F277" s="2"/>
      <c r="G277" s="2"/>
      <c r="H277" s="2"/>
      <c r="I277" s="2"/>
      <c r="J277" s="2"/>
      <c r="K277" s="2"/>
      <c r="L277" s="2"/>
      <c r="M277" s="2"/>
      <c r="N277" s="2"/>
      <c r="O277" s="2"/>
      <c r="P277" s="2"/>
      <c r="Q277" s="2"/>
      <c r="R277" s="2"/>
      <c r="S277" s="110"/>
      <c r="T277" s="2"/>
      <c r="U277" s="2"/>
      <c r="V277" s="2"/>
      <c r="W277" s="2"/>
      <c r="X277" s="2"/>
      <c r="Y277" s="2"/>
      <c r="Z277" s="2"/>
      <c r="AA277" s="2"/>
      <c r="AB277" s="2"/>
      <c r="AC277" s="2"/>
      <c r="AD277" s="2"/>
    </row>
    <row r="278">
      <c r="A278" s="2"/>
      <c r="B278" s="2"/>
      <c r="C278" s="2"/>
      <c r="D278" s="2"/>
      <c r="E278" s="2"/>
      <c r="F278" s="2"/>
      <c r="G278" s="2"/>
      <c r="H278" s="2"/>
      <c r="I278" s="2"/>
      <c r="J278" s="2"/>
      <c r="K278" s="2"/>
      <c r="L278" s="2"/>
      <c r="M278" s="2"/>
      <c r="N278" s="2"/>
      <c r="O278" s="2"/>
      <c r="P278" s="2"/>
      <c r="Q278" s="2"/>
      <c r="R278" s="2"/>
      <c r="S278" s="110"/>
      <c r="T278" s="2"/>
      <c r="U278" s="2"/>
      <c r="V278" s="2"/>
      <c r="W278" s="2"/>
      <c r="X278" s="2"/>
      <c r="Y278" s="2"/>
      <c r="Z278" s="2"/>
      <c r="AA278" s="2"/>
      <c r="AB278" s="2"/>
      <c r="AC278" s="2"/>
      <c r="AD278" s="2"/>
    </row>
    <row r="279">
      <c r="A279" s="2"/>
      <c r="B279" s="2"/>
      <c r="C279" s="2"/>
      <c r="D279" s="2"/>
      <c r="E279" s="2"/>
      <c r="F279" s="2"/>
      <c r="G279" s="2"/>
      <c r="H279" s="2"/>
      <c r="I279" s="2"/>
      <c r="J279" s="2"/>
      <c r="K279" s="2"/>
      <c r="L279" s="2"/>
      <c r="M279" s="2"/>
      <c r="N279" s="2"/>
      <c r="O279" s="2"/>
      <c r="P279" s="2"/>
      <c r="Q279" s="2"/>
      <c r="R279" s="2"/>
      <c r="S279" s="110"/>
      <c r="T279" s="2"/>
      <c r="U279" s="2"/>
      <c r="V279" s="2"/>
      <c r="W279" s="2"/>
      <c r="X279" s="2"/>
      <c r="Y279" s="2"/>
      <c r="Z279" s="2"/>
      <c r="AA279" s="2"/>
      <c r="AB279" s="2"/>
      <c r="AC279" s="2"/>
      <c r="AD279" s="2"/>
    </row>
    <row r="280">
      <c r="A280" s="2"/>
      <c r="B280" s="2"/>
      <c r="C280" s="2"/>
      <c r="D280" s="2"/>
      <c r="E280" s="2"/>
      <c r="F280" s="2"/>
      <c r="G280" s="2"/>
      <c r="H280" s="2"/>
      <c r="I280" s="2"/>
      <c r="J280" s="2"/>
      <c r="K280" s="2"/>
      <c r="L280" s="2"/>
      <c r="M280" s="2"/>
      <c r="N280" s="2"/>
      <c r="O280" s="2"/>
      <c r="P280" s="2"/>
      <c r="Q280" s="2"/>
      <c r="R280" s="2"/>
      <c r="S280" s="110"/>
      <c r="T280" s="2"/>
      <c r="U280" s="2"/>
      <c r="V280" s="2"/>
      <c r="W280" s="2"/>
      <c r="X280" s="2"/>
      <c r="Y280" s="2"/>
      <c r="Z280" s="2"/>
      <c r="AA280" s="2"/>
      <c r="AB280" s="2"/>
      <c r="AC280" s="2"/>
      <c r="AD280" s="2"/>
    </row>
    <row r="281">
      <c r="A281" s="2"/>
      <c r="B281" s="2"/>
      <c r="C281" s="2"/>
      <c r="D281" s="2"/>
      <c r="E281" s="2"/>
      <c r="F281" s="2"/>
      <c r="G281" s="2"/>
      <c r="H281" s="2"/>
      <c r="I281" s="2"/>
      <c r="J281" s="2"/>
      <c r="K281" s="2"/>
      <c r="L281" s="2"/>
      <c r="M281" s="2"/>
      <c r="N281" s="2"/>
      <c r="O281" s="2"/>
      <c r="P281" s="2"/>
      <c r="Q281" s="2"/>
      <c r="R281" s="2"/>
      <c r="S281" s="110"/>
      <c r="T281" s="2"/>
      <c r="U281" s="2"/>
      <c r="V281" s="2"/>
      <c r="W281" s="2"/>
      <c r="X281" s="2"/>
      <c r="Y281" s="2"/>
      <c r="Z281" s="2"/>
      <c r="AA281" s="2"/>
      <c r="AB281" s="2"/>
      <c r="AC281" s="2"/>
      <c r="AD281" s="2"/>
    </row>
    <row r="282">
      <c r="A282" s="2"/>
      <c r="B282" s="2"/>
      <c r="C282" s="2"/>
      <c r="D282" s="2"/>
      <c r="E282" s="2"/>
      <c r="F282" s="2"/>
      <c r="G282" s="2"/>
      <c r="H282" s="2"/>
      <c r="I282" s="2"/>
      <c r="J282" s="2"/>
      <c r="K282" s="2"/>
      <c r="L282" s="2"/>
      <c r="M282" s="2"/>
      <c r="N282" s="2"/>
      <c r="O282" s="2"/>
      <c r="P282" s="2"/>
      <c r="Q282" s="2"/>
      <c r="R282" s="2"/>
      <c r="S282" s="110"/>
      <c r="T282" s="2"/>
      <c r="U282" s="2"/>
      <c r="V282" s="2"/>
      <c r="W282" s="2"/>
      <c r="X282" s="2"/>
      <c r="Y282" s="2"/>
      <c r="Z282" s="2"/>
      <c r="AA282" s="2"/>
      <c r="AB282" s="2"/>
      <c r="AC282" s="2"/>
      <c r="AD282" s="2"/>
    </row>
    <row r="283">
      <c r="A283" s="2"/>
      <c r="B283" s="2"/>
      <c r="C283" s="2"/>
      <c r="D283" s="2"/>
      <c r="E283" s="2"/>
      <c r="F283" s="2"/>
      <c r="G283" s="2"/>
      <c r="H283" s="2"/>
      <c r="I283" s="2"/>
      <c r="J283" s="2"/>
      <c r="K283" s="2"/>
      <c r="L283" s="2"/>
      <c r="M283" s="2"/>
      <c r="N283" s="2"/>
      <c r="O283" s="2"/>
      <c r="P283" s="2"/>
      <c r="Q283" s="2"/>
      <c r="R283" s="2"/>
      <c r="S283" s="110"/>
      <c r="T283" s="2"/>
      <c r="U283" s="2"/>
      <c r="V283" s="2"/>
      <c r="W283" s="2"/>
      <c r="X283" s="2"/>
      <c r="Y283" s="2"/>
      <c r="Z283" s="2"/>
      <c r="AA283" s="2"/>
      <c r="AB283" s="2"/>
      <c r="AC283" s="2"/>
      <c r="AD283" s="2"/>
    </row>
    <row r="284">
      <c r="A284" s="2"/>
      <c r="B284" s="2"/>
      <c r="C284" s="2"/>
      <c r="D284" s="2"/>
      <c r="E284" s="2"/>
      <c r="F284" s="2"/>
      <c r="G284" s="2"/>
      <c r="H284" s="2"/>
      <c r="I284" s="2"/>
      <c r="J284" s="2"/>
      <c r="K284" s="2"/>
      <c r="L284" s="2"/>
      <c r="M284" s="2"/>
      <c r="N284" s="2"/>
      <c r="O284" s="2"/>
      <c r="P284" s="2"/>
      <c r="Q284" s="2"/>
      <c r="R284" s="2"/>
      <c r="S284" s="110"/>
      <c r="T284" s="2"/>
      <c r="U284" s="2"/>
      <c r="V284" s="2"/>
      <c r="W284" s="2"/>
      <c r="X284" s="2"/>
      <c r="Y284" s="2"/>
      <c r="Z284" s="2"/>
      <c r="AA284" s="2"/>
      <c r="AB284" s="2"/>
      <c r="AC284" s="2"/>
      <c r="AD284" s="2"/>
    </row>
    <row r="285">
      <c r="A285" s="2"/>
      <c r="B285" s="2"/>
      <c r="C285" s="2"/>
      <c r="D285" s="2"/>
      <c r="E285" s="2"/>
      <c r="F285" s="2"/>
      <c r="G285" s="2"/>
      <c r="H285" s="2"/>
      <c r="I285" s="2"/>
      <c r="J285" s="2"/>
      <c r="K285" s="2"/>
      <c r="L285" s="2"/>
      <c r="M285" s="2"/>
      <c r="N285" s="2"/>
      <c r="O285" s="2"/>
      <c r="P285" s="2"/>
      <c r="Q285" s="2"/>
      <c r="R285" s="2"/>
      <c r="S285" s="110"/>
      <c r="T285" s="2"/>
      <c r="U285" s="2"/>
      <c r="V285" s="2"/>
      <c r="W285" s="2"/>
      <c r="X285" s="2"/>
      <c r="Y285" s="2"/>
      <c r="Z285" s="2"/>
      <c r="AA285" s="2"/>
      <c r="AB285" s="2"/>
      <c r="AC285" s="2"/>
      <c r="AD285" s="2"/>
    </row>
    <row r="286">
      <c r="A286" s="2"/>
      <c r="B286" s="2"/>
      <c r="C286" s="2"/>
      <c r="D286" s="2"/>
      <c r="E286" s="2"/>
      <c r="F286" s="2"/>
      <c r="G286" s="2"/>
      <c r="H286" s="2"/>
      <c r="I286" s="2"/>
      <c r="J286" s="2"/>
      <c r="K286" s="2"/>
      <c r="L286" s="2"/>
      <c r="M286" s="2"/>
      <c r="N286" s="2"/>
      <c r="O286" s="2"/>
      <c r="P286" s="2"/>
      <c r="Q286" s="2"/>
      <c r="R286" s="2"/>
      <c r="S286" s="110"/>
      <c r="T286" s="2"/>
      <c r="U286" s="2"/>
      <c r="V286" s="2"/>
      <c r="W286" s="2"/>
      <c r="X286" s="2"/>
      <c r="Y286" s="2"/>
      <c r="Z286" s="2"/>
      <c r="AA286" s="2"/>
      <c r="AB286" s="2"/>
      <c r="AC286" s="2"/>
      <c r="AD286" s="2"/>
    </row>
    <row r="287">
      <c r="A287" s="2"/>
      <c r="B287" s="2"/>
      <c r="C287" s="2"/>
      <c r="D287" s="2"/>
      <c r="E287" s="2"/>
      <c r="F287" s="2"/>
      <c r="G287" s="2"/>
      <c r="H287" s="2"/>
      <c r="I287" s="2"/>
      <c r="J287" s="2"/>
      <c r="K287" s="2"/>
      <c r="L287" s="2"/>
      <c r="M287" s="2"/>
      <c r="N287" s="2"/>
      <c r="O287" s="2"/>
      <c r="P287" s="2"/>
      <c r="Q287" s="2"/>
      <c r="R287" s="2"/>
      <c r="S287" s="110"/>
      <c r="T287" s="2"/>
      <c r="U287" s="2"/>
      <c r="V287" s="2"/>
      <c r="W287" s="2"/>
      <c r="X287" s="2"/>
      <c r="Y287" s="2"/>
      <c r="Z287" s="2"/>
      <c r="AA287" s="2"/>
      <c r="AB287" s="2"/>
      <c r="AC287" s="2"/>
      <c r="AD287" s="2"/>
    </row>
    <row r="288">
      <c r="A288" s="2"/>
      <c r="B288" s="2"/>
      <c r="C288" s="2"/>
      <c r="D288" s="2"/>
      <c r="E288" s="2"/>
      <c r="F288" s="2"/>
      <c r="G288" s="2"/>
      <c r="H288" s="2"/>
      <c r="I288" s="2"/>
      <c r="J288" s="2"/>
      <c r="K288" s="2"/>
      <c r="L288" s="2"/>
      <c r="M288" s="2"/>
      <c r="N288" s="2"/>
      <c r="O288" s="2"/>
      <c r="P288" s="2"/>
      <c r="Q288" s="2"/>
      <c r="R288" s="2"/>
      <c r="S288" s="110"/>
      <c r="T288" s="2"/>
      <c r="U288" s="2"/>
      <c r="V288" s="2"/>
      <c r="W288" s="2"/>
      <c r="X288" s="2"/>
      <c r="Y288" s="2"/>
      <c r="Z288" s="2"/>
      <c r="AA288" s="2"/>
      <c r="AB288" s="2"/>
      <c r="AC288" s="2"/>
      <c r="AD288" s="2"/>
    </row>
    <row r="289">
      <c r="A289" s="2"/>
      <c r="B289" s="2"/>
      <c r="C289" s="2"/>
      <c r="D289" s="2"/>
      <c r="E289" s="2"/>
      <c r="F289" s="2"/>
      <c r="G289" s="2"/>
      <c r="H289" s="2"/>
      <c r="I289" s="2"/>
      <c r="J289" s="2"/>
      <c r="K289" s="2"/>
      <c r="L289" s="2"/>
      <c r="M289" s="2"/>
      <c r="N289" s="2"/>
      <c r="O289" s="2"/>
      <c r="P289" s="2"/>
      <c r="Q289" s="2"/>
      <c r="R289" s="2"/>
      <c r="S289" s="110"/>
      <c r="T289" s="2"/>
      <c r="U289" s="2"/>
      <c r="V289" s="2"/>
      <c r="W289" s="2"/>
      <c r="X289" s="2"/>
      <c r="Y289" s="2"/>
      <c r="Z289" s="2"/>
      <c r="AA289" s="2"/>
      <c r="AB289" s="2"/>
      <c r="AC289" s="2"/>
      <c r="AD289" s="2"/>
    </row>
    <row r="290">
      <c r="A290" s="2"/>
      <c r="B290" s="2"/>
      <c r="C290" s="2"/>
      <c r="D290" s="2"/>
      <c r="E290" s="2"/>
      <c r="F290" s="2"/>
      <c r="G290" s="2"/>
      <c r="H290" s="2"/>
      <c r="I290" s="2"/>
      <c r="J290" s="2"/>
      <c r="K290" s="2"/>
      <c r="L290" s="2"/>
      <c r="M290" s="2"/>
      <c r="N290" s="2"/>
      <c r="O290" s="2"/>
      <c r="P290" s="2"/>
      <c r="Q290" s="2"/>
      <c r="R290" s="2"/>
      <c r="S290" s="110"/>
      <c r="T290" s="2"/>
      <c r="U290" s="2"/>
      <c r="V290" s="2"/>
      <c r="W290" s="2"/>
      <c r="X290" s="2"/>
      <c r="Y290" s="2"/>
      <c r="Z290" s="2"/>
      <c r="AA290" s="2"/>
      <c r="AB290" s="2"/>
      <c r="AC290" s="2"/>
      <c r="AD290" s="2"/>
    </row>
    <row r="291">
      <c r="A291" s="2"/>
      <c r="B291" s="2"/>
      <c r="C291" s="2"/>
      <c r="D291" s="2"/>
      <c r="E291" s="2"/>
      <c r="F291" s="2"/>
      <c r="G291" s="2"/>
      <c r="H291" s="2"/>
      <c r="I291" s="2"/>
      <c r="J291" s="2"/>
      <c r="K291" s="2"/>
      <c r="L291" s="2"/>
      <c r="M291" s="2"/>
      <c r="N291" s="2"/>
      <c r="O291" s="2"/>
      <c r="P291" s="2"/>
      <c r="Q291" s="2"/>
      <c r="R291" s="2"/>
      <c r="S291" s="110"/>
      <c r="T291" s="2"/>
      <c r="U291" s="2"/>
      <c r="V291" s="2"/>
      <c r="W291" s="2"/>
      <c r="X291" s="2"/>
      <c r="Y291" s="2"/>
      <c r="Z291" s="2"/>
      <c r="AA291" s="2"/>
      <c r="AB291" s="2"/>
      <c r="AC291" s="2"/>
      <c r="AD291" s="2"/>
    </row>
    <row r="292">
      <c r="A292" s="2"/>
      <c r="B292" s="2"/>
      <c r="C292" s="2"/>
      <c r="D292" s="2"/>
      <c r="E292" s="2"/>
      <c r="F292" s="2"/>
      <c r="G292" s="2"/>
      <c r="H292" s="2"/>
      <c r="I292" s="2"/>
      <c r="J292" s="2"/>
      <c r="K292" s="2"/>
      <c r="L292" s="2"/>
      <c r="M292" s="2"/>
      <c r="N292" s="2"/>
      <c r="O292" s="2"/>
      <c r="P292" s="2"/>
      <c r="Q292" s="2"/>
      <c r="R292" s="2"/>
      <c r="S292" s="110"/>
      <c r="T292" s="2"/>
      <c r="U292" s="2"/>
      <c r="V292" s="2"/>
      <c r="W292" s="2"/>
      <c r="X292" s="2"/>
      <c r="Y292" s="2"/>
      <c r="Z292" s="2"/>
      <c r="AA292" s="2"/>
      <c r="AB292" s="2"/>
      <c r="AC292" s="2"/>
      <c r="AD292" s="2"/>
    </row>
    <row r="293">
      <c r="A293" s="2"/>
      <c r="B293" s="2"/>
      <c r="C293" s="2"/>
      <c r="D293" s="2"/>
      <c r="E293" s="2"/>
      <c r="F293" s="2"/>
      <c r="G293" s="2"/>
      <c r="H293" s="2"/>
      <c r="I293" s="2"/>
      <c r="J293" s="2"/>
      <c r="K293" s="2"/>
      <c r="L293" s="2"/>
      <c r="M293" s="2"/>
      <c r="N293" s="2"/>
      <c r="O293" s="2"/>
      <c r="P293" s="2"/>
      <c r="Q293" s="2"/>
      <c r="R293" s="2"/>
      <c r="S293" s="110"/>
      <c r="T293" s="2"/>
      <c r="U293" s="2"/>
      <c r="V293" s="2"/>
      <c r="W293" s="2"/>
      <c r="X293" s="2"/>
      <c r="Y293" s="2"/>
      <c r="Z293" s="2"/>
      <c r="AA293" s="2"/>
      <c r="AB293" s="2"/>
      <c r="AC293" s="2"/>
      <c r="AD293" s="2"/>
    </row>
    <row r="294">
      <c r="A294" s="2"/>
      <c r="B294" s="2"/>
      <c r="C294" s="2"/>
      <c r="D294" s="2"/>
      <c r="E294" s="2"/>
      <c r="F294" s="2"/>
      <c r="G294" s="2"/>
      <c r="H294" s="2"/>
      <c r="I294" s="2"/>
      <c r="J294" s="2"/>
      <c r="K294" s="2"/>
      <c r="L294" s="2"/>
      <c r="M294" s="2"/>
      <c r="N294" s="2"/>
      <c r="O294" s="2"/>
      <c r="P294" s="2"/>
      <c r="Q294" s="2"/>
      <c r="R294" s="2"/>
      <c r="S294" s="110"/>
      <c r="T294" s="2"/>
      <c r="U294" s="2"/>
      <c r="V294" s="2"/>
      <c r="W294" s="2"/>
      <c r="X294" s="2"/>
      <c r="Y294" s="2"/>
      <c r="Z294" s="2"/>
      <c r="AA294" s="2"/>
      <c r="AB294" s="2"/>
      <c r="AC294" s="2"/>
      <c r="AD294" s="2"/>
    </row>
    <row r="295">
      <c r="A295" s="2"/>
      <c r="B295" s="2"/>
      <c r="C295" s="2"/>
      <c r="D295" s="2"/>
      <c r="E295" s="2"/>
      <c r="F295" s="2"/>
      <c r="G295" s="2"/>
      <c r="H295" s="2"/>
      <c r="I295" s="2"/>
      <c r="J295" s="2"/>
      <c r="K295" s="2"/>
      <c r="L295" s="2"/>
      <c r="M295" s="2"/>
      <c r="N295" s="2"/>
      <c r="O295" s="2"/>
      <c r="P295" s="2"/>
      <c r="Q295" s="2"/>
      <c r="R295" s="2"/>
      <c r="S295" s="110"/>
      <c r="T295" s="2"/>
      <c r="U295" s="2"/>
      <c r="V295" s="2"/>
      <c r="W295" s="2"/>
      <c r="X295" s="2"/>
      <c r="Y295" s="2"/>
      <c r="Z295" s="2"/>
      <c r="AA295" s="2"/>
      <c r="AB295" s="2"/>
      <c r="AC295" s="2"/>
      <c r="AD295" s="2"/>
    </row>
    <row r="296">
      <c r="A296" s="2"/>
      <c r="B296" s="2"/>
      <c r="C296" s="2"/>
      <c r="D296" s="2"/>
      <c r="E296" s="2"/>
      <c r="F296" s="2"/>
      <c r="G296" s="2"/>
      <c r="H296" s="2"/>
      <c r="I296" s="2"/>
      <c r="J296" s="2"/>
      <c r="K296" s="2"/>
      <c r="L296" s="2"/>
      <c r="M296" s="2"/>
      <c r="N296" s="2"/>
      <c r="O296" s="2"/>
      <c r="P296" s="2"/>
      <c r="Q296" s="2"/>
      <c r="R296" s="2"/>
      <c r="S296" s="110"/>
      <c r="T296" s="2"/>
      <c r="U296" s="2"/>
      <c r="V296" s="2"/>
      <c r="W296" s="2"/>
      <c r="X296" s="2"/>
      <c r="Y296" s="2"/>
      <c r="Z296" s="2"/>
      <c r="AA296" s="2"/>
      <c r="AB296" s="2"/>
      <c r="AC296" s="2"/>
      <c r="AD296" s="2"/>
    </row>
    <row r="297">
      <c r="A297" s="2"/>
      <c r="B297" s="2"/>
      <c r="C297" s="2"/>
      <c r="D297" s="2"/>
      <c r="E297" s="2"/>
      <c r="F297" s="2"/>
      <c r="G297" s="2"/>
      <c r="H297" s="2"/>
      <c r="I297" s="2"/>
      <c r="J297" s="2"/>
      <c r="K297" s="2"/>
      <c r="L297" s="2"/>
      <c r="M297" s="2"/>
      <c r="N297" s="2"/>
      <c r="O297" s="2"/>
      <c r="P297" s="2"/>
      <c r="Q297" s="2"/>
      <c r="R297" s="2"/>
      <c r="S297" s="110"/>
      <c r="T297" s="2"/>
      <c r="U297" s="2"/>
      <c r="V297" s="2"/>
      <c r="W297" s="2"/>
      <c r="X297" s="2"/>
      <c r="Y297" s="2"/>
      <c r="Z297" s="2"/>
      <c r="AA297" s="2"/>
      <c r="AB297" s="2"/>
      <c r="AC297" s="2"/>
      <c r="AD297" s="2"/>
    </row>
    <row r="298">
      <c r="A298" s="2"/>
      <c r="B298" s="2"/>
      <c r="C298" s="2"/>
      <c r="D298" s="2"/>
      <c r="E298" s="2"/>
      <c r="F298" s="2"/>
      <c r="G298" s="2"/>
      <c r="H298" s="2"/>
      <c r="I298" s="2"/>
      <c r="J298" s="2"/>
      <c r="K298" s="2"/>
      <c r="L298" s="2"/>
      <c r="M298" s="2"/>
      <c r="N298" s="2"/>
      <c r="O298" s="2"/>
      <c r="P298" s="2"/>
      <c r="Q298" s="2"/>
      <c r="R298" s="2"/>
      <c r="S298" s="110"/>
      <c r="T298" s="2"/>
      <c r="U298" s="2"/>
      <c r="V298" s="2"/>
      <c r="W298" s="2"/>
      <c r="X298" s="2"/>
      <c r="Y298" s="2"/>
      <c r="Z298" s="2"/>
      <c r="AA298" s="2"/>
      <c r="AB298" s="2"/>
      <c r="AC298" s="2"/>
      <c r="AD298" s="2"/>
    </row>
    <row r="299">
      <c r="A299" s="2"/>
      <c r="B299" s="2"/>
      <c r="C299" s="2"/>
      <c r="D299" s="2"/>
      <c r="E299" s="2"/>
      <c r="F299" s="2"/>
      <c r="G299" s="2"/>
      <c r="H299" s="2"/>
      <c r="I299" s="2"/>
      <c r="J299" s="2"/>
      <c r="K299" s="2"/>
      <c r="L299" s="2"/>
      <c r="M299" s="2"/>
      <c r="N299" s="2"/>
      <c r="O299" s="2"/>
      <c r="P299" s="2"/>
      <c r="Q299" s="2"/>
      <c r="R299" s="2"/>
      <c r="S299" s="110"/>
      <c r="T299" s="2"/>
      <c r="U299" s="2"/>
      <c r="V299" s="2"/>
      <c r="W299" s="2"/>
      <c r="X299" s="2"/>
      <c r="Y299" s="2"/>
      <c r="Z299" s="2"/>
      <c r="AA299" s="2"/>
      <c r="AB299" s="2"/>
      <c r="AC299" s="2"/>
      <c r="AD299" s="2"/>
    </row>
    <row r="300">
      <c r="A300" s="2"/>
      <c r="B300" s="2"/>
      <c r="C300" s="2"/>
      <c r="D300" s="2"/>
      <c r="E300" s="2"/>
      <c r="F300" s="2"/>
      <c r="G300" s="2"/>
      <c r="H300" s="2"/>
      <c r="I300" s="2"/>
      <c r="J300" s="2"/>
      <c r="K300" s="2"/>
      <c r="L300" s="2"/>
      <c r="M300" s="2"/>
      <c r="N300" s="2"/>
      <c r="O300" s="2"/>
      <c r="P300" s="2"/>
      <c r="Q300" s="2"/>
      <c r="R300" s="2"/>
      <c r="S300" s="110"/>
      <c r="T300" s="2"/>
      <c r="U300" s="2"/>
      <c r="V300" s="2"/>
      <c r="W300" s="2"/>
      <c r="X300" s="2"/>
      <c r="Y300" s="2"/>
      <c r="Z300" s="2"/>
      <c r="AA300" s="2"/>
      <c r="AB300" s="2"/>
      <c r="AC300" s="2"/>
      <c r="AD300" s="2"/>
    </row>
    <row r="301">
      <c r="A301" s="2"/>
      <c r="B301" s="2"/>
      <c r="C301" s="2"/>
      <c r="D301" s="2"/>
      <c r="E301" s="2"/>
      <c r="F301" s="2"/>
      <c r="G301" s="2"/>
      <c r="H301" s="2"/>
      <c r="I301" s="2"/>
      <c r="J301" s="2"/>
      <c r="K301" s="2"/>
      <c r="L301" s="2"/>
      <c r="M301" s="2"/>
      <c r="N301" s="2"/>
      <c r="O301" s="2"/>
      <c r="P301" s="2"/>
      <c r="Q301" s="2"/>
      <c r="R301" s="2"/>
      <c r="S301" s="110"/>
      <c r="T301" s="2"/>
      <c r="U301" s="2"/>
      <c r="V301" s="2"/>
      <c r="W301" s="2"/>
      <c r="X301" s="2"/>
      <c r="Y301" s="2"/>
      <c r="Z301" s="2"/>
      <c r="AA301" s="2"/>
      <c r="AB301" s="2"/>
      <c r="AC301" s="2"/>
      <c r="AD301" s="2"/>
    </row>
    <row r="302">
      <c r="A302" s="2"/>
      <c r="B302" s="2"/>
      <c r="C302" s="2"/>
      <c r="D302" s="2"/>
      <c r="E302" s="2"/>
      <c r="F302" s="2"/>
      <c r="G302" s="2"/>
      <c r="H302" s="2"/>
      <c r="I302" s="2"/>
      <c r="J302" s="2"/>
      <c r="K302" s="2"/>
      <c r="L302" s="2"/>
      <c r="M302" s="2"/>
      <c r="N302" s="2"/>
      <c r="O302" s="2"/>
      <c r="P302" s="2"/>
      <c r="Q302" s="2"/>
      <c r="R302" s="2"/>
      <c r="S302" s="110"/>
      <c r="T302" s="2"/>
      <c r="U302" s="2"/>
      <c r="V302" s="2"/>
      <c r="W302" s="2"/>
      <c r="X302" s="2"/>
      <c r="Y302" s="2"/>
      <c r="Z302" s="2"/>
      <c r="AA302" s="2"/>
      <c r="AB302" s="2"/>
      <c r="AC302" s="2"/>
      <c r="AD302" s="2"/>
    </row>
    <row r="303">
      <c r="A303" s="2"/>
      <c r="B303" s="2"/>
      <c r="C303" s="2"/>
      <c r="D303" s="2"/>
      <c r="E303" s="2"/>
      <c r="F303" s="2"/>
      <c r="G303" s="2"/>
      <c r="H303" s="2"/>
      <c r="I303" s="2"/>
      <c r="J303" s="2"/>
      <c r="K303" s="2"/>
      <c r="L303" s="2"/>
      <c r="M303" s="2"/>
      <c r="N303" s="2"/>
      <c r="O303" s="2"/>
      <c r="P303" s="2"/>
      <c r="Q303" s="2"/>
      <c r="R303" s="2"/>
      <c r="S303" s="110"/>
      <c r="T303" s="2"/>
      <c r="U303" s="2"/>
      <c r="V303" s="2"/>
      <c r="W303" s="2"/>
      <c r="X303" s="2"/>
      <c r="Y303" s="2"/>
      <c r="Z303" s="2"/>
      <c r="AA303" s="2"/>
      <c r="AB303" s="2"/>
      <c r="AC303" s="2"/>
      <c r="AD303" s="2"/>
    </row>
    <row r="304">
      <c r="A304" s="2"/>
      <c r="B304" s="2"/>
      <c r="C304" s="2"/>
      <c r="D304" s="2"/>
      <c r="E304" s="2"/>
      <c r="F304" s="2"/>
      <c r="G304" s="2"/>
      <c r="H304" s="2"/>
      <c r="I304" s="2"/>
      <c r="J304" s="2"/>
      <c r="K304" s="2"/>
      <c r="L304" s="2"/>
      <c r="M304" s="2"/>
      <c r="N304" s="2"/>
      <c r="O304" s="2"/>
      <c r="P304" s="2"/>
      <c r="Q304" s="2"/>
      <c r="R304" s="2"/>
      <c r="S304" s="110"/>
      <c r="T304" s="2"/>
      <c r="U304" s="2"/>
      <c r="V304" s="2"/>
      <c r="W304" s="2"/>
      <c r="X304" s="2"/>
      <c r="Y304" s="2"/>
      <c r="Z304" s="2"/>
      <c r="AA304" s="2"/>
      <c r="AB304" s="2"/>
      <c r="AC304" s="2"/>
      <c r="AD304" s="2"/>
    </row>
    <row r="305">
      <c r="A305" s="2"/>
      <c r="B305" s="2"/>
      <c r="C305" s="2"/>
      <c r="D305" s="2"/>
      <c r="E305" s="2"/>
      <c r="F305" s="2"/>
      <c r="G305" s="2"/>
      <c r="H305" s="2"/>
      <c r="I305" s="2"/>
      <c r="J305" s="2"/>
      <c r="K305" s="2"/>
      <c r="L305" s="2"/>
      <c r="M305" s="2"/>
      <c r="N305" s="2"/>
      <c r="O305" s="2"/>
      <c r="P305" s="2"/>
      <c r="Q305" s="2"/>
      <c r="R305" s="2"/>
      <c r="S305" s="110"/>
      <c r="T305" s="2"/>
      <c r="U305" s="2"/>
      <c r="V305" s="2"/>
      <c r="W305" s="2"/>
      <c r="X305" s="2"/>
      <c r="Y305" s="2"/>
      <c r="Z305" s="2"/>
      <c r="AA305" s="2"/>
      <c r="AB305" s="2"/>
      <c r="AC305" s="2"/>
      <c r="AD305" s="2"/>
    </row>
    <row r="306">
      <c r="A306" s="2"/>
      <c r="B306" s="2"/>
      <c r="C306" s="2"/>
      <c r="D306" s="2"/>
      <c r="E306" s="2"/>
      <c r="F306" s="2"/>
      <c r="G306" s="2"/>
      <c r="H306" s="2"/>
      <c r="I306" s="2"/>
      <c r="J306" s="2"/>
      <c r="K306" s="2"/>
      <c r="L306" s="2"/>
      <c r="M306" s="2"/>
      <c r="N306" s="2"/>
      <c r="O306" s="2"/>
      <c r="P306" s="2"/>
      <c r="Q306" s="2"/>
      <c r="R306" s="2"/>
      <c r="S306" s="110"/>
      <c r="T306" s="2"/>
      <c r="U306" s="2"/>
      <c r="V306" s="2"/>
      <c r="W306" s="2"/>
      <c r="X306" s="2"/>
      <c r="Y306" s="2"/>
      <c r="Z306" s="2"/>
      <c r="AA306" s="2"/>
      <c r="AB306" s="2"/>
      <c r="AC306" s="2"/>
      <c r="AD306" s="2"/>
    </row>
    <row r="307">
      <c r="A307" s="2"/>
      <c r="B307" s="2"/>
      <c r="C307" s="2"/>
      <c r="D307" s="2"/>
      <c r="E307" s="2"/>
      <c r="F307" s="2"/>
      <c r="G307" s="2"/>
      <c r="H307" s="2"/>
      <c r="I307" s="2"/>
      <c r="J307" s="2"/>
      <c r="K307" s="2"/>
      <c r="L307" s="2"/>
      <c r="M307" s="2"/>
      <c r="N307" s="2"/>
      <c r="O307" s="2"/>
      <c r="P307" s="2"/>
      <c r="Q307" s="2"/>
      <c r="R307" s="2"/>
      <c r="S307" s="110"/>
      <c r="T307" s="2"/>
      <c r="U307" s="2"/>
      <c r="V307" s="2"/>
      <c r="W307" s="2"/>
      <c r="X307" s="2"/>
      <c r="Y307" s="2"/>
      <c r="Z307" s="2"/>
      <c r="AA307" s="2"/>
      <c r="AB307" s="2"/>
      <c r="AC307" s="2"/>
      <c r="AD307" s="2"/>
    </row>
    <row r="308">
      <c r="A308" s="2"/>
      <c r="B308" s="2"/>
      <c r="C308" s="2"/>
      <c r="D308" s="2"/>
      <c r="E308" s="2"/>
      <c r="F308" s="2"/>
      <c r="G308" s="2"/>
      <c r="H308" s="2"/>
      <c r="I308" s="2"/>
      <c r="J308" s="2"/>
      <c r="K308" s="2"/>
      <c r="L308" s="2"/>
      <c r="M308" s="2"/>
      <c r="N308" s="2"/>
      <c r="O308" s="2"/>
      <c r="P308" s="2"/>
      <c r="Q308" s="2"/>
      <c r="R308" s="2"/>
      <c r="S308" s="110"/>
      <c r="T308" s="2"/>
      <c r="U308" s="2"/>
      <c r="V308" s="2"/>
      <c r="W308" s="2"/>
      <c r="X308" s="2"/>
      <c r="Y308" s="2"/>
      <c r="Z308" s="2"/>
      <c r="AA308" s="2"/>
      <c r="AB308" s="2"/>
      <c r="AC308" s="2"/>
      <c r="AD308" s="2"/>
    </row>
    <row r="309">
      <c r="A309" s="2"/>
      <c r="B309" s="2"/>
      <c r="C309" s="2"/>
      <c r="D309" s="2"/>
      <c r="E309" s="2"/>
      <c r="F309" s="2"/>
      <c r="G309" s="2"/>
      <c r="H309" s="2"/>
      <c r="I309" s="2"/>
      <c r="J309" s="2"/>
      <c r="K309" s="2"/>
      <c r="L309" s="2"/>
      <c r="M309" s="2"/>
      <c r="N309" s="2"/>
      <c r="O309" s="2"/>
      <c r="P309" s="2"/>
      <c r="Q309" s="2"/>
      <c r="R309" s="2"/>
      <c r="S309" s="110"/>
      <c r="T309" s="2"/>
      <c r="U309" s="2"/>
      <c r="V309" s="2"/>
      <c r="W309" s="2"/>
      <c r="X309" s="2"/>
      <c r="Y309" s="2"/>
      <c r="Z309" s="2"/>
      <c r="AA309" s="2"/>
      <c r="AB309" s="2"/>
      <c r="AC309" s="2"/>
      <c r="AD309" s="2"/>
    </row>
    <row r="310">
      <c r="A310" s="2"/>
      <c r="B310" s="2"/>
      <c r="C310" s="2"/>
      <c r="D310" s="2"/>
      <c r="E310" s="2"/>
      <c r="F310" s="2"/>
      <c r="G310" s="2"/>
      <c r="H310" s="2"/>
      <c r="I310" s="2"/>
      <c r="J310" s="2"/>
      <c r="K310" s="2"/>
      <c r="L310" s="2"/>
      <c r="M310" s="2"/>
      <c r="N310" s="2"/>
      <c r="O310" s="2"/>
      <c r="P310" s="2"/>
      <c r="Q310" s="2"/>
      <c r="R310" s="2"/>
      <c r="S310" s="110"/>
      <c r="T310" s="2"/>
      <c r="U310" s="2"/>
      <c r="V310" s="2"/>
      <c r="W310" s="2"/>
      <c r="X310" s="2"/>
      <c r="Y310" s="2"/>
      <c r="Z310" s="2"/>
      <c r="AA310" s="2"/>
      <c r="AB310" s="2"/>
      <c r="AC310" s="2"/>
      <c r="AD310" s="2"/>
    </row>
    <row r="311">
      <c r="A311" s="2"/>
      <c r="B311" s="2"/>
      <c r="C311" s="2"/>
      <c r="D311" s="2"/>
      <c r="E311" s="2"/>
      <c r="F311" s="2"/>
      <c r="G311" s="2"/>
      <c r="H311" s="2"/>
      <c r="I311" s="2"/>
      <c r="J311" s="2"/>
      <c r="K311" s="2"/>
      <c r="L311" s="2"/>
      <c r="M311" s="2"/>
      <c r="N311" s="2"/>
      <c r="O311" s="2"/>
      <c r="P311" s="2"/>
      <c r="Q311" s="2"/>
      <c r="R311" s="2"/>
      <c r="S311" s="110"/>
      <c r="T311" s="2"/>
      <c r="U311" s="2"/>
      <c r="V311" s="2"/>
      <c r="W311" s="2"/>
      <c r="X311" s="2"/>
      <c r="Y311" s="2"/>
      <c r="Z311" s="2"/>
      <c r="AA311" s="2"/>
      <c r="AB311" s="2"/>
      <c r="AC311" s="2"/>
      <c r="AD311" s="2"/>
    </row>
    <row r="312">
      <c r="A312" s="2"/>
      <c r="B312" s="2"/>
      <c r="C312" s="2"/>
      <c r="D312" s="2"/>
      <c r="E312" s="2"/>
      <c r="F312" s="2"/>
      <c r="G312" s="2"/>
      <c r="H312" s="2"/>
      <c r="I312" s="2"/>
      <c r="J312" s="2"/>
      <c r="K312" s="2"/>
      <c r="L312" s="2"/>
      <c r="M312" s="2"/>
      <c r="N312" s="2"/>
      <c r="O312" s="2"/>
      <c r="P312" s="2"/>
      <c r="Q312" s="2"/>
      <c r="R312" s="2"/>
      <c r="S312" s="110"/>
      <c r="T312" s="2"/>
      <c r="U312" s="2"/>
      <c r="V312" s="2"/>
      <c r="W312" s="2"/>
      <c r="X312" s="2"/>
      <c r="Y312" s="2"/>
      <c r="Z312" s="2"/>
      <c r="AA312" s="2"/>
      <c r="AB312" s="2"/>
      <c r="AC312" s="2"/>
      <c r="AD312" s="2"/>
    </row>
    <row r="313">
      <c r="A313" s="2"/>
      <c r="B313" s="2"/>
      <c r="C313" s="2"/>
      <c r="D313" s="2"/>
      <c r="E313" s="2"/>
      <c r="F313" s="2"/>
      <c r="G313" s="2"/>
      <c r="H313" s="2"/>
      <c r="I313" s="2"/>
      <c r="J313" s="2"/>
      <c r="K313" s="2"/>
      <c r="L313" s="2"/>
      <c r="M313" s="2"/>
      <c r="N313" s="2"/>
      <c r="O313" s="2"/>
      <c r="P313" s="2"/>
      <c r="Q313" s="2"/>
      <c r="R313" s="2"/>
      <c r="S313" s="110"/>
      <c r="T313" s="2"/>
      <c r="U313" s="2"/>
      <c r="V313" s="2"/>
      <c r="W313" s="2"/>
      <c r="X313" s="2"/>
      <c r="Y313" s="2"/>
      <c r="Z313" s="2"/>
      <c r="AA313" s="2"/>
      <c r="AB313" s="2"/>
      <c r="AC313" s="2"/>
      <c r="AD313" s="2"/>
    </row>
    <row r="314">
      <c r="A314" s="2"/>
      <c r="B314" s="2"/>
      <c r="C314" s="2"/>
      <c r="D314" s="2"/>
      <c r="E314" s="2"/>
      <c r="F314" s="2"/>
      <c r="G314" s="2"/>
      <c r="H314" s="2"/>
      <c r="I314" s="2"/>
      <c r="J314" s="2"/>
      <c r="K314" s="2"/>
      <c r="L314" s="2"/>
      <c r="M314" s="2"/>
      <c r="N314" s="2"/>
      <c r="O314" s="2"/>
      <c r="P314" s="2"/>
      <c r="Q314" s="2"/>
      <c r="R314" s="2"/>
      <c r="S314" s="110"/>
      <c r="T314" s="2"/>
      <c r="U314" s="2"/>
      <c r="V314" s="2"/>
      <c r="W314" s="2"/>
      <c r="X314" s="2"/>
      <c r="Y314" s="2"/>
      <c r="Z314" s="2"/>
      <c r="AA314" s="2"/>
      <c r="AB314" s="2"/>
      <c r="AC314" s="2"/>
      <c r="AD314" s="2"/>
    </row>
    <row r="315">
      <c r="A315" s="2"/>
      <c r="B315" s="2"/>
      <c r="C315" s="2"/>
      <c r="D315" s="2"/>
      <c r="E315" s="2"/>
      <c r="F315" s="2"/>
      <c r="G315" s="2"/>
      <c r="H315" s="2"/>
      <c r="I315" s="2"/>
      <c r="J315" s="2"/>
      <c r="K315" s="2"/>
      <c r="L315" s="2"/>
      <c r="M315" s="2"/>
      <c r="N315" s="2"/>
      <c r="O315" s="2"/>
      <c r="P315" s="2"/>
      <c r="Q315" s="2"/>
      <c r="R315" s="2"/>
      <c r="S315" s="110"/>
      <c r="T315" s="2"/>
      <c r="U315" s="2"/>
      <c r="V315" s="2"/>
      <c r="W315" s="2"/>
      <c r="X315" s="2"/>
      <c r="Y315" s="2"/>
      <c r="Z315" s="2"/>
      <c r="AA315" s="2"/>
      <c r="AB315" s="2"/>
      <c r="AC315" s="2"/>
      <c r="AD315" s="2"/>
    </row>
    <row r="316">
      <c r="A316" s="2"/>
      <c r="B316" s="2"/>
      <c r="C316" s="2"/>
      <c r="D316" s="2"/>
      <c r="E316" s="2"/>
      <c r="F316" s="2"/>
      <c r="G316" s="2"/>
      <c r="H316" s="2"/>
      <c r="I316" s="2"/>
      <c r="J316" s="2"/>
      <c r="K316" s="2"/>
      <c r="L316" s="2"/>
      <c r="M316" s="2"/>
      <c r="N316" s="2"/>
      <c r="O316" s="2"/>
      <c r="P316" s="2"/>
      <c r="Q316" s="2"/>
      <c r="R316" s="2"/>
      <c r="S316" s="110"/>
      <c r="T316" s="2"/>
      <c r="U316" s="2"/>
      <c r="V316" s="2"/>
      <c r="W316" s="2"/>
      <c r="X316" s="2"/>
      <c r="Y316" s="2"/>
      <c r="Z316" s="2"/>
      <c r="AA316" s="2"/>
      <c r="AB316" s="2"/>
      <c r="AC316" s="2"/>
      <c r="AD316" s="2"/>
    </row>
    <row r="317">
      <c r="A317" s="2"/>
      <c r="B317" s="2"/>
      <c r="C317" s="2"/>
      <c r="D317" s="2"/>
      <c r="E317" s="2"/>
      <c r="F317" s="2"/>
      <c r="G317" s="2"/>
      <c r="H317" s="2"/>
      <c r="I317" s="2"/>
      <c r="J317" s="2"/>
      <c r="K317" s="2"/>
      <c r="L317" s="2"/>
      <c r="M317" s="2"/>
      <c r="N317" s="2"/>
      <c r="O317" s="2"/>
      <c r="P317" s="2"/>
      <c r="Q317" s="2"/>
      <c r="R317" s="2"/>
      <c r="S317" s="110"/>
      <c r="T317" s="2"/>
      <c r="U317" s="2"/>
      <c r="V317" s="2"/>
      <c r="W317" s="2"/>
      <c r="X317" s="2"/>
      <c r="Y317" s="2"/>
      <c r="Z317" s="2"/>
      <c r="AA317" s="2"/>
      <c r="AB317" s="2"/>
      <c r="AC317" s="2"/>
      <c r="AD317" s="2"/>
    </row>
    <row r="318">
      <c r="A318" s="2"/>
      <c r="B318" s="2"/>
      <c r="C318" s="2"/>
      <c r="D318" s="2"/>
      <c r="E318" s="2"/>
      <c r="F318" s="2"/>
      <c r="G318" s="2"/>
      <c r="H318" s="2"/>
      <c r="I318" s="2"/>
      <c r="J318" s="2"/>
      <c r="K318" s="2"/>
      <c r="L318" s="2"/>
      <c r="M318" s="2"/>
      <c r="N318" s="2"/>
      <c r="O318" s="2"/>
      <c r="P318" s="2"/>
      <c r="Q318" s="2"/>
      <c r="R318" s="2"/>
      <c r="S318" s="110"/>
      <c r="T318" s="2"/>
      <c r="U318" s="2"/>
      <c r="V318" s="2"/>
      <c r="W318" s="2"/>
      <c r="X318" s="2"/>
      <c r="Y318" s="2"/>
      <c r="Z318" s="2"/>
      <c r="AA318" s="2"/>
      <c r="AB318" s="2"/>
      <c r="AC318" s="2"/>
      <c r="AD318" s="2"/>
    </row>
    <row r="319">
      <c r="A319" s="2"/>
      <c r="B319" s="2"/>
      <c r="C319" s="2"/>
      <c r="D319" s="2"/>
      <c r="E319" s="2"/>
      <c r="F319" s="2"/>
      <c r="G319" s="2"/>
      <c r="H319" s="2"/>
      <c r="I319" s="2"/>
      <c r="J319" s="2"/>
      <c r="K319" s="2"/>
      <c r="L319" s="2"/>
      <c r="M319" s="2"/>
      <c r="N319" s="2"/>
      <c r="O319" s="2"/>
      <c r="P319" s="2"/>
      <c r="Q319" s="2"/>
      <c r="R319" s="2"/>
      <c r="S319" s="110"/>
      <c r="T319" s="2"/>
      <c r="U319" s="2"/>
      <c r="V319" s="2"/>
      <c r="W319" s="2"/>
      <c r="X319" s="2"/>
      <c r="Y319" s="2"/>
      <c r="Z319" s="2"/>
      <c r="AA319" s="2"/>
      <c r="AB319" s="2"/>
      <c r="AC319" s="2"/>
      <c r="AD319" s="2"/>
    </row>
    <row r="320">
      <c r="A320" s="2"/>
      <c r="B320" s="2"/>
      <c r="C320" s="2"/>
      <c r="D320" s="2"/>
      <c r="E320" s="2"/>
      <c r="F320" s="2"/>
      <c r="G320" s="2"/>
      <c r="H320" s="2"/>
      <c r="I320" s="2"/>
      <c r="J320" s="2"/>
      <c r="K320" s="2"/>
      <c r="L320" s="2"/>
      <c r="M320" s="2"/>
      <c r="N320" s="2"/>
      <c r="O320" s="2"/>
      <c r="P320" s="2"/>
      <c r="Q320" s="2"/>
      <c r="R320" s="2"/>
      <c r="S320" s="110"/>
      <c r="T320" s="2"/>
      <c r="U320" s="2"/>
      <c r="V320" s="2"/>
      <c r="W320" s="2"/>
      <c r="X320" s="2"/>
      <c r="Y320" s="2"/>
      <c r="Z320" s="2"/>
      <c r="AA320" s="2"/>
      <c r="AB320" s="2"/>
      <c r="AC320" s="2"/>
      <c r="AD320" s="2"/>
    </row>
    <row r="321">
      <c r="A321" s="2"/>
      <c r="B321" s="2"/>
      <c r="C321" s="2"/>
      <c r="D321" s="2"/>
      <c r="E321" s="2"/>
      <c r="F321" s="2"/>
      <c r="G321" s="2"/>
      <c r="H321" s="2"/>
      <c r="I321" s="2"/>
      <c r="J321" s="2"/>
      <c r="K321" s="2"/>
      <c r="L321" s="2"/>
      <c r="M321" s="2"/>
      <c r="N321" s="2"/>
      <c r="O321" s="2"/>
      <c r="P321" s="2"/>
      <c r="Q321" s="2"/>
      <c r="R321" s="2"/>
      <c r="S321" s="110"/>
      <c r="T321" s="2"/>
      <c r="U321" s="2"/>
      <c r="V321" s="2"/>
      <c r="W321" s="2"/>
      <c r="X321" s="2"/>
      <c r="Y321" s="2"/>
      <c r="Z321" s="2"/>
      <c r="AA321" s="2"/>
      <c r="AB321" s="2"/>
      <c r="AC321" s="2"/>
      <c r="AD321" s="2"/>
    </row>
    <row r="322">
      <c r="A322" s="2"/>
      <c r="B322" s="2"/>
      <c r="C322" s="2"/>
      <c r="D322" s="2"/>
      <c r="E322" s="2"/>
      <c r="F322" s="2"/>
      <c r="G322" s="2"/>
      <c r="H322" s="2"/>
      <c r="I322" s="2"/>
      <c r="J322" s="2"/>
      <c r="K322" s="2"/>
      <c r="L322" s="2"/>
      <c r="M322" s="2"/>
      <c r="N322" s="2"/>
      <c r="O322" s="2"/>
      <c r="P322" s="2"/>
      <c r="Q322" s="2"/>
      <c r="R322" s="2"/>
      <c r="S322" s="110"/>
      <c r="T322" s="2"/>
      <c r="U322" s="2"/>
      <c r="V322" s="2"/>
      <c r="W322" s="2"/>
      <c r="X322" s="2"/>
      <c r="Y322" s="2"/>
      <c r="Z322" s="2"/>
      <c r="AA322" s="2"/>
      <c r="AB322" s="2"/>
      <c r="AC322" s="2"/>
      <c r="AD322" s="2"/>
    </row>
    <row r="323">
      <c r="A323" s="2"/>
      <c r="B323" s="2"/>
      <c r="C323" s="2"/>
      <c r="D323" s="2"/>
      <c r="E323" s="2"/>
      <c r="F323" s="2"/>
      <c r="G323" s="2"/>
      <c r="H323" s="2"/>
      <c r="I323" s="2"/>
      <c r="J323" s="2"/>
      <c r="K323" s="2"/>
      <c r="L323" s="2"/>
      <c r="M323" s="2"/>
      <c r="N323" s="2"/>
      <c r="O323" s="2"/>
      <c r="P323" s="2"/>
      <c r="Q323" s="2"/>
      <c r="R323" s="2"/>
      <c r="S323" s="110"/>
      <c r="T323" s="2"/>
      <c r="U323" s="2"/>
      <c r="V323" s="2"/>
      <c r="W323" s="2"/>
      <c r="X323" s="2"/>
      <c r="Y323" s="2"/>
      <c r="Z323" s="2"/>
      <c r="AA323" s="2"/>
      <c r="AB323" s="2"/>
      <c r="AC323" s="2"/>
      <c r="AD323" s="2"/>
    </row>
    <row r="324">
      <c r="A324" s="2"/>
      <c r="B324" s="2"/>
      <c r="C324" s="2"/>
      <c r="D324" s="2"/>
      <c r="E324" s="2"/>
      <c r="F324" s="2"/>
      <c r="G324" s="2"/>
      <c r="H324" s="2"/>
      <c r="I324" s="2"/>
      <c r="J324" s="2"/>
      <c r="K324" s="2"/>
      <c r="L324" s="2"/>
      <c r="M324" s="2"/>
      <c r="N324" s="2"/>
      <c r="O324" s="2"/>
      <c r="P324" s="2"/>
      <c r="Q324" s="2"/>
      <c r="R324" s="2"/>
      <c r="S324" s="110"/>
      <c r="T324" s="2"/>
      <c r="U324" s="2"/>
      <c r="V324" s="2"/>
      <c r="W324" s="2"/>
      <c r="X324" s="2"/>
      <c r="Y324" s="2"/>
      <c r="Z324" s="2"/>
      <c r="AA324" s="2"/>
      <c r="AB324" s="2"/>
      <c r="AC324" s="2"/>
      <c r="AD324" s="2"/>
    </row>
    <row r="325">
      <c r="A325" s="2"/>
      <c r="B325" s="2"/>
      <c r="C325" s="2"/>
      <c r="D325" s="2"/>
      <c r="E325" s="2"/>
      <c r="F325" s="2"/>
      <c r="G325" s="2"/>
      <c r="H325" s="2"/>
      <c r="I325" s="2"/>
      <c r="J325" s="2"/>
      <c r="K325" s="2"/>
      <c r="L325" s="2"/>
      <c r="M325" s="2"/>
      <c r="N325" s="2"/>
      <c r="O325" s="2"/>
      <c r="P325" s="2"/>
      <c r="Q325" s="2"/>
      <c r="R325" s="2"/>
      <c r="S325" s="110"/>
      <c r="T325" s="2"/>
      <c r="U325" s="2"/>
      <c r="V325" s="2"/>
      <c r="W325" s="2"/>
      <c r="X325" s="2"/>
      <c r="Y325" s="2"/>
      <c r="Z325" s="2"/>
      <c r="AA325" s="2"/>
      <c r="AB325" s="2"/>
      <c r="AC325" s="2"/>
      <c r="AD325" s="2"/>
    </row>
    <row r="326">
      <c r="A326" s="2"/>
      <c r="B326" s="2"/>
      <c r="C326" s="2"/>
      <c r="D326" s="2"/>
      <c r="E326" s="2"/>
      <c r="F326" s="2"/>
      <c r="G326" s="2"/>
      <c r="H326" s="2"/>
      <c r="I326" s="2"/>
      <c r="J326" s="2"/>
      <c r="K326" s="2"/>
      <c r="L326" s="2"/>
      <c r="M326" s="2"/>
      <c r="N326" s="2"/>
      <c r="O326" s="2"/>
      <c r="P326" s="2"/>
      <c r="Q326" s="2"/>
      <c r="R326" s="2"/>
      <c r="S326" s="110"/>
      <c r="T326" s="2"/>
      <c r="U326" s="2"/>
      <c r="V326" s="2"/>
      <c r="W326" s="2"/>
      <c r="X326" s="2"/>
      <c r="Y326" s="2"/>
      <c r="Z326" s="2"/>
      <c r="AA326" s="2"/>
      <c r="AB326" s="2"/>
      <c r="AC326" s="2"/>
      <c r="AD326" s="2"/>
    </row>
    <row r="327">
      <c r="A327" s="2"/>
      <c r="B327" s="2"/>
      <c r="C327" s="2"/>
      <c r="D327" s="2"/>
      <c r="E327" s="2"/>
      <c r="F327" s="2"/>
      <c r="G327" s="2"/>
      <c r="H327" s="2"/>
      <c r="I327" s="2"/>
      <c r="J327" s="2"/>
      <c r="K327" s="2"/>
      <c r="L327" s="2"/>
      <c r="M327" s="2"/>
      <c r="N327" s="2"/>
      <c r="O327" s="2"/>
      <c r="P327" s="2"/>
      <c r="Q327" s="2"/>
      <c r="R327" s="2"/>
      <c r="S327" s="110"/>
      <c r="T327" s="2"/>
      <c r="U327" s="2"/>
      <c r="V327" s="2"/>
      <c r="W327" s="2"/>
      <c r="X327" s="2"/>
      <c r="Y327" s="2"/>
      <c r="Z327" s="2"/>
      <c r="AA327" s="2"/>
      <c r="AB327" s="2"/>
      <c r="AC327" s="2"/>
      <c r="AD327" s="2"/>
    </row>
    <row r="328">
      <c r="A328" s="2"/>
      <c r="B328" s="2"/>
      <c r="C328" s="2"/>
      <c r="D328" s="2"/>
      <c r="E328" s="2"/>
      <c r="F328" s="2"/>
      <c r="G328" s="2"/>
      <c r="H328" s="2"/>
      <c r="I328" s="2"/>
      <c r="J328" s="2"/>
      <c r="K328" s="2"/>
      <c r="L328" s="2"/>
      <c r="M328" s="2"/>
      <c r="N328" s="2"/>
      <c r="O328" s="2"/>
      <c r="P328" s="2"/>
      <c r="Q328" s="2"/>
      <c r="R328" s="2"/>
      <c r="S328" s="110"/>
      <c r="T328" s="2"/>
      <c r="U328" s="2"/>
      <c r="V328" s="2"/>
      <c r="W328" s="2"/>
      <c r="X328" s="2"/>
      <c r="Y328" s="2"/>
      <c r="Z328" s="2"/>
      <c r="AA328" s="2"/>
      <c r="AB328" s="2"/>
      <c r="AC328" s="2"/>
      <c r="AD328" s="2"/>
    </row>
    <row r="329">
      <c r="A329" s="2"/>
      <c r="B329" s="2"/>
      <c r="C329" s="2"/>
      <c r="D329" s="2"/>
      <c r="E329" s="2"/>
      <c r="F329" s="2"/>
      <c r="G329" s="2"/>
      <c r="H329" s="2"/>
      <c r="I329" s="2"/>
      <c r="J329" s="2"/>
      <c r="K329" s="2"/>
      <c r="L329" s="2"/>
      <c r="M329" s="2"/>
      <c r="N329" s="2"/>
      <c r="O329" s="2"/>
      <c r="P329" s="2"/>
      <c r="Q329" s="2"/>
      <c r="R329" s="2"/>
      <c r="S329" s="110"/>
      <c r="T329" s="2"/>
      <c r="U329" s="2"/>
      <c r="V329" s="2"/>
      <c r="W329" s="2"/>
      <c r="X329" s="2"/>
      <c r="Y329" s="2"/>
      <c r="Z329" s="2"/>
      <c r="AA329" s="2"/>
      <c r="AB329" s="2"/>
      <c r="AC329" s="2"/>
      <c r="AD329" s="2"/>
    </row>
    <row r="330">
      <c r="A330" s="2"/>
      <c r="B330" s="2"/>
      <c r="C330" s="2"/>
      <c r="D330" s="2"/>
      <c r="E330" s="2"/>
      <c r="F330" s="2"/>
      <c r="G330" s="2"/>
      <c r="H330" s="2"/>
      <c r="I330" s="2"/>
      <c r="J330" s="2"/>
      <c r="K330" s="2"/>
      <c r="L330" s="2"/>
      <c r="M330" s="2"/>
      <c r="N330" s="2"/>
      <c r="O330" s="2"/>
      <c r="P330" s="2"/>
      <c r="Q330" s="2"/>
      <c r="R330" s="2"/>
      <c r="S330" s="110"/>
      <c r="T330" s="2"/>
      <c r="U330" s="2"/>
      <c r="V330" s="2"/>
      <c r="W330" s="2"/>
      <c r="X330" s="2"/>
      <c r="Y330" s="2"/>
      <c r="Z330" s="2"/>
      <c r="AA330" s="2"/>
      <c r="AB330" s="2"/>
      <c r="AC330" s="2"/>
      <c r="AD330" s="2"/>
    </row>
    <row r="331">
      <c r="A331" s="2"/>
      <c r="B331" s="2"/>
      <c r="C331" s="2"/>
      <c r="D331" s="2"/>
      <c r="E331" s="2"/>
      <c r="F331" s="2"/>
      <c r="G331" s="2"/>
      <c r="H331" s="2"/>
      <c r="I331" s="2"/>
      <c r="J331" s="2"/>
      <c r="K331" s="2"/>
      <c r="L331" s="2"/>
      <c r="M331" s="2"/>
      <c r="N331" s="2"/>
      <c r="O331" s="2"/>
      <c r="P331" s="2"/>
      <c r="Q331" s="2"/>
      <c r="R331" s="2"/>
      <c r="S331" s="110"/>
      <c r="T331" s="2"/>
      <c r="U331" s="2"/>
      <c r="V331" s="2"/>
      <c r="W331" s="2"/>
      <c r="X331" s="2"/>
      <c r="Y331" s="2"/>
      <c r="Z331" s="2"/>
      <c r="AA331" s="2"/>
      <c r="AB331" s="2"/>
      <c r="AC331" s="2"/>
      <c r="AD331" s="2"/>
    </row>
    <row r="332">
      <c r="A332" s="2"/>
      <c r="B332" s="2"/>
      <c r="C332" s="2"/>
      <c r="D332" s="2"/>
      <c r="E332" s="2"/>
      <c r="F332" s="2"/>
      <c r="G332" s="2"/>
      <c r="H332" s="2"/>
      <c r="I332" s="2"/>
      <c r="J332" s="2"/>
      <c r="K332" s="2"/>
      <c r="L332" s="2"/>
      <c r="M332" s="2"/>
      <c r="N332" s="2"/>
      <c r="O332" s="2"/>
      <c r="P332" s="2"/>
      <c r="Q332" s="2"/>
      <c r="R332" s="2"/>
      <c r="S332" s="110"/>
      <c r="T332" s="2"/>
      <c r="U332" s="2"/>
      <c r="V332" s="2"/>
      <c r="W332" s="2"/>
      <c r="X332" s="2"/>
      <c r="Y332" s="2"/>
      <c r="Z332" s="2"/>
      <c r="AA332" s="2"/>
      <c r="AB332" s="2"/>
      <c r="AC332" s="2"/>
      <c r="AD332" s="2"/>
    </row>
    <row r="333">
      <c r="A333" s="2"/>
      <c r="B333" s="2"/>
      <c r="C333" s="2"/>
      <c r="D333" s="2"/>
      <c r="E333" s="2"/>
      <c r="F333" s="2"/>
      <c r="G333" s="2"/>
      <c r="H333" s="2"/>
      <c r="I333" s="2"/>
      <c r="J333" s="2"/>
      <c r="K333" s="2"/>
      <c r="L333" s="2"/>
      <c r="M333" s="2"/>
      <c r="N333" s="2"/>
      <c r="O333" s="2"/>
      <c r="P333" s="2"/>
      <c r="Q333" s="2"/>
      <c r="R333" s="2"/>
      <c r="S333" s="110"/>
      <c r="T333" s="2"/>
      <c r="U333" s="2"/>
      <c r="V333" s="2"/>
      <c r="W333" s="2"/>
      <c r="X333" s="2"/>
      <c r="Y333" s="2"/>
      <c r="Z333" s="2"/>
      <c r="AA333" s="2"/>
      <c r="AB333" s="2"/>
      <c r="AC333" s="2"/>
      <c r="AD333" s="2"/>
    </row>
    <row r="334">
      <c r="A334" s="2"/>
      <c r="B334" s="2"/>
      <c r="C334" s="2"/>
      <c r="D334" s="2"/>
      <c r="E334" s="2"/>
      <c r="F334" s="2"/>
      <c r="G334" s="2"/>
      <c r="H334" s="2"/>
      <c r="I334" s="2"/>
      <c r="J334" s="2"/>
      <c r="K334" s="2"/>
      <c r="L334" s="2"/>
      <c r="M334" s="2"/>
      <c r="N334" s="2"/>
      <c r="O334" s="2"/>
      <c r="P334" s="2"/>
      <c r="Q334" s="2"/>
      <c r="R334" s="2"/>
      <c r="S334" s="110"/>
      <c r="T334" s="2"/>
      <c r="U334" s="2"/>
      <c r="V334" s="2"/>
      <c r="W334" s="2"/>
      <c r="X334" s="2"/>
      <c r="Y334" s="2"/>
      <c r="Z334" s="2"/>
      <c r="AA334" s="2"/>
      <c r="AB334" s="2"/>
      <c r="AC334" s="2"/>
      <c r="AD334" s="2"/>
    </row>
    <row r="335">
      <c r="A335" s="2"/>
      <c r="B335" s="2"/>
      <c r="C335" s="2"/>
      <c r="D335" s="2"/>
      <c r="E335" s="2"/>
      <c r="F335" s="2"/>
      <c r="G335" s="2"/>
      <c r="H335" s="2"/>
      <c r="I335" s="2"/>
      <c r="J335" s="2"/>
      <c r="K335" s="2"/>
      <c r="L335" s="2"/>
      <c r="M335" s="2"/>
      <c r="N335" s="2"/>
      <c r="O335" s="2"/>
      <c r="P335" s="2"/>
      <c r="Q335" s="2"/>
      <c r="R335" s="2"/>
      <c r="S335" s="110"/>
      <c r="T335" s="2"/>
      <c r="U335" s="2"/>
      <c r="V335" s="2"/>
      <c r="W335" s="2"/>
      <c r="X335" s="2"/>
      <c r="Y335" s="2"/>
      <c r="Z335" s="2"/>
      <c r="AA335" s="2"/>
      <c r="AB335" s="2"/>
      <c r="AC335" s="2"/>
      <c r="AD335" s="2"/>
    </row>
    <row r="336">
      <c r="A336" s="2"/>
      <c r="B336" s="2"/>
      <c r="C336" s="2"/>
      <c r="D336" s="2"/>
      <c r="E336" s="2"/>
      <c r="F336" s="2"/>
      <c r="G336" s="2"/>
      <c r="H336" s="2"/>
      <c r="I336" s="2"/>
      <c r="J336" s="2"/>
      <c r="K336" s="2"/>
      <c r="L336" s="2"/>
      <c r="M336" s="2"/>
      <c r="N336" s="2"/>
      <c r="O336" s="2"/>
      <c r="P336" s="2"/>
      <c r="Q336" s="2"/>
      <c r="R336" s="2"/>
      <c r="S336" s="110"/>
      <c r="T336" s="2"/>
      <c r="U336" s="2"/>
      <c r="V336" s="2"/>
      <c r="W336" s="2"/>
      <c r="X336" s="2"/>
      <c r="Y336" s="2"/>
      <c r="Z336" s="2"/>
      <c r="AA336" s="2"/>
      <c r="AB336" s="2"/>
      <c r="AC336" s="2"/>
      <c r="AD336" s="2"/>
    </row>
    <row r="337">
      <c r="A337" s="2"/>
      <c r="B337" s="2"/>
      <c r="C337" s="2"/>
      <c r="D337" s="2"/>
      <c r="E337" s="2"/>
      <c r="F337" s="2"/>
      <c r="G337" s="2"/>
      <c r="H337" s="2"/>
      <c r="I337" s="2"/>
      <c r="J337" s="2"/>
      <c r="K337" s="2"/>
      <c r="L337" s="2"/>
      <c r="M337" s="2"/>
      <c r="N337" s="2"/>
      <c r="O337" s="2"/>
      <c r="P337" s="2"/>
      <c r="Q337" s="2"/>
      <c r="R337" s="2"/>
      <c r="S337" s="110"/>
      <c r="T337" s="2"/>
      <c r="U337" s="2"/>
      <c r="V337" s="2"/>
      <c r="W337" s="2"/>
      <c r="X337" s="2"/>
      <c r="Y337" s="2"/>
      <c r="Z337" s="2"/>
      <c r="AA337" s="2"/>
      <c r="AB337" s="2"/>
      <c r="AC337" s="2"/>
      <c r="AD337" s="2"/>
    </row>
    <row r="338">
      <c r="A338" s="2"/>
      <c r="B338" s="2"/>
      <c r="C338" s="2"/>
      <c r="D338" s="2"/>
      <c r="E338" s="2"/>
      <c r="F338" s="2"/>
      <c r="G338" s="2"/>
      <c r="H338" s="2"/>
      <c r="I338" s="2"/>
      <c r="J338" s="2"/>
      <c r="K338" s="2"/>
      <c r="L338" s="2"/>
      <c r="M338" s="2"/>
      <c r="N338" s="2"/>
      <c r="O338" s="2"/>
      <c r="P338" s="2"/>
      <c r="Q338" s="2"/>
      <c r="R338" s="2"/>
      <c r="S338" s="110"/>
      <c r="T338" s="2"/>
      <c r="U338" s="2"/>
      <c r="V338" s="2"/>
      <c r="W338" s="2"/>
      <c r="X338" s="2"/>
      <c r="Y338" s="2"/>
      <c r="Z338" s="2"/>
      <c r="AA338" s="2"/>
      <c r="AB338" s="2"/>
      <c r="AC338" s="2"/>
      <c r="AD338" s="2"/>
    </row>
    <row r="339">
      <c r="A339" s="2"/>
      <c r="B339" s="2"/>
      <c r="C339" s="2"/>
      <c r="D339" s="2"/>
      <c r="E339" s="2"/>
      <c r="F339" s="2"/>
      <c r="G339" s="2"/>
      <c r="H339" s="2"/>
      <c r="I339" s="2"/>
      <c r="J339" s="2"/>
      <c r="K339" s="2"/>
      <c r="L339" s="2"/>
      <c r="M339" s="2"/>
      <c r="N339" s="2"/>
      <c r="O339" s="2"/>
      <c r="P339" s="2"/>
      <c r="Q339" s="2"/>
      <c r="R339" s="2"/>
      <c r="S339" s="110"/>
      <c r="T339" s="2"/>
      <c r="U339" s="2"/>
      <c r="V339" s="2"/>
      <c r="W339" s="2"/>
      <c r="X339" s="2"/>
      <c r="Y339" s="2"/>
      <c r="Z339" s="2"/>
      <c r="AA339" s="2"/>
      <c r="AB339" s="2"/>
      <c r="AC339" s="2"/>
      <c r="AD339" s="2"/>
    </row>
    <row r="340">
      <c r="A340" s="2"/>
      <c r="B340" s="2"/>
      <c r="C340" s="2"/>
      <c r="D340" s="2"/>
      <c r="E340" s="2"/>
      <c r="F340" s="2"/>
      <c r="G340" s="2"/>
      <c r="H340" s="2"/>
      <c r="I340" s="2"/>
      <c r="J340" s="2"/>
      <c r="K340" s="2"/>
      <c r="L340" s="2"/>
      <c r="M340" s="2"/>
      <c r="N340" s="2"/>
      <c r="O340" s="2"/>
      <c r="P340" s="2"/>
      <c r="Q340" s="2"/>
      <c r="R340" s="2"/>
      <c r="S340" s="110"/>
      <c r="T340" s="2"/>
      <c r="U340" s="2"/>
      <c r="V340" s="2"/>
      <c r="W340" s="2"/>
      <c r="X340" s="2"/>
      <c r="Y340" s="2"/>
      <c r="Z340" s="2"/>
      <c r="AA340" s="2"/>
      <c r="AB340" s="2"/>
      <c r="AC340" s="2"/>
      <c r="AD340" s="2"/>
    </row>
    <row r="341">
      <c r="A341" s="2"/>
      <c r="B341" s="2"/>
      <c r="C341" s="2"/>
      <c r="D341" s="2"/>
      <c r="E341" s="2"/>
      <c r="F341" s="2"/>
      <c r="G341" s="2"/>
      <c r="H341" s="2"/>
      <c r="I341" s="2"/>
      <c r="J341" s="2"/>
      <c r="K341" s="2"/>
      <c r="L341" s="2"/>
      <c r="M341" s="2"/>
      <c r="N341" s="2"/>
      <c r="O341" s="2"/>
      <c r="P341" s="2"/>
      <c r="Q341" s="2"/>
      <c r="R341" s="2"/>
      <c r="S341" s="110"/>
      <c r="T341" s="2"/>
      <c r="U341" s="2"/>
      <c r="V341" s="2"/>
      <c r="W341" s="2"/>
      <c r="X341" s="2"/>
      <c r="Y341" s="2"/>
      <c r="Z341" s="2"/>
      <c r="AA341" s="2"/>
      <c r="AB341" s="2"/>
      <c r="AC341" s="2"/>
      <c r="AD341" s="2"/>
    </row>
    <row r="342">
      <c r="A342" s="2"/>
      <c r="B342" s="2"/>
      <c r="C342" s="2"/>
      <c r="D342" s="2"/>
      <c r="E342" s="2"/>
      <c r="F342" s="2"/>
      <c r="G342" s="2"/>
      <c r="H342" s="2"/>
      <c r="I342" s="2"/>
      <c r="J342" s="2"/>
      <c r="K342" s="2"/>
      <c r="L342" s="2"/>
      <c r="M342" s="2"/>
      <c r="N342" s="2"/>
      <c r="O342" s="2"/>
      <c r="P342" s="2"/>
      <c r="Q342" s="2"/>
      <c r="R342" s="2"/>
      <c r="S342" s="110"/>
      <c r="T342" s="2"/>
      <c r="U342" s="2"/>
      <c r="V342" s="2"/>
      <c r="W342" s="2"/>
      <c r="X342" s="2"/>
      <c r="Y342" s="2"/>
      <c r="Z342" s="2"/>
      <c r="AA342" s="2"/>
      <c r="AB342" s="2"/>
      <c r="AC342" s="2"/>
      <c r="AD342" s="2"/>
    </row>
    <row r="343">
      <c r="A343" s="2"/>
      <c r="B343" s="2"/>
      <c r="C343" s="2"/>
      <c r="D343" s="2"/>
      <c r="E343" s="2"/>
      <c r="F343" s="2"/>
      <c r="G343" s="2"/>
      <c r="H343" s="2"/>
      <c r="I343" s="2"/>
      <c r="J343" s="2"/>
      <c r="K343" s="2"/>
      <c r="L343" s="2"/>
      <c r="M343" s="2"/>
      <c r="N343" s="2"/>
      <c r="O343" s="2"/>
      <c r="P343" s="2"/>
      <c r="Q343" s="2"/>
      <c r="R343" s="2"/>
      <c r="S343" s="110"/>
      <c r="T343" s="2"/>
      <c r="U343" s="2"/>
      <c r="V343" s="2"/>
      <c r="W343" s="2"/>
      <c r="X343" s="2"/>
      <c r="Y343" s="2"/>
      <c r="Z343" s="2"/>
      <c r="AA343" s="2"/>
      <c r="AB343" s="2"/>
      <c r="AC343" s="2"/>
      <c r="AD343" s="2"/>
    </row>
    <row r="344">
      <c r="A344" s="2"/>
      <c r="B344" s="2"/>
      <c r="C344" s="2"/>
      <c r="D344" s="2"/>
      <c r="E344" s="2"/>
      <c r="F344" s="2"/>
      <c r="G344" s="2"/>
      <c r="H344" s="2"/>
      <c r="I344" s="2"/>
      <c r="J344" s="2"/>
      <c r="K344" s="2"/>
      <c r="L344" s="2"/>
      <c r="M344" s="2"/>
      <c r="N344" s="2"/>
      <c r="O344" s="2"/>
      <c r="P344" s="2"/>
      <c r="Q344" s="2"/>
      <c r="R344" s="2"/>
      <c r="S344" s="110"/>
      <c r="T344" s="2"/>
      <c r="U344" s="2"/>
      <c r="V344" s="2"/>
      <c r="W344" s="2"/>
      <c r="X344" s="2"/>
      <c r="Y344" s="2"/>
      <c r="Z344" s="2"/>
      <c r="AA344" s="2"/>
      <c r="AB344" s="2"/>
      <c r="AC344" s="2"/>
      <c r="AD344" s="2"/>
    </row>
    <row r="345">
      <c r="A345" s="2"/>
      <c r="B345" s="2"/>
      <c r="C345" s="2"/>
      <c r="D345" s="2"/>
      <c r="E345" s="2"/>
      <c r="F345" s="2"/>
      <c r="G345" s="2"/>
      <c r="H345" s="2"/>
      <c r="I345" s="2"/>
      <c r="J345" s="2"/>
      <c r="K345" s="2"/>
      <c r="L345" s="2"/>
      <c r="M345" s="2"/>
      <c r="N345" s="2"/>
      <c r="O345" s="2"/>
      <c r="P345" s="2"/>
      <c r="Q345" s="2"/>
      <c r="R345" s="2"/>
      <c r="S345" s="110"/>
      <c r="T345" s="2"/>
      <c r="U345" s="2"/>
      <c r="V345" s="2"/>
      <c r="W345" s="2"/>
      <c r="X345" s="2"/>
      <c r="Y345" s="2"/>
      <c r="Z345" s="2"/>
      <c r="AA345" s="2"/>
      <c r="AB345" s="2"/>
      <c r="AC345" s="2"/>
      <c r="AD345" s="2"/>
    </row>
    <row r="346">
      <c r="A346" s="2"/>
      <c r="B346" s="2"/>
      <c r="C346" s="2"/>
      <c r="D346" s="2"/>
      <c r="E346" s="2"/>
      <c r="F346" s="2"/>
      <c r="G346" s="2"/>
      <c r="H346" s="2"/>
      <c r="I346" s="2"/>
      <c r="J346" s="2"/>
      <c r="K346" s="2"/>
      <c r="L346" s="2"/>
      <c r="M346" s="2"/>
      <c r="N346" s="2"/>
      <c r="O346" s="2"/>
      <c r="P346" s="2"/>
      <c r="Q346" s="2"/>
      <c r="R346" s="2"/>
      <c r="S346" s="110"/>
      <c r="T346" s="2"/>
      <c r="U346" s="2"/>
      <c r="V346" s="2"/>
      <c r="W346" s="2"/>
      <c r="X346" s="2"/>
      <c r="Y346" s="2"/>
      <c r="Z346" s="2"/>
      <c r="AA346" s="2"/>
      <c r="AB346" s="2"/>
      <c r="AC346" s="2"/>
      <c r="AD346" s="2"/>
    </row>
    <row r="347">
      <c r="A347" s="2"/>
      <c r="B347" s="2"/>
      <c r="C347" s="2"/>
      <c r="D347" s="2"/>
      <c r="E347" s="2"/>
      <c r="F347" s="2"/>
      <c r="G347" s="2"/>
      <c r="H347" s="2"/>
      <c r="I347" s="2"/>
      <c r="J347" s="2"/>
      <c r="K347" s="2"/>
      <c r="L347" s="2"/>
      <c r="M347" s="2"/>
      <c r="N347" s="2"/>
      <c r="O347" s="2"/>
      <c r="P347" s="2"/>
      <c r="Q347" s="2"/>
      <c r="R347" s="2"/>
      <c r="S347" s="110"/>
      <c r="T347" s="2"/>
      <c r="U347" s="2"/>
      <c r="V347" s="2"/>
      <c r="W347" s="2"/>
      <c r="X347" s="2"/>
      <c r="Y347" s="2"/>
      <c r="Z347" s="2"/>
      <c r="AA347" s="2"/>
      <c r="AB347" s="2"/>
      <c r="AC347" s="2"/>
      <c r="AD347" s="2"/>
    </row>
    <row r="348">
      <c r="A348" s="2"/>
      <c r="B348" s="2"/>
      <c r="C348" s="2"/>
      <c r="D348" s="2"/>
      <c r="E348" s="2"/>
      <c r="F348" s="2"/>
      <c r="G348" s="2"/>
      <c r="H348" s="2"/>
      <c r="I348" s="2"/>
      <c r="J348" s="2"/>
      <c r="K348" s="2"/>
      <c r="L348" s="2"/>
      <c r="M348" s="2"/>
      <c r="N348" s="2"/>
      <c r="O348" s="2"/>
      <c r="P348" s="2"/>
      <c r="Q348" s="2"/>
      <c r="R348" s="2"/>
      <c r="S348" s="110"/>
      <c r="T348" s="2"/>
      <c r="U348" s="2"/>
      <c r="V348" s="2"/>
      <c r="W348" s="2"/>
      <c r="X348" s="2"/>
      <c r="Y348" s="2"/>
      <c r="Z348" s="2"/>
      <c r="AA348" s="2"/>
      <c r="AB348" s="2"/>
      <c r="AC348" s="2"/>
      <c r="AD348" s="2"/>
    </row>
    <row r="349">
      <c r="A349" s="2"/>
      <c r="B349" s="2"/>
      <c r="C349" s="2"/>
      <c r="D349" s="2"/>
      <c r="E349" s="2"/>
      <c r="F349" s="2"/>
      <c r="G349" s="2"/>
      <c r="H349" s="2"/>
      <c r="I349" s="2"/>
      <c r="J349" s="2"/>
      <c r="K349" s="2"/>
      <c r="L349" s="2"/>
      <c r="M349" s="2"/>
      <c r="N349" s="2"/>
      <c r="O349" s="2"/>
      <c r="P349" s="2"/>
      <c r="Q349" s="2"/>
      <c r="R349" s="2"/>
      <c r="S349" s="110"/>
      <c r="T349" s="2"/>
      <c r="U349" s="2"/>
      <c r="V349" s="2"/>
      <c r="W349" s="2"/>
      <c r="X349" s="2"/>
      <c r="Y349" s="2"/>
      <c r="Z349" s="2"/>
      <c r="AA349" s="2"/>
      <c r="AB349" s="2"/>
      <c r="AC349" s="2"/>
      <c r="AD349" s="2"/>
    </row>
    <row r="350">
      <c r="A350" s="2"/>
      <c r="B350" s="2"/>
      <c r="C350" s="2"/>
      <c r="D350" s="2"/>
      <c r="E350" s="2"/>
      <c r="F350" s="2"/>
      <c r="G350" s="2"/>
      <c r="H350" s="2"/>
      <c r="I350" s="2"/>
      <c r="J350" s="2"/>
      <c r="K350" s="2"/>
      <c r="L350" s="2"/>
      <c r="M350" s="2"/>
      <c r="N350" s="2"/>
      <c r="O350" s="2"/>
      <c r="P350" s="2"/>
      <c r="Q350" s="2"/>
      <c r="R350" s="2"/>
      <c r="S350" s="110"/>
      <c r="T350" s="2"/>
      <c r="U350" s="2"/>
      <c r="V350" s="2"/>
      <c r="W350" s="2"/>
      <c r="X350" s="2"/>
      <c r="Y350" s="2"/>
      <c r="Z350" s="2"/>
      <c r="AA350" s="2"/>
      <c r="AB350" s="2"/>
      <c r="AC350" s="2"/>
      <c r="AD350" s="2"/>
    </row>
    <row r="351">
      <c r="A351" s="2"/>
      <c r="B351" s="2"/>
      <c r="C351" s="2"/>
      <c r="D351" s="2"/>
      <c r="E351" s="2"/>
      <c r="F351" s="2"/>
      <c r="G351" s="2"/>
      <c r="H351" s="2"/>
      <c r="I351" s="2"/>
      <c r="J351" s="2"/>
      <c r="K351" s="2"/>
      <c r="L351" s="2"/>
      <c r="M351" s="2"/>
      <c r="N351" s="2"/>
      <c r="O351" s="2"/>
      <c r="P351" s="2"/>
      <c r="Q351" s="2"/>
      <c r="R351" s="2"/>
      <c r="S351" s="110"/>
      <c r="T351" s="2"/>
      <c r="U351" s="2"/>
      <c r="V351" s="2"/>
      <c r="W351" s="2"/>
      <c r="X351" s="2"/>
      <c r="Y351" s="2"/>
      <c r="Z351" s="2"/>
      <c r="AA351" s="2"/>
      <c r="AB351" s="2"/>
      <c r="AC351" s="2"/>
      <c r="AD351" s="2"/>
    </row>
    <row r="352">
      <c r="A352" s="2"/>
      <c r="B352" s="2"/>
      <c r="C352" s="2"/>
      <c r="D352" s="2"/>
      <c r="E352" s="2"/>
      <c r="F352" s="2"/>
      <c r="G352" s="2"/>
      <c r="H352" s="2"/>
      <c r="I352" s="2"/>
      <c r="J352" s="2"/>
      <c r="K352" s="2"/>
      <c r="L352" s="2"/>
      <c r="M352" s="2"/>
      <c r="N352" s="2"/>
      <c r="O352" s="2"/>
      <c r="P352" s="2"/>
      <c r="Q352" s="2"/>
      <c r="R352" s="2"/>
      <c r="S352" s="110"/>
      <c r="T352" s="2"/>
      <c r="U352" s="2"/>
      <c r="V352" s="2"/>
      <c r="W352" s="2"/>
      <c r="X352" s="2"/>
      <c r="Y352" s="2"/>
      <c r="Z352" s="2"/>
      <c r="AA352" s="2"/>
      <c r="AB352" s="2"/>
      <c r="AC352" s="2"/>
      <c r="AD352" s="2"/>
    </row>
    <row r="353">
      <c r="A353" s="2"/>
      <c r="B353" s="2"/>
      <c r="C353" s="2"/>
      <c r="D353" s="2"/>
      <c r="E353" s="2"/>
      <c r="F353" s="2"/>
      <c r="G353" s="2"/>
      <c r="H353" s="2"/>
      <c r="I353" s="2"/>
      <c r="J353" s="2"/>
      <c r="K353" s="2"/>
      <c r="L353" s="2"/>
      <c r="M353" s="2"/>
      <c r="N353" s="2"/>
      <c r="O353" s="2"/>
      <c r="P353" s="2"/>
      <c r="Q353" s="2"/>
      <c r="R353" s="2"/>
      <c r="S353" s="110"/>
      <c r="T353" s="2"/>
      <c r="U353" s="2"/>
      <c r="V353" s="2"/>
      <c r="W353" s="2"/>
      <c r="X353" s="2"/>
      <c r="Y353" s="2"/>
      <c r="Z353" s="2"/>
      <c r="AA353" s="2"/>
      <c r="AB353" s="2"/>
      <c r="AC353" s="2"/>
      <c r="AD353" s="2"/>
    </row>
    <row r="354">
      <c r="A354" s="2"/>
      <c r="B354" s="2"/>
      <c r="C354" s="2"/>
      <c r="D354" s="2"/>
      <c r="E354" s="2"/>
      <c r="F354" s="2"/>
      <c r="G354" s="2"/>
      <c r="H354" s="2"/>
      <c r="I354" s="2"/>
      <c r="J354" s="2"/>
      <c r="K354" s="2"/>
      <c r="L354" s="2"/>
      <c r="M354" s="2"/>
      <c r="N354" s="2"/>
      <c r="O354" s="2"/>
      <c r="P354" s="2"/>
      <c r="Q354" s="2"/>
      <c r="R354" s="2"/>
      <c r="S354" s="110"/>
      <c r="T354" s="2"/>
      <c r="U354" s="2"/>
      <c r="V354" s="2"/>
      <c r="W354" s="2"/>
      <c r="X354" s="2"/>
      <c r="Y354" s="2"/>
      <c r="Z354" s="2"/>
      <c r="AA354" s="2"/>
      <c r="AB354" s="2"/>
      <c r="AC354" s="2"/>
      <c r="AD354" s="2"/>
    </row>
    <row r="355">
      <c r="A355" s="2"/>
      <c r="B355" s="2"/>
      <c r="C355" s="2"/>
      <c r="D355" s="2"/>
      <c r="E355" s="2"/>
      <c r="F355" s="2"/>
      <c r="G355" s="2"/>
      <c r="H355" s="2"/>
      <c r="I355" s="2"/>
      <c r="J355" s="2"/>
      <c r="K355" s="2"/>
      <c r="L355" s="2"/>
      <c r="M355" s="2"/>
      <c r="N355" s="2"/>
      <c r="O355" s="2"/>
      <c r="P355" s="2"/>
      <c r="Q355" s="2"/>
      <c r="R355" s="2"/>
      <c r="S355" s="110"/>
      <c r="T355" s="2"/>
      <c r="U355" s="2"/>
      <c r="V355" s="2"/>
      <c r="W355" s="2"/>
      <c r="X355" s="2"/>
      <c r="Y355" s="2"/>
      <c r="Z355" s="2"/>
      <c r="AA355" s="2"/>
      <c r="AB355" s="2"/>
      <c r="AC355" s="2"/>
      <c r="AD355" s="2"/>
    </row>
    <row r="356">
      <c r="A356" s="2"/>
      <c r="B356" s="2"/>
      <c r="C356" s="2"/>
      <c r="D356" s="2"/>
      <c r="E356" s="2"/>
      <c r="F356" s="2"/>
      <c r="G356" s="2"/>
      <c r="H356" s="2"/>
      <c r="I356" s="2"/>
      <c r="J356" s="2"/>
      <c r="K356" s="2"/>
      <c r="L356" s="2"/>
      <c r="M356" s="2"/>
      <c r="N356" s="2"/>
      <c r="O356" s="2"/>
      <c r="P356" s="2"/>
      <c r="Q356" s="2"/>
      <c r="R356" s="2"/>
      <c r="S356" s="110"/>
      <c r="T356" s="2"/>
      <c r="U356" s="2"/>
      <c r="V356" s="2"/>
      <c r="W356" s="2"/>
      <c r="X356" s="2"/>
      <c r="Y356" s="2"/>
      <c r="Z356" s="2"/>
      <c r="AA356" s="2"/>
      <c r="AB356" s="2"/>
      <c r="AC356" s="2"/>
      <c r="AD356" s="2"/>
    </row>
    <row r="357">
      <c r="A357" s="2"/>
      <c r="B357" s="2"/>
      <c r="C357" s="2"/>
      <c r="D357" s="2"/>
      <c r="E357" s="2"/>
      <c r="F357" s="2"/>
      <c r="G357" s="2"/>
      <c r="H357" s="2"/>
      <c r="I357" s="2"/>
      <c r="J357" s="2"/>
      <c r="K357" s="2"/>
      <c r="L357" s="2"/>
      <c r="M357" s="2"/>
      <c r="N357" s="2"/>
      <c r="O357" s="2"/>
      <c r="P357" s="2"/>
      <c r="Q357" s="2"/>
      <c r="R357" s="2"/>
      <c r="S357" s="110"/>
      <c r="T357" s="2"/>
      <c r="U357" s="2"/>
      <c r="V357" s="2"/>
      <c r="W357" s="2"/>
      <c r="X357" s="2"/>
      <c r="Y357" s="2"/>
      <c r="Z357" s="2"/>
      <c r="AA357" s="2"/>
      <c r="AB357" s="2"/>
      <c r="AC357" s="2"/>
      <c r="AD357" s="2"/>
    </row>
    <row r="358">
      <c r="A358" s="2"/>
      <c r="B358" s="2"/>
      <c r="C358" s="2"/>
      <c r="D358" s="2"/>
      <c r="E358" s="2"/>
      <c r="F358" s="2"/>
      <c r="G358" s="2"/>
      <c r="H358" s="2"/>
      <c r="I358" s="2"/>
      <c r="J358" s="2"/>
      <c r="K358" s="2"/>
      <c r="L358" s="2"/>
      <c r="M358" s="2"/>
      <c r="N358" s="2"/>
      <c r="O358" s="2"/>
      <c r="P358" s="2"/>
      <c r="Q358" s="2"/>
      <c r="R358" s="2"/>
      <c r="S358" s="110"/>
      <c r="T358" s="2"/>
      <c r="U358" s="2"/>
      <c r="V358" s="2"/>
      <c r="W358" s="2"/>
      <c r="X358" s="2"/>
      <c r="Y358" s="2"/>
      <c r="Z358" s="2"/>
      <c r="AA358" s="2"/>
      <c r="AB358" s="2"/>
      <c r="AC358" s="2"/>
      <c r="AD358" s="2"/>
    </row>
    <row r="359">
      <c r="A359" s="2"/>
      <c r="B359" s="2"/>
      <c r="C359" s="2"/>
      <c r="D359" s="2"/>
      <c r="E359" s="2"/>
      <c r="F359" s="2"/>
      <c r="G359" s="2"/>
      <c r="H359" s="2"/>
      <c r="I359" s="2"/>
      <c r="J359" s="2"/>
      <c r="K359" s="2"/>
      <c r="L359" s="2"/>
      <c r="M359" s="2"/>
      <c r="N359" s="2"/>
      <c r="O359" s="2"/>
      <c r="P359" s="2"/>
      <c r="Q359" s="2"/>
      <c r="R359" s="2"/>
      <c r="S359" s="110"/>
      <c r="T359" s="2"/>
      <c r="U359" s="2"/>
      <c r="V359" s="2"/>
      <c r="W359" s="2"/>
      <c r="X359" s="2"/>
      <c r="Y359" s="2"/>
      <c r="Z359" s="2"/>
      <c r="AA359" s="2"/>
      <c r="AB359" s="2"/>
      <c r="AC359" s="2"/>
      <c r="AD359" s="2"/>
    </row>
    <row r="360">
      <c r="A360" s="2"/>
      <c r="B360" s="2"/>
      <c r="C360" s="2"/>
      <c r="D360" s="2"/>
      <c r="E360" s="2"/>
      <c r="F360" s="2"/>
      <c r="G360" s="2"/>
      <c r="H360" s="2"/>
      <c r="I360" s="2"/>
      <c r="J360" s="2"/>
      <c r="K360" s="2"/>
      <c r="L360" s="2"/>
      <c r="M360" s="2"/>
      <c r="N360" s="2"/>
      <c r="O360" s="2"/>
      <c r="P360" s="2"/>
      <c r="Q360" s="2"/>
      <c r="R360" s="2"/>
      <c r="S360" s="110"/>
      <c r="T360" s="2"/>
      <c r="U360" s="2"/>
      <c r="V360" s="2"/>
      <c r="W360" s="2"/>
      <c r="X360" s="2"/>
      <c r="Y360" s="2"/>
      <c r="Z360" s="2"/>
      <c r="AA360" s="2"/>
      <c r="AB360" s="2"/>
      <c r="AC360" s="2"/>
      <c r="AD360" s="2"/>
    </row>
    <row r="361">
      <c r="A361" s="2"/>
      <c r="B361" s="2"/>
      <c r="C361" s="2"/>
      <c r="D361" s="2"/>
      <c r="E361" s="2"/>
      <c r="F361" s="2"/>
      <c r="G361" s="2"/>
      <c r="H361" s="2"/>
      <c r="I361" s="2"/>
      <c r="J361" s="2"/>
      <c r="K361" s="2"/>
      <c r="L361" s="2"/>
      <c r="M361" s="2"/>
      <c r="N361" s="2"/>
      <c r="O361" s="2"/>
      <c r="P361" s="2"/>
      <c r="Q361" s="2"/>
      <c r="R361" s="2"/>
      <c r="S361" s="110"/>
      <c r="T361" s="2"/>
      <c r="U361" s="2"/>
      <c r="V361" s="2"/>
      <c r="W361" s="2"/>
      <c r="X361" s="2"/>
      <c r="Y361" s="2"/>
      <c r="Z361" s="2"/>
      <c r="AA361" s="2"/>
      <c r="AB361" s="2"/>
      <c r="AC361" s="2"/>
      <c r="AD361" s="2"/>
    </row>
    <row r="362">
      <c r="A362" s="2"/>
      <c r="B362" s="2"/>
      <c r="C362" s="2"/>
      <c r="D362" s="2"/>
      <c r="E362" s="2"/>
      <c r="F362" s="2"/>
      <c r="G362" s="2"/>
      <c r="H362" s="2"/>
      <c r="I362" s="2"/>
      <c r="J362" s="2"/>
      <c r="K362" s="2"/>
      <c r="L362" s="2"/>
      <c r="M362" s="2"/>
      <c r="N362" s="2"/>
      <c r="O362" s="2"/>
      <c r="P362" s="2"/>
      <c r="Q362" s="2"/>
      <c r="R362" s="2"/>
      <c r="S362" s="110"/>
      <c r="T362" s="2"/>
      <c r="U362" s="2"/>
      <c r="V362" s="2"/>
      <c r="W362" s="2"/>
      <c r="X362" s="2"/>
      <c r="Y362" s="2"/>
      <c r="Z362" s="2"/>
      <c r="AA362" s="2"/>
      <c r="AB362" s="2"/>
      <c r="AC362" s="2"/>
      <c r="AD362" s="2"/>
    </row>
    <row r="363">
      <c r="A363" s="2"/>
      <c r="B363" s="2"/>
      <c r="C363" s="2"/>
      <c r="D363" s="2"/>
      <c r="E363" s="2"/>
      <c r="F363" s="2"/>
      <c r="G363" s="2"/>
      <c r="H363" s="2"/>
      <c r="I363" s="2"/>
      <c r="J363" s="2"/>
      <c r="K363" s="2"/>
      <c r="L363" s="2"/>
      <c r="M363" s="2"/>
      <c r="N363" s="2"/>
      <c r="O363" s="2"/>
      <c r="P363" s="2"/>
      <c r="Q363" s="2"/>
      <c r="R363" s="2"/>
      <c r="S363" s="110"/>
      <c r="T363" s="2"/>
      <c r="U363" s="2"/>
      <c r="V363" s="2"/>
      <c r="W363" s="2"/>
      <c r="X363" s="2"/>
      <c r="Y363" s="2"/>
      <c r="Z363" s="2"/>
      <c r="AA363" s="2"/>
      <c r="AB363" s="2"/>
      <c r="AC363" s="2"/>
      <c r="AD363" s="2"/>
    </row>
    <row r="364">
      <c r="A364" s="2"/>
      <c r="B364" s="2"/>
      <c r="C364" s="2"/>
      <c r="D364" s="2"/>
      <c r="E364" s="2"/>
      <c r="F364" s="2"/>
      <c r="G364" s="2"/>
      <c r="H364" s="2"/>
      <c r="I364" s="2"/>
      <c r="J364" s="2"/>
      <c r="K364" s="2"/>
      <c r="L364" s="2"/>
      <c r="M364" s="2"/>
      <c r="N364" s="2"/>
      <c r="O364" s="2"/>
      <c r="P364" s="2"/>
      <c r="Q364" s="2"/>
      <c r="R364" s="2"/>
      <c r="S364" s="110"/>
      <c r="T364" s="2"/>
      <c r="U364" s="2"/>
      <c r="V364" s="2"/>
      <c r="W364" s="2"/>
      <c r="X364" s="2"/>
      <c r="Y364" s="2"/>
      <c r="Z364" s="2"/>
      <c r="AA364" s="2"/>
      <c r="AB364" s="2"/>
      <c r="AC364" s="2"/>
      <c r="AD364" s="2"/>
    </row>
    <row r="365">
      <c r="A365" s="2"/>
      <c r="B365" s="2"/>
      <c r="C365" s="2"/>
      <c r="D365" s="2"/>
      <c r="E365" s="2"/>
      <c r="F365" s="2"/>
      <c r="G365" s="2"/>
      <c r="H365" s="2"/>
      <c r="I365" s="2"/>
      <c r="J365" s="2"/>
      <c r="K365" s="2"/>
      <c r="L365" s="2"/>
      <c r="M365" s="2"/>
      <c r="N365" s="2"/>
      <c r="O365" s="2"/>
      <c r="P365" s="2"/>
      <c r="Q365" s="2"/>
      <c r="R365" s="2"/>
      <c r="S365" s="110"/>
      <c r="T365" s="2"/>
      <c r="U365" s="2"/>
      <c r="V365" s="2"/>
      <c r="W365" s="2"/>
      <c r="X365" s="2"/>
      <c r="Y365" s="2"/>
      <c r="Z365" s="2"/>
      <c r="AA365" s="2"/>
      <c r="AB365" s="2"/>
      <c r="AC365" s="2"/>
      <c r="AD365" s="2"/>
    </row>
    <row r="366">
      <c r="A366" s="2"/>
      <c r="B366" s="2"/>
      <c r="C366" s="2"/>
      <c r="D366" s="2"/>
      <c r="E366" s="2"/>
      <c r="F366" s="2"/>
      <c r="G366" s="2"/>
      <c r="H366" s="2"/>
      <c r="I366" s="2"/>
      <c r="J366" s="2"/>
      <c r="K366" s="2"/>
      <c r="L366" s="2"/>
      <c r="M366" s="2"/>
      <c r="N366" s="2"/>
      <c r="O366" s="2"/>
      <c r="P366" s="2"/>
      <c r="Q366" s="2"/>
      <c r="R366" s="2"/>
      <c r="S366" s="110"/>
      <c r="T366" s="2"/>
      <c r="U366" s="2"/>
      <c r="V366" s="2"/>
      <c r="W366" s="2"/>
      <c r="X366" s="2"/>
      <c r="Y366" s="2"/>
      <c r="Z366" s="2"/>
      <c r="AA366" s="2"/>
      <c r="AB366" s="2"/>
      <c r="AC366" s="2"/>
      <c r="AD366" s="2"/>
    </row>
    <row r="367">
      <c r="A367" s="2"/>
      <c r="B367" s="2"/>
      <c r="C367" s="2"/>
      <c r="D367" s="2"/>
      <c r="E367" s="2"/>
      <c r="F367" s="2"/>
      <c r="G367" s="2"/>
      <c r="H367" s="2"/>
      <c r="I367" s="2"/>
      <c r="J367" s="2"/>
      <c r="K367" s="2"/>
      <c r="L367" s="2"/>
      <c r="M367" s="2"/>
      <c r="N367" s="2"/>
      <c r="O367" s="2"/>
      <c r="P367" s="2"/>
      <c r="Q367" s="2"/>
      <c r="R367" s="2"/>
      <c r="S367" s="110"/>
      <c r="T367" s="2"/>
      <c r="U367" s="2"/>
      <c r="V367" s="2"/>
      <c r="W367" s="2"/>
      <c r="X367" s="2"/>
      <c r="Y367" s="2"/>
      <c r="Z367" s="2"/>
      <c r="AA367" s="2"/>
      <c r="AB367" s="2"/>
      <c r="AC367" s="2"/>
      <c r="AD367" s="2"/>
    </row>
    <row r="368">
      <c r="A368" s="2"/>
      <c r="B368" s="2"/>
      <c r="C368" s="2"/>
      <c r="D368" s="2"/>
      <c r="E368" s="2"/>
      <c r="F368" s="2"/>
      <c r="G368" s="2"/>
      <c r="H368" s="2"/>
      <c r="I368" s="2"/>
      <c r="J368" s="2"/>
      <c r="K368" s="2"/>
      <c r="L368" s="2"/>
      <c r="M368" s="2"/>
      <c r="N368" s="2"/>
      <c r="O368" s="2"/>
      <c r="P368" s="2"/>
      <c r="Q368" s="2"/>
      <c r="R368" s="2"/>
      <c r="S368" s="110"/>
      <c r="T368" s="2"/>
      <c r="U368" s="2"/>
      <c r="V368" s="2"/>
      <c r="W368" s="2"/>
      <c r="X368" s="2"/>
      <c r="Y368" s="2"/>
      <c r="Z368" s="2"/>
      <c r="AA368" s="2"/>
      <c r="AB368" s="2"/>
      <c r="AC368" s="2"/>
      <c r="AD368" s="2"/>
    </row>
    <row r="369">
      <c r="A369" s="2"/>
      <c r="B369" s="2"/>
      <c r="C369" s="2"/>
      <c r="D369" s="2"/>
      <c r="E369" s="2"/>
      <c r="F369" s="2"/>
      <c r="G369" s="2"/>
      <c r="H369" s="2"/>
      <c r="I369" s="2"/>
      <c r="J369" s="2"/>
      <c r="K369" s="2"/>
      <c r="L369" s="2"/>
      <c r="M369" s="2"/>
      <c r="N369" s="2"/>
      <c r="O369" s="2"/>
      <c r="P369" s="2"/>
      <c r="Q369" s="2"/>
      <c r="R369" s="2"/>
      <c r="S369" s="110"/>
      <c r="T369" s="2"/>
      <c r="U369" s="2"/>
      <c r="V369" s="2"/>
      <c r="W369" s="2"/>
      <c r="X369" s="2"/>
      <c r="Y369" s="2"/>
      <c r="Z369" s="2"/>
      <c r="AA369" s="2"/>
      <c r="AB369" s="2"/>
      <c r="AC369" s="2"/>
      <c r="AD369" s="2"/>
    </row>
    <row r="370">
      <c r="A370" s="2"/>
      <c r="B370" s="2"/>
      <c r="C370" s="2"/>
      <c r="D370" s="2"/>
      <c r="E370" s="2"/>
      <c r="F370" s="2"/>
      <c r="G370" s="2"/>
      <c r="H370" s="2"/>
      <c r="I370" s="2"/>
      <c r="J370" s="2"/>
      <c r="K370" s="2"/>
      <c r="L370" s="2"/>
      <c r="M370" s="2"/>
      <c r="N370" s="2"/>
      <c r="O370" s="2"/>
      <c r="P370" s="2"/>
      <c r="Q370" s="2"/>
      <c r="R370" s="2"/>
      <c r="S370" s="110"/>
      <c r="T370" s="2"/>
      <c r="U370" s="2"/>
      <c r="V370" s="2"/>
      <c r="W370" s="2"/>
      <c r="X370" s="2"/>
      <c r="Y370" s="2"/>
      <c r="Z370" s="2"/>
      <c r="AA370" s="2"/>
      <c r="AB370" s="2"/>
      <c r="AC370" s="2"/>
      <c r="AD370" s="2"/>
    </row>
    <row r="371">
      <c r="A371" s="2"/>
      <c r="B371" s="2"/>
      <c r="C371" s="2"/>
      <c r="D371" s="2"/>
      <c r="E371" s="2"/>
      <c r="F371" s="2"/>
      <c r="G371" s="2"/>
      <c r="H371" s="2"/>
      <c r="I371" s="2"/>
      <c r="J371" s="2"/>
      <c r="K371" s="2"/>
      <c r="L371" s="2"/>
      <c r="M371" s="2"/>
      <c r="N371" s="2"/>
      <c r="O371" s="2"/>
      <c r="P371" s="2"/>
      <c r="Q371" s="2"/>
      <c r="R371" s="2"/>
      <c r="S371" s="110"/>
      <c r="T371" s="2"/>
      <c r="U371" s="2"/>
      <c r="V371" s="2"/>
      <c r="W371" s="2"/>
      <c r="X371" s="2"/>
      <c r="Y371" s="2"/>
      <c r="Z371" s="2"/>
      <c r="AA371" s="2"/>
      <c r="AB371" s="2"/>
      <c r="AC371" s="2"/>
      <c r="AD371" s="2"/>
    </row>
    <row r="372">
      <c r="A372" s="2"/>
      <c r="B372" s="2"/>
      <c r="C372" s="2"/>
      <c r="D372" s="2"/>
      <c r="E372" s="2"/>
      <c r="F372" s="2"/>
      <c r="G372" s="2"/>
      <c r="H372" s="2"/>
      <c r="I372" s="2"/>
      <c r="J372" s="2"/>
      <c r="K372" s="2"/>
      <c r="L372" s="2"/>
      <c r="M372" s="2"/>
      <c r="N372" s="2"/>
      <c r="O372" s="2"/>
      <c r="P372" s="2"/>
      <c r="Q372" s="2"/>
      <c r="R372" s="2"/>
      <c r="S372" s="110"/>
      <c r="T372" s="2"/>
      <c r="U372" s="2"/>
      <c r="V372" s="2"/>
      <c r="W372" s="2"/>
      <c r="X372" s="2"/>
      <c r="Y372" s="2"/>
      <c r="Z372" s="2"/>
      <c r="AA372" s="2"/>
      <c r="AB372" s="2"/>
      <c r="AC372" s="2"/>
      <c r="AD372" s="2"/>
    </row>
    <row r="373">
      <c r="A373" s="2"/>
      <c r="B373" s="2"/>
      <c r="C373" s="2"/>
      <c r="D373" s="2"/>
      <c r="E373" s="2"/>
      <c r="F373" s="2"/>
      <c r="G373" s="2"/>
      <c r="H373" s="2"/>
      <c r="I373" s="2"/>
      <c r="J373" s="2"/>
      <c r="K373" s="2"/>
      <c r="L373" s="2"/>
      <c r="M373" s="2"/>
      <c r="N373" s="2"/>
      <c r="O373" s="2"/>
      <c r="P373" s="2"/>
      <c r="Q373" s="2"/>
      <c r="R373" s="2"/>
      <c r="S373" s="110"/>
      <c r="T373" s="2"/>
      <c r="U373" s="2"/>
      <c r="V373" s="2"/>
      <c r="W373" s="2"/>
      <c r="X373" s="2"/>
      <c r="Y373" s="2"/>
      <c r="Z373" s="2"/>
      <c r="AA373" s="2"/>
      <c r="AB373" s="2"/>
      <c r="AC373" s="2"/>
      <c r="AD373" s="2"/>
    </row>
    <row r="374">
      <c r="A374" s="2"/>
      <c r="B374" s="2"/>
      <c r="C374" s="2"/>
      <c r="D374" s="2"/>
      <c r="E374" s="2"/>
      <c r="F374" s="2"/>
      <c r="G374" s="2"/>
      <c r="H374" s="2"/>
      <c r="I374" s="2"/>
      <c r="J374" s="2"/>
      <c r="K374" s="2"/>
      <c r="L374" s="2"/>
      <c r="M374" s="2"/>
      <c r="N374" s="2"/>
      <c r="O374" s="2"/>
      <c r="P374" s="2"/>
      <c r="Q374" s="2"/>
      <c r="R374" s="2"/>
      <c r="S374" s="110"/>
      <c r="T374" s="2"/>
      <c r="U374" s="2"/>
      <c r="V374" s="2"/>
      <c r="W374" s="2"/>
      <c r="X374" s="2"/>
      <c r="Y374" s="2"/>
      <c r="Z374" s="2"/>
      <c r="AA374" s="2"/>
      <c r="AB374" s="2"/>
      <c r="AC374" s="2"/>
      <c r="AD374" s="2"/>
    </row>
    <row r="375">
      <c r="A375" s="2"/>
      <c r="B375" s="2"/>
      <c r="C375" s="2"/>
      <c r="D375" s="2"/>
      <c r="E375" s="2"/>
      <c r="F375" s="2"/>
      <c r="G375" s="2"/>
      <c r="H375" s="2"/>
      <c r="I375" s="2"/>
      <c r="J375" s="2"/>
      <c r="K375" s="2"/>
      <c r="L375" s="2"/>
      <c r="M375" s="2"/>
      <c r="N375" s="2"/>
      <c r="O375" s="2"/>
      <c r="P375" s="2"/>
      <c r="Q375" s="2"/>
      <c r="R375" s="2"/>
      <c r="S375" s="110"/>
      <c r="T375" s="2"/>
      <c r="U375" s="2"/>
      <c r="V375" s="2"/>
      <c r="W375" s="2"/>
      <c r="X375" s="2"/>
      <c r="Y375" s="2"/>
      <c r="Z375" s="2"/>
      <c r="AA375" s="2"/>
      <c r="AB375" s="2"/>
      <c r="AC375" s="2"/>
      <c r="AD375" s="2"/>
    </row>
    <row r="376">
      <c r="A376" s="2"/>
      <c r="B376" s="2"/>
      <c r="C376" s="2"/>
      <c r="D376" s="2"/>
      <c r="E376" s="2"/>
      <c r="F376" s="2"/>
      <c r="G376" s="2"/>
      <c r="H376" s="2"/>
      <c r="I376" s="2"/>
      <c r="J376" s="2"/>
      <c r="K376" s="2"/>
      <c r="L376" s="2"/>
      <c r="M376" s="2"/>
      <c r="N376" s="2"/>
      <c r="O376" s="2"/>
      <c r="P376" s="2"/>
      <c r="Q376" s="2"/>
      <c r="R376" s="2"/>
      <c r="S376" s="110"/>
      <c r="T376" s="2"/>
      <c r="U376" s="2"/>
      <c r="V376" s="2"/>
      <c r="W376" s="2"/>
      <c r="X376" s="2"/>
      <c r="Y376" s="2"/>
      <c r="Z376" s="2"/>
      <c r="AA376" s="2"/>
      <c r="AB376" s="2"/>
      <c r="AC376" s="2"/>
      <c r="AD376" s="2"/>
    </row>
    <row r="377">
      <c r="A377" s="2"/>
      <c r="B377" s="2"/>
      <c r="C377" s="2"/>
      <c r="D377" s="2"/>
      <c r="E377" s="2"/>
      <c r="F377" s="2"/>
      <c r="G377" s="2"/>
      <c r="H377" s="2"/>
      <c r="I377" s="2"/>
      <c r="J377" s="2"/>
      <c r="K377" s="2"/>
      <c r="L377" s="2"/>
      <c r="M377" s="2"/>
      <c r="N377" s="2"/>
      <c r="O377" s="2"/>
      <c r="P377" s="2"/>
      <c r="Q377" s="2"/>
      <c r="R377" s="2"/>
      <c r="S377" s="110"/>
      <c r="T377" s="2"/>
      <c r="U377" s="2"/>
      <c r="V377" s="2"/>
      <c r="W377" s="2"/>
      <c r="X377" s="2"/>
      <c r="Y377" s="2"/>
      <c r="Z377" s="2"/>
      <c r="AA377" s="2"/>
      <c r="AB377" s="2"/>
      <c r="AC377" s="2"/>
      <c r="AD377" s="2"/>
    </row>
    <row r="378">
      <c r="A378" s="2"/>
      <c r="B378" s="2"/>
      <c r="C378" s="2"/>
      <c r="D378" s="2"/>
      <c r="E378" s="2"/>
      <c r="F378" s="2"/>
      <c r="G378" s="2"/>
      <c r="H378" s="2"/>
      <c r="I378" s="2"/>
      <c r="J378" s="2"/>
      <c r="K378" s="2"/>
      <c r="L378" s="2"/>
      <c r="M378" s="2"/>
      <c r="N378" s="2"/>
      <c r="O378" s="2"/>
      <c r="P378" s="2"/>
      <c r="Q378" s="2"/>
      <c r="R378" s="2"/>
      <c r="S378" s="110"/>
      <c r="T378" s="2"/>
      <c r="U378" s="2"/>
      <c r="V378" s="2"/>
      <c r="W378" s="2"/>
      <c r="X378" s="2"/>
      <c r="Y378" s="2"/>
      <c r="Z378" s="2"/>
      <c r="AA378" s="2"/>
      <c r="AB378" s="2"/>
      <c r="AC378" s="2"/>
      <c r="AD378" s="2"/>
    </row>
    <row r="379">
      <c r="A379" s="2"/>
      <c r="B379" s="2"/>
      <c r="C379" s="2"/>
      <c r="D379" s="2"/>
      <c r="E379" s="2"/>
      <c r="F379" s="2"/>
      <c r="G379" s="2"/>
      <c r="H379" s="2"/>
      <c r="I379" s="2"/>
      <c r="J379" s="2"/>
      <c r="K379" s="2"/>
      <c r="L379" s="2"/>
      <c r="M379" s="2"/>
      <c r="N379" s="2"/>
      <c r="O379" s="2"/>
      <c r="P379" s="2"/>
      <c r="Q379" s="2"/>
      <c r="R379" s="2"/>
      <c r="S379" s="110"/>
      <c r="T379" s="2"/>
      <c r="U379" s="2"/>
      <c r="V379" s="2"/>
      <c r="W379" s="2"/>
      <c r="X379" s="2"/>
      <c r="Y379" s="2"/>
      <c r="Z379" s="2"/>
      <c r="AA379" s="2"/>
      <c r="AB379" s="2"/>
      <c r="AC379" s="2"/>
      <c r="AD379" s="2"/>
    </row>
    <row r="380">
      <c r="A380" s="2"/>
      <c r="B380" s="2"/>
      <c r="C380" s="2"/>
      <c r="D380" s="2"/>
      <c r="E380" s="2"/>
      <c r="F380" s="2"/>
      <c r="G380" s="2"/>
      <c r="H380" s="2"/>
      <c r="I380" s="2"/>
      <c r="J380" s="2"/>
      <c r="K380" s="2"/>
      <c r="L380" s="2"/>
      <c r="M380" s="2"/>
      <c r="N380" s="2"/>
      <c r="O380" s="2"/>
      <c r="P380" s="2"/>
      <c r="Q380" s="2"/>
      <c r="R380" s="2"/>
      <c r="S380" s="110"/>
      <c r="T380" s="2"/>
      <c r="U380" s="2"/>
      <c r="V380" s="2"/>
      <c r="W380" s="2"/>
      <c r="X380" s="2"/>
      <c r="Y380" s="2"/>
      <c r="Z380" s="2"/>
      <c r="AA380" s="2"/>
      <c r="AB380" s="2"/>
      <c r="AC380" s="2"/>
      <c r="AD380" s="2"/>
    </row>
    <row r="381">
      <c r="A381" s="2"/>
      <c r="B381" s="2"/>
      <c r="C381" s="2"/>
      <c r="D381" s="2"/>
      <c r="E381" s="2"/>
      <c r="F381" s="2"/>
      <c r="G381" s="2"/>
      <c r="H381" s="2"/>
      <c r="I381" s="2"/>
      <c r="J381" s="2"/>
      <c r="K381" s="2"/>
      <c r="L381" s="2"/>
      <c r="M381" s="2"/>
      <c r="N381" s="2"/>
      <c r="O381" s="2"/>
      <c r="P381" s="2"/>
      <c r="Q381" s="2"/>
      <c r="R381" s="2"/>
      <c r="S381" s="110"/>
      <c r="T381" s="2"/>
      <c r="U381" s="2"/>
      <c r="V381" s="2"/>
      <c r="W381" s="2"/>
      <c r="X381" s="2"/>
      <c r="Y381" s="2"/>
      <c r="Z381" s="2"/>
      <c r="AA381" s="2"/>
      <c r="AB381" s="2"/>
      <c r="AC381" s="2"/>
      <c r="AD381" s="2"/>
    </row>
    <row r="382">
      <c r="A382" s="2"/>
      <c r="B382" s="2"/>
      <c r="C382" s="2"/>
      <c r="D382" s="2"/>
      <c r="E382" s="2"/>
      <c r="F382" s="2"/>
      <c r="G382" s="2"/>
      <c r="H382" s="2"/>
      <c r="I382" s="2"/>
      <c r="J382" s="2"/>
      <c r="K382" s="2"/>
      <c r="L382" s="2"/>
      <c r="M382" s="2"/>
      <c r="N382" s="2"/>
      <c r="O382" s="2"/>
      <c r="P382" s="2"/>
      <c r="Q382" s="2"/>
      <c r="R382" s="2"/>
      <c r="S382" s="110"/>
      <c r="T382" s="2"/>
      <c r="U382" s="2"/>
      <c r="V382" s="2"/>
      <c r="W382" s="2"/>
      <c r="X382" s="2"/>
      <c r="Y382" s="2"/>
      <c r="Z382" s="2"/>
      <c r="AA382" s="2"/>
      <c r="AB382" s="2"/>
      <c r="AC382" s="2"/>
      <c r="AD382" s="2"/>
    </row>
    <row r="383">
      <c r="A383" s="2"/>
      <c r="B383" s="2"/>
      <c r="C383" s="2"/>
      <c r="D383" s="2"/>
      <c r="E383" s="2"/>
      <c r="F383" s="2"/>
      <c r="G383" s="2"/>
      <c r="H383" s="2"/>
      <c r="I383" s="2"/>
      <c r="J383" s="2"/>
      <c r="K383" s="2"/>
      <c r="L383" s="2"/>
      <c r="M383" s="2"/>
      <c r="N383" s="2"/>
      <c r="O383" s="2"/>
      <c r="P383" s="2"/>
      <c r="Q383" s="2"/>
      <c r="R383" s="2"/>
      <c r="S383" s="110"/>
      <c r="T383" s="2"/>
      <c r="U383" s="2"/>
      <c r="V383" s="2"/>
      <c r="W383" s="2"/>
      <c r="X383" s="2"/>
      <c r="Y383" s="2"/>
      <c r="Z383" s="2"/>
      <c r="AA383" s="2"/>
      <c r="AB383" s="2"/>
      <c r="AC383" s="2"/>
      <c r="AD383" s="2"/>
    </row>
    <row r="384">
      <c r="A384" s="2"/>
      <c r="B384" s="2"/>
      <c r="C384" s="2"/>
      <c r="D384" s="2"/>
      <c r="E384" s="2"/>
      <c r="F384" s="2"/>
      <c r="G384" s="2"/>
      <c r="H384" s="2"/>
      <c r="I384" s="2"/>
      <c r="J384" s="2"/>
      <c r="K384" s="2"/>
      <c r="L384" s="2"/>
      <c r="M384" s="2"/>
      <c r="N384" s="2"/>
      <c r="O384" s="2"/>
      <c r="P384" s="2"/>
      <c r="Q384" s="2"/>
      <c r="R384" s="2"/>
      <c r="S384" s="110"/>
      <c r="T384" s="2"/>
      <c r="U384" s="2"/>
      <c r="V384" s="2"/>
      <c r="W384" s="2"/>
      <c r="X384" s="2"/>
      <c r="Y384" s="2"/>
      <c r="Z384" s="2"/>
      <c r="AA384" s="2"/>
      <c r="AB384" s="2"/>
      <c r="AC384" s="2"/>
      <c r="AD384" s="2"/>
    </row>
    <row r="385">
      <c r="A385" s="2"/>
      <c r="B385" s="2"/>
      <c r="C385" s="2"/>
      <c r="D385" s="2"/>
      <c r="E385" s="2"/>
      <c r="F385" s="2"/>
      <c r="G385" s="2"/>
      <c r="H385" s="2"/>
      <c r="I385" s="2"/>
      <c r="J385" s="2"/>
      <c r="K385" s="2"/>
      <c r="L385" s="2"/>
      <c r="M385" s="2"/>
      <c r="N385" s="2"/>
      <c r="O385" s="2"/>
      <c r="P385" s="2"/>
      <c r="Q385" s="2"/>
      <c r="R385" s="2"/>
      <c r="S385" s="110"/>
      <c r="T385" s="2"/>
      <c r="U385" s="2"/>
      <c r="V385" s="2"/>
      <c r="W385" s="2"/>
      <c r="X385" s="2"/>
      <c r="Y385" s="2"/>
      <c r="Z385" s="2"/>
      <c r="AA385" s="2"/>
      <c r="AB385" s="2"/>
      <c r="AC385" s="2"/>
      <c r="AD385" s="2"/>
    </row>
    <row r="386">
      <c r="A386" s="2"/>
      <c r="B386" s="2"/>
      <c r="C386" s="2"/>
      <c r="D386" s="2"/>
      <c r="E386" s="2"/>
      <c r="F386" s="2"/>
      <c r="G386" s="2"/>
      <c r="H386" s="2"/>
      <c r="I386" s="2"/>
      <c r="J386" s="2"/>
      <c r="K386" s="2"/>
      <c r="L386" s="2"/>
      <c r="M386" s="2"/>
      <c r="N386" s="2"/>
      <c r="O386" s="2"/>
      <c r="P386" s="2"/>
      <c r="Q386" s="2"/>
      <c r="R386" s="2"/>
      <c r="S386" s="110"/>
      <c r="T386" s="2"/>
      <c r="U386" s="2"/>
      <c r="V386" s="2"/>
      <c r="W386" s="2"/>
      <c r="X386" s="2"/>
      <c r="Y386" s="2"/>
      <c r="Z386" s="2"/>
      <c r="AA386" s="2"/>
      <c r="AB386" s="2"/>
      <c r="AC386" s="2"/>
      <c r="AD386" s="2"/>
    </row>
    <row r="387">
      <c r="A387" s="2"/>
      <c r="B387" s="2"/>
      <c r="C387" s="2"/>
      <c r="D387" s="2"/>
      <c r="E387" s="2"/>
      <c r="F387" s="2"/>
      <c r="G387" s="2"/>
      <c r="H387" s="2"/>
      <c r="I387" s="2"/>
      <c r="J387" s="2"/>
      <c r="K387" s="2"/>
      <c r="L387" s="2"/>
      <c r="M387" s="2"/>
      <c r="N387" s="2"/>
      <c r="O387" s="2"/>
      <c r="P387" s="2"/>
      <c r="Q387" s="2"/>
      <c r="R387" s="2"/>
      <c r="S387" s="110"/>
      <c r="T387" s="2"/>
      <c r="U387" s="2"/>
      <c r="V387" s="2"/>
      <c r="W387" s="2"/>
      <c r="X387" s="2"/>
      <c r="Y387" s="2"/>
      <c r="Z387" s="2"/>
      <c r="AA387" s="2"/>
      <c r="AB387" s="2"/>
      <c r="AC387" s="2"/>
      <c r="AD387" s="2"/>
    </row>
    <row r="388">
      <c r="A388" s="2"/>
      <c r="B388" s="2"/>
      <c r="C388" s="2"/>
      <c r="D388" s="2"/>
      <c r="E388" s="2"/>
      <c r="F388" s="2"/>
      <c r="G388" s="2"/>
      <c r="H388" s="2"/>
      <c r="I388" s="2"/>
      <c r="J388" s="2"/>
      <c r="K388" s="2"/>
      <c r="L388" s="2"/>
      <c r="M388" s="2"/>
      <c r="N388" s="2"/>
      <c r="O388" s="2"/>
      <c r="P388" s="2"/>
      <c r="Q388" s="2"/>
      <c r="R388" s="2"/>
      <c r="S388" s="110"/>
      <c r="T388" s="2"/>
      <c r="U388" s="2"/>
      <c r="V388" s="2"/>
      <c r="W388" s="2"/>
      <c r="X388" s="2"/>
      <c r="Y388" s="2"/>
      <c r="Z388" s="2"/>
      <c r="AA388" s="2"/>
      <c r="AB388" s="2"/>
      <c r="AC388" s="2"/>
      <c r="AD388" s="2"/>
    </row>
    <row r="389">
      <c r="A389" s="2"/>
      <c r="B389" s="2"/>
      <c r="C389" s="2"/>
      <c r="D389" s="2"/>
      <c r="E389" s="2"/>
      <c r="F389" s="2"/>
      <c r="G389" s="2"/>
      <c r="H389" s="2"/>
      <c r="I389" s="2"/>
      <c r="J389" s="2"/>
      <c r="K389" s="2"/>
      <c r="L389" s="2"/>
      <c r="M389" s="2"/>
      <c r="N389" s="2"/>
      <c r="O389" s="2"/>
      <c r="P389" s="2"/>
      <c r="Q389" s="2"/>
      <c r="R389" s="2"/>
      <c r="S389" s="110"/>
      <c r="T389" s="2"/>
      <c r="U389" s="2"/>
      <c r="V389" s="2"/>
      <c r="W389" s="2"/>
      <c r="X389" s="2"/>
      <c r="Y389" s="2"/>
      <c r="Z389" s="2"/>
      <c r="AA389" s="2"/>
      <c r="AB389" s="2"/>
      <c r="AC389" s="2"/>
      <c r="AD389" s="2"/>
    </row>
    <row r="390">
      <c r="A390" s="2"/>
      <c r="B390" s="2"/>
      <c r="C390" s="2"/>
      <c r="D390" s="2"/>
      <c r="E390" s="2"/>
      <c r="F390" s="2"/>
      <c r="G390" s="2"/>
      <c r="H390" s="2"/>
      <c r="I390" s="2"/>
      <c r="J390" s="2"/>
      <c r="K390" s="2"/>
      <c r="L390" s="2"/>
      <c r="M390" s="2"/>
      <c r="N390" s="2"/>
      <c r="O390" s="2"/>
      <c r="P390" s="2"/>
      <c r="Q390" s="2"/>
      <c r="R390" s="2"/>
      <c r="S390" s="110"/>
      <c r="T390" s="2"/>
      <c r="U390" s="2"/>
      <c r="V390" s="2"/>
      <c r="W390" s="2"/>
      <c r="X390" s="2"/>
      <c r="Y390" s="2"/>
      <c r="Z390" s="2"/>
      <c r="AA390" s="2"/>
      <c r="AB390" s="2"/>
      <c r="AC390" s="2"/>
      <c r="AD390" s="2"/>
    </row>
    <row r="391">
      <c r="A391" s="2"/>
      <c r="B391" s="2"/>
      <c r="C391" s="2"/>
      <c r="D391" s="2"/>
      <c r="E391" s="2"/>
      <c r="F391" s="2"/>
      <c r="G391" s="2"/>
      <c r="H391" s="2"/>
      <c r="I391" s="2"/>
      <c r="J391" s="2"/>
      <c r="K391" s="2"/>
      <c r="L391" s="2"/>
      <c r="M391" s="2"/>
      <c r="N391" s="2"/>
      <c r="O391" s="2"/>
      <c r="P391" s="2"/>
      <c r="Q391" s="2"/>
      <c r="R391" s="2"/>
      <c r="S391" s="110"/>
      <c r="T391" s="2"/>
      <c r="U391" s="2"/>
      <c r="V391" s="2"/>
      <c r="W391" s="2"/>
      <c r="X391" s="2"/>
      <c r="Y391" s="2"/>
      <c r="Z391" s="2"/>
      <c r="AA391" s="2"/>
      <c r="AB391" s="2"/>
      <c r="AC391" s="2"/>
      <c r="AD391" s="2"/>
    </row>
    <row r="392">
      <c r="A392" s="2"/>
      <c r="B392" s="2"/>
      <c r="C392" s="2"/>
      <c r="D392" s="2"/>
      <c r="E392" s="2"/>
      <c r="F392" s="2"/>
      <c r="G392" s="2"/>
      <c r="H392" s="2"/>
      <c r="I392" s="2"/>
      <c r="J392" s="2"/>
      <c r="K392" s="2"/>
      <c r="L392" s="2"/>
      <c r="M392" s="2"/>
      <c r="N392" s="2"/>
      <c r="O392" s="2"/>
      <c r="P392" s="2"/>
      <c r="Q392" s="2"/>
      <c r="R392" s="2"/>
      <c r="S392" s="110"/>
      <c r="T392" s="2"/>
      <c r="U392" s="2"/>
      <c r="V392" s="2"/>
      <c r="W392" s="2"/>
      <c r="X392" s="2"/>
      <c r="Y392" s="2"/>
      <c r="Z392" s="2"/>
      <c r="AA392" s="2"/>
      <c r="AB392" s="2"/>
      <c r="AC392" s="2"/>
      <c r="AD392" s="2"/>
    </row>
    <row r="393">
      <c r="A393" s="2"/>
      <c r="B393" s="2"/>
      <c r="C393" s="2"/>
      <c r="D393" s="2"/>
      <c r="E393" s="2"/>
      <c r="F393" s="2"/>
      <c r="G393" s="2"/>
      <c r="H393" s="2"/>
      <c r="I393" s="2"/>
      <c r="J393" s="2"/>
      <c r="K393" s="2"/>
      <c r="L393" s="2"/>
      <c r="M393" s="2"/>
      <c r="N393" s="2"/>
      <c r="O393" s="2"/>
      <c r="P393" s="2"/>
      <c r="Q393" s="2"/>
      <c r="R393" s="2"/>
      <c r="S393" s="110"/>
      <c r="T393" s="2"/>
      <c r="U393" s="2"/>
      <c r="V393" s="2"/>
      <c r="W393" s="2"/>
      <c r="X393" s="2"/>
      <c r="Y393" s="2"/>
      <c r="Z393" s="2"/>
      <c r="AA393" s="2"/>
      <c r="AB393" s="2"/>
      <c r="AC393" s="2"/>
      <c r="AD393" s="2"/>
    </row>
    <row r="394">
      <c r="A394" s="2"/>
      <c r="B394" s="2"/>
      <c r="C394" s="2"/>
      <c r="D394" s="2"/>
      <c r="E394" s="2"/>
      <c r="F394" s="2"/>
      <c r="G394" s="2"/>
      <c r="H394" s="2"/>
      <c r="I394" s="2"/>
      <c r="J394" s="2"/>
      <c r="K394" s="2"/>
      <c r="L394" s="2"/>
      <c r="M394" s="2"/>
      <c r="N394" s="2"/>
      <c r="O394" s="2"/>
      <c r="P394" s="2"/>
      <c r="Q394" s="2"/>
      <c r="R394" s="2"/>
      <c r="S394" s="110"/>
      <c r="T394" s="2"/>
      <c r="U394" s="2"/>
      <c r="V394" s="2"/>
      <c r="W394" s="2"/>
      <c r="X394" s="2"/>
      <c r="Y394" s="2"/>
      <c r="Z394" s="2"/>
      <c r="AA394" s="2"/>
      <c r="AB394" s="2"/>
      <c r="AC394" s="2"/>
      <c r="AD394" s="2"/>
    </row>
    <row r="395">
      <c r="A395" s="2"/>
      <c r="B395" s="2"/>
      <c r="C395" s="2"/>
      <c r="D395" s="2"/>
      <c r="E395" s="2"/>
      <c r="F395" s="2"/>
      <c r="G395" s="2"/>
      <c r="H395" s="2"/>
      <c r="I395" s="2"/>
      <c r="J395" s="2"/>
      <c r="K395" s="2"/>
      <c r="L395" s="2"/>
      <c r="M395" s="2"/>
      <c r="N395" s="2"/>
      <c r="O395" s="2"/>
      <c r="P395" s="2"/>
      <c r="Q395" s="2"/>
      <c r="R395" s="2"/>
      <c r="S395" s="110"/>
      <c r="T395" s="2"/>
      <c r="U395" s="2"/>
      <c r="V395" s="2"/>
      <c r="W395" s="2"/>
      <c r="X395" s="2"/>
      <c r="Y395" s="2"/>
      <c r="Z395" s="2"/>
      <c r="AA395" s="2"/>
      <c r="AB395" s="2"/>
      <c r="AC395" s="2"/>
      <c r="AD395" s="2"/>
    </row>
    <row r="396">
      <c r="A396" s="2"/>
      <c r="B396" s="2"/>
      <c r="C396" s="2"/>
      <c r="D396" s="2"/>
      <c r="E396" s="2"/>
      <c r="F396" s="2"/>
      <c r="G396" s="2"/>
      <c r="H396" s="2"/>
      <c r="I396" s="2"/>
      <c r="J396" s="2"/>
      <c r="K396" s="2"/>
      <c r="L396" s="2"/>
      <c r="M396" s="2"/>
      <c r="N396" s="2"/>
      <c r="O396" s="2"/>
      <c r="P396" s="2"/>
      <c r="Q396" s="2"/>
      <c r="R396" s="2"/>
      <c r="S396" s="110"/>
      <c r="T396" s="2"/>
      <c r="U396" s="2"/>
      <c r="V396" s="2"/>
      <c r="W396" s="2"/>
      <c r="X396" s="2"/>
      <c r="Y396" s="2"/>
      <c r="Z396" s="2"/>
      <c r="AA396" s="2"/>
      <c r="AB396" s="2"/>
      <c r="AC396" s="2"/>
      <c r="AD396" s="2"/>
    </row>
    <row r="397">
      <c r="A397" s="2"/>
      <c r="B397" s="2"/>
      <c r="C397" s="2"/>
      <c r="D397" s="2"/>
      <c r="E397" s="2"/>
      <c r="F397" s="2"/>
      <c r="G397" s="2"/>
      <c r="H397" s="2"/>
      <c r="I397" s="2"/>
      <c r="J397" s="2"/>
      <c r="K397" s="2"/>
      <c r="L397" s="2"/>
      <c r="M397" s="2"/>
      <c r="N397" s="2"/>
      <c r="O397" s="2"/>
      <c r="P397" s="2"/>
      <c r="Q397" s="2"/>
      <c r="R397" s="2"/>
      <c r="S397" s="110"/>
      <c r="T397" s="2"/>
      <c r="U397" s="2"/>
      <c r="V397" s="2"/>
      <c r="W397" s="2"/>
      <c r="X397" s="2"/>
      <c r="Y397" s="2"/>
      <c r="Z397" s="2"/>
      <c r="AA397" s="2"/>
      <c r="AB397" s="2"/>
      <c r="AC397" s="2"/>
      <c r="AD397" s="2"/>
    </row>
    <row r="398">
      <c r="A398" s="2"/>
      <c r="B398" s="2"/>
      <c r="C398" s="2"/>
      <c r="D398" s="2"/>
      <c r="E398" s="2"/>
      <c r="F398" s="2"/>
      <c r="G398" s="2"/>
      <c r="H398" s="2"/>
      <c r="I398" s="2"/>
      <c r="J398" s="2"/>
      <c r="K398" s="2"/>
      <c r="L398" s="2"/>
      <c r="M398" s="2"/>
      <c r="N398" s="2"/>
      <c r="O398" s="2"/>
      <c r="P398" s="2"/>
      <c r="Q398" s="2"/>
      <c r="R398" s="2"/>
      <c r="S398" s="110"/>
      <c r="T398" s="2"/>
      <c r="U398" s="2"/>
      <c r="V398" s="2"/>
      <c r="W398" s="2"/>
      <c r="X398" s="2"/>
      <c r="Y398" s="2"/>
      <c r="Z398" s="2"/>
      <c r="AA398" s="2"/>
      <c r="AB398" s="2"/>
      <c r="AC398" s="2"/>
      <c r="AD398" s="2"/>
    </row>
    <row r="399">
      <c r="A399" s="2"/>
      <c r="B399" s="2"/>
      <c r="C399" s="2"/>
      <c r="D399" s="2"/>
      <c r="E399" s="2"/>
      <c r="F399" s="2"/>
      <c r="G399" s="2"/>
      <c r="H399" s="2"/>
      <c r="I399" s="2"/>
      <c r="J399" s="2"/>
      <c r="K399" s="2"/>
      <c r="L399" s="2"/>
      <c r="M399" s="2"/>
      <c r="N399" s="2"/>
      <c r="O399" s="2"/>
      <c r="P399" s="2"/>
      <c r="Q399" s="2"/>
      <c r="R399" s="2"/>
      <c r="S399" s="110"/>
      <c r="T399" s="2"/>
      <c r="U399" s="2"/>
      <c r="V399" s="2"/>
      <c r="W399" s="2"/>
      <c r="X399" s="2"/>
      <c r="Y399" s="2"/>
      <c r="Z399" s="2"/>
      <c r="AA399" s="2"/>
      <c r="AB399" s="2"/>
      <c r="AC399" s="2"/>
      <c r="AD399" s="2"/>
    </row>
    <row r="400">
      <c r="A400" s="2"/>
      <c r="B400" s="2"/>
      <c r="C400" s="2"/>
      <c r="D400" s="2"/>
      <c r="E400" s="2"/>
      <c r="F400" s="2"/>
      <c r="G400" s="2"/>
      <c r="H400" s="2"/>
      <c r="I400" s="2"/>
      <c r="J400" s="2"/>
      <c r="K400" s="2"/>
      <c r="L400" s="2"/>
      <c r="M400" s="2"/>
      <c r="N400" s="2"/>
      <c r="O400" s="2"/>
      <c r="P400" s="2"/>
      <c r="Q400" s="2"/>
      <c r="R400" s="2"/>
      <c r="S400" s="110"/>
      <c r="T400" s="2"/>
      <c r="U400" s="2"/>
      <c r="V400" s="2"/>
      <c r="W400" s="2"/>
      <c r="X400" s="2"/>
      <c r="Y400" s="2"/>
      <c r="Z400" s="2"/>
      <c r="AA400" s="2"/>
      <c r="AB400" s="2"/>
      <c r="AC400" s="2"/>
      <c r="AD400" s="2"/>
    </row>
    <row r="401">
      <c r="A401" s="2"/>
      <c r="B401" s="2"/>
      <c r="C401" s="2"/>
      <c r="D401" s="2"/>
      <c r="E401" s="2"/>
      <c r="F401" s="2"/>
      <c r="G401" s="2"/>
      <c r="H401" s="2"/>
      <c r="I401" s="2"/>
      <c r="J401" s="2"/>
      <c r="K401" s="2"/>
      <c r="L401" s="2"/>
      <c r="M401" s="2"/>
      <c r="N401" s="2"/>
      <c r="O401" s="2"/>
      <c r="P401" s="2"/>
      <c r="Q401" s="2"/>
      <c r="R401" s="2"/>
      <c r="S401" s="110"/>
      <c r="T401" s="2"/>
      <c r="U401" s="2"/>
      <c r="V401" s="2"/>
      <c r="W401" s="2"/>
      <c r="X401" s="2"/>
      <c r="Y401" s="2"/>
      <c r="Z401" s="2"/>
      <c r="AA401" s="2"/>
      <c r="AB401" s="2"/>
      <c r="AC401" s="2"/>
      <c r="AD401" s="2"/>
    </row>
    <row r="402">
      <c r="A402" s="2"/>
      <c r="B402" s="2"/>
      <c r="C402" s="2"/>
      <c r="D402" s="2"/>
      <c r="E402" s="2"/>
      <c r="F402" s="2"/>
      <c r="G402" s="2"/>
      <c r="H402" s="2"/>
      <c r="I402" s="2"/>
      <c r="J402" s="2"/>
      <c r="K402" s="2"/>
      <c r="L402" s="2"/>
      <c r="M402" s="2"/>
      <c r="N402" s="2"/>
      <c r="O402" s="2"/>
      <c r="P402" s="2"/>
      <c r="Q402" s="2"/>
      <c r="R402" s="2"/>
      <c r="S402" s="110"/>
      <c r="T402" s="2"/>
      <c r="U402" s="2"/>
      <c r="V402" s="2"/>
      <c r="W402" s="2"/>
      <c r="X402" s="2"/>
      <c r="Y402" s="2"/>
      <c r="Z402" s="2"/>
      <c r="AA402" s="2"/>
      <c r="AB402" s="2"/>
      <c r="AC402" s="2"/>
      <c r="AD402" s="2"/>
    </row>
    <row r="403">
      <c r="A403" s="2"/>
      <c r="B403" s="2"/>
      <c r="C403" s="2"/>
      <c r="D403" s="2"/>
      <c r="E403" s="2"/>
      <c r="F403" s="2"/>
      <c r="G403" s="2"/>
      <c r="H403" s="2"/>
      <c r="I403" s="2"/>
      <c r="J403" s="2"/>
      <c r="K403" s="2"/>
      <c r="L403" s="2"/>
      <c r="M403" s="2"/>
      <c r="N403" s="2"/>
      <c r="O403" s="2"/>
      <c r="P403" s="2"/>
      <c r="Q403" s="2"/>
      <c r="R403" s="2"/>
      <c r="S403" s="110"/>
      <c r="T403" s="2"/>
      <c r="U403" s="2"/>
      <c r="V403" s="2"/>
      <c r="W403" s="2"/>
      <c r="X403" s="2"/>
      <c r="Y403" s="2"/>
      <c r="Z403" s="2"/>
      <c r="AA403" s="2"/>
      <c r="AB403" s="2"/>
      <c r="AC403" s="2"/>
      <c r="AD403" s="2"/>
    </row>
    <row r="404">
      <c r="A404" s="2"/>
      <c r="B404" s="2"/>
      <c r="C404" s="2"/>
      <c r="D404" s="2"/>
      <c r="E404" s="2"/>
      <c r="F404" s="2"/>
      <c r="G404" s="2"/>
      <c r="H404" s="2"/>
      <c r="I404" s="2"/>
      <c r="J404" s="2"/>
      <c r="K404" s="2"/>
      <c r="L404" s="2"/>
      <c r="M404" s="2"/>
      <c r="N404" s="2"/>
      <c r="O404" s="2"/>
      <c r="P404" s="2"/>
      <c r="Q404" s="2"/>
      <c r="R404" s="2"/>
      <c r="S404" s="110"/>
      <c r="T404" s="2"/>
      <c r="U404" s="2"/>
      <c r="V404" s="2"/>
      <c r="W404" s="2"/>
      <c r="X404" s="2"/>
      <c r="Y404" s="2"/>
      <c r="Z404" s="2"/>
      <c r="AA404" s="2"/>
      <c r="AB404" s="2"/>
      <c r="AC404" s="2"/>
      <c r="AD404" s="2"/>
    </row>
    <row r="405">
      <c r="A405" s="2"/>
      <c r="B405" s="2"/>
      <c r="C405" s="2"/>
      <c r="D405" s="2"/>
      <c r="E405" s="2"/>
      <c r="F405" s="2"/>
      <c r="G405" s="2"/>
      <c r="H405" s="2"/>
      <c r="I405" s="2"/>
      <c r="J405" s="2"/>
      <c r="K405" s="2"/>
      <c r="L405" s="2"/>
      <c r="M405" s="2"/>
      <c r="N405" s="2"/>
      <c r="O405" s="2"/>
      <c r="P405" s="2"/>
      <c r="Q405" s="2"/>
      <c r="R405" s="2"/>
      <c r="S405" s="110"/>
      <c r="T405" s="2"/>
      <c r="U405" s="2"/>
      <c r="V405" s="2"/>
      <c r="W405" s="2"/>
      <c r="X405" s="2"/>
      <c r="Y405" s="2"/>
      <c r="Z405" s="2"/>
      <c r="AA405" s="2"/>
      <c r="AB405" s="2"/>
      <c r="AC405" s="2"/>
      <c r="AD405" s="2"/>
    </row>
    <row r="406">
      <c r="A406" s="2"/>
      <c r="B406" s="2"/>
      <c r="C406" s="2"/>
      <c r="D406" s="2"/>
      <c r="E406" s="2"/>
      <c r="F406" s="2"/>
      <c r="G406" s="2"/>
      <c r="H406" s="2"/>
      <c r="I406" s="2"/>
      <c r="J406" s="2"/>
      <c r="K406" s="2"/>
      <c r="L406" s="2"/>
      <c r="M406" s="2"/>
      <c r="N406" s="2"/>
      <c r="O406" s="2"/>
      <c r="P406" s="2"/>
      <c r="Q406" s="2"/>
      <c r="R406" s="2"/>
      <c r="S406" s="110"/>
      <c r="T406" s="2"/>
      <c r="U406" s="2"/>
      <c r="V406" s="2"/>
      <c r="W406" s="2"/>
      <c r="X406" s="2"/>
      <c r="Y406" s="2"/>
      <c r="Z406" s="2"/>
      <c r="AA406" s="2"/>
      <c r="AB406" s="2"/>
      <c r="AC406" s="2"/>
      <c r="AD406" s="2"/>
    </row>
    <row r="407">
      <c r="A407" s="2"/>
      <c r="B407" s="2"/>
      <c r="C407" s="2"/>
      <c r="D407" s="2"/>
      <c r="E407" s="2"/>
      <c r="F407" s="2"/>
      <c r="G407" s="2"/>
      <c r="H407" s="2"/>
      <c r="I407" s="2"/>
      <c r="J407" s="2"/>
      <c r="K407" s="2"/>
      <c r="L407" s="2"/>
      <c r="M407" s="2"/>
      <c r="N407" s="2"/>
      <c r="O407" s="2"/>
      <c r="P407" s="2"/>
      <c r="Q407" s="2"/>
      <c r="R407" s="2"/>
      <c r="S407" s="110"/>
      <c r="T407" s="2"/>
      <c r="U407" s="2"/>
      <c r="V407" s="2"/>
      <c r="W407" s="2"/>
      <c r="X407" s="2"/>
      <c r="Y407" s="2"/>
      <c r="Z407" s="2"/>
      <c r="AA407" s="2"/>
      <c r="AB407" s="2"/>
      <c r="AC407" s="2"/>
      <c r="AD407" s="2"/>
    </row>
    <row r="408">
      <c r="A408" s="2"/>
      <c r="B408" s="2"/>
      <c r="C408" s="2"/>
      <c r="D408" s="2"/>
      <c r="E408" s="2"/>
      <c r="F408" s="2"/>
      <c r="G408" s="2"/>
      <c r="H408" s="2"/>
      <c r="I408" s="2"/>
      <c r="J408" s="2"/>
      <c r="K408" s="2"/>
      <c r="L408" s="2"/>
      <c r="M408" s="2"/>
      <c r="N408" s="2"/>
      <c r="O408" s="2"/>
      <c r="P408" s="2"/>
      <c r="Q408" s="2"/>
      <c r="R408" s="2"/>
      <c r="S408" s="110"/>
      <c r="T408" s="2"/>
      <c r="U408" s="2"/>
      <c r="V408" s="2"/>
      <c r="W408" s="2"/>
      <c r="X408" s="2"/>
      <c r="Y408" s="2"/>
      <c r="Z408" s="2"/>
      <c r="AA408" s="2"/>
      <c r="AB408" s="2"/>
      <c r="AC408" s="2"/>
      <c r="AD408" s="2"/>
    </row>
    <row r="409">
      <c r="A409" s="2"/>
      <c r="B409" s="2"/>
      <c r="C409" s="2"/>
      <c r="D409" s="2"/>
      <c r="E409" s="2"/>
      <c r="F409" s="2"/>
      <c r="G409" s="2"/>
      <c r="H409" s="2"/>
      <c r="I409" s="2"/>
      <c r="J409" s="2"/>
      <c r="K409" s="2"/>
      <c r="L409" s="2"/>
      <c r="M409" s="2"/>
      <c r="N409" s="2"/>
      <c r="O409" s="2"/>
      <c r="P409" s="2"/>
      <c r="Q409" s="2"/>
      <c r="R409" s="2"/>
      <c r="S409" s="110"/>
      <c r="T409" s="2"/>
      <c r="U409" s="2"/>
      <c r="V409" s="2"/>
      <c r="W409" s="2"/>
      <c r="X409" s="2"/>
      <c r="Y409" s="2"/>
      <c r="Z409" s="2"/>
      <c r="AA409" s="2"/>
      <c r="AB409" s="2"/>
      <c r="AC409" s="2"/>
      <c r="AD409" s="2"/>
    </row>
    <row r="410">
      <c r="A410" s="2"/>
      <c r="B410" s="2"/>
      <c r="C410" s="2"/>
      <c r="D410" s="2"/>
      <c r="E410" s="2"/>
      <c r="F410" s="2"/>
      <c r="G410" s="2"/>
      <c r="H410" s="2"/>
      <c r="I410" s="2"/>
      <c r="J410" s="2"/>
      <c r="K410" s="2"/>
      <c r="L410" s="2"/>
      <c r="M410" s="2"/>
      <c r="N410" s="2"/>
      <c r="O410" s="2"/>
      <c r="P410" s="2"/>
      <c r="Q410" s="2"/>
      <c r="R410" s="2"/>
      <c r="S410" s="110"/>
      <c r="T410" s="2"/>
      <c r="U410" s="2"/>
      <c r="V410" s="2"/>
      <c r="W410" s="2"/>
      <c r="X410" s="2"/>
      <c r="Y410" s="2"/>
      <c r="Z410" s="2"/>
      <c r="AA410" s="2"/>
      <c r="AB410" s="2"/>
      <c r="AC410" s="2"/>
      <c r="AD410" s="2"/>
    </row>
    <row r="411">
      <c r="A411" s="2"/>
      <c r="B411" s="2"/>
      <c r="C411" s="2"/>
      <c r="D411" s="2"/>
      <c r="E411" s="2"/>
      <c r="F411" s="2"/>
      <c r="G411" s="2"/>
      <c r="H411" s="2"/>
      <c r="I411" s="2"/>
      <c r="J411" s="2"/>
      <c r="K411" s="2"/>
      <c r="L411" s="2"/>
      <c r="M411" s="2"/>
      <c r="N411" s="2"/>
      <c r="O411" s="2"/>
      <c r="P411" s="2"/>
      <c r="Q411" s="2"/>
      <c r="R411" s="2"/>
      <c r="S411" s="110"/>
      <c r="T411" s="2"/>
      <c r="U411" s="2"/>
      <c r="V411" s="2"/>
      <c r="W411" s="2"/>
      <c r="X411" s="2"/>
      <c r="Y411" s="2"/>
      <c r="Z411" s="2"/>
      <c r="AA411" s="2"/>
      <c r="AB411" s="2"/>
      <c r="AC411" s="2"/>
      <c r="AD411" s="2"/>
    </row>
    <row r="412">
      <c r="A412" s="2"/>
      <c r="B412" s="2"/>
      <c r="C412" s="2"/>
      <c r="D412" s="2"/>
      <c r="E412" s="2"/>
      <c r="F412" s="2"/>
      <c r="G412" s="2"/>
      <c r="H412" s="2"/>
      <c r="I412" s="2"/>
      <c r="J412" s="2"/>
      <c r="K412" s="2"/>
      <c r="L412" s="2"/>
      <c r="M412" s="2"/>
      <c r="N412" s="2"/>
      <c r="O412" s="2"/>
      <c r="P412" s="2"/>
      <c r="Q412" s="2"/>
      <c r="R412" s="2"/>
      <c r="S412" s="110"/>
      <c r="T412" s="2"/>
      <c r="U412" s="2"/>
      <c r="V412" s="2"/>
      <c r="W412" s="2"/>
      <c r="X412" s="2"/>
      <c r="Y412" s="2"/>
      <c r="Z412" s="2"/>
      <c r="AA412" s="2"/>
      <c r="AB412" s="2"/>
      <c r="AC412" s="2"/>
      <c r="AD412" s="2"/>
    </row>
    <row r="413">
      <c r="A413" s="2"/>
      <c r="B413" s="2"/>
      <c r="C413" s="2"/>
      <c r="D413" s="2"/>
      <c r="E413" s="2"/>
      <c r="F413" s="2"/>
      <c r="G413" s="2"/>
      <c r="H413" s="2"/>
      <c r="I413" s="2"/>
      <c r="J413" s="2"/>
      <c r="K413" s="2"/>
      <c r="L413" s="2"/>
      <c r="M413" s="2"/>
      <c r="N413" s="2"/>
      <c r="O413" s="2"/>
      <c r="P413" s="2"/>
      <c r="Q413" s="2"/>
      <c r="R413" s="2"/>
      <c r="S413" s="110"/>
      <c r="T413" s="2"/>
      <c r="U413" s="2"/>
      <c r="V413" s="2"/>
      <c r="W413" s="2"/>
      <c r="X413" s="2"/>
      <c r="Y413" s="2"/>
      <c r="Z413" s="2"/>
      <c r="AA413" s="2"/>
      <c r="AB413" s="2"/>
      <c r="AC413" s="2"/>
      <c r="AD413" s="2"/>
    </row>
    <row r="414">
      <c r="A414" s="2"/>
      <c r="B414" s="2"/>
      <c r="C414" s="2"/>
      <c r="D414" s="2"/>
      <c r="E414" s="2"/>
      <c r="F414" s="2"/>
      <c r="G414" s="2"/>
      <c r="H414" s="2"/>
      <c r="I414" s="2"/>
      <c r="J414" s="2"/>
      <c r="K414" s="2"/>
      <c r="L414" s="2"/>
      <c r="M414" s="2"/>
      <c r="N414" s="2"/>
      <c r="O414" s="2"/>
      <c r="P414" s="2"/>
      <c r="Q414" s="2"/>
      <c r="R414" s="2"/>
      <c r="S414" s="110"/>
      <c r="T414" s="2"/>
      <c r="U414" s="2"/>
      <c r="V414" s="2"/>
      <c r="W414" s="2"/>
      <c r="X414" s="2"/>
      <c r="Y414" s="2"/>
      <c r="Z414" s="2"/>
      <c r="AA414" s="2"/>
      <c r="AB414" s="2"/>
      <c r="AC414" s="2"/>
      <c r="AD414" s="2"/>
    </row>
    <row r="415">
      <c r="A415" s="2"/>
      <c r="B415" s="2"/>
      <c r="C415" s="2"/>
      <c r="D415" s="2"/>
      <c r="E415" s="2"/>
      <c r="F415" s="2"/>
      <c r="G415" s="2"/>
      <c r="H415" s="2"/>
      <c r="I415" s="2"/>
      <c r="J415" s="2"/>
      <c r="K415" s="2"/>
      <c r="L415" s="2"/>
      <c r="M415" s="2"/>
      <c r="N415" s="2"/>
      <c r="O415" s="2"/>
      <c r="P415" s="2"/>
      <c r="Q415" s="2"/>
      <c r="R415" s="2"/>
      <c r="S415" s="110"/>
      <c r="T415" s="2"/>
      <c r="U415" s="2"/>
      <c r="V415" s="2"/>
      <c r="W415" s="2"/>
      <c r="X415" s="2"/>
      <c r="Y415" s="2"/>
      <c r="Z415" s="2"/>
      <c r="AA415" s="2"/>
      <c r="AB415" s="2"/>
      <c r="AC415" s="2"/>
      <c r="AD415" s="2"/>
    </row>
    <row r="416">
      <c r="A416" s="2"/>
      <c r="B416" s="2"/>
      <c r="C416" s="2"/>
      <c r="D416" s="2"/>
      <c r="E416" s="2"/>
      <c r="F416" s="2"/>
      <c r="G416" s="2"/>
      <c r="H416" s="2"/>
      <c r="I416" s="2"/>
      <c r="J416" s="2"/>
      <c r="K416" s="2"/>
      <c r="L416" s="2"/>
      <c r="M416" s="2"/>
      <c r="N416" s="2"/>
      <c r="O416" s="2"/>
      <c r="P416" s="2"/>
      <c r="Q416" s="2"/>
      <c r="R416" s="2"/>
      <c r="S416" s="110"/>
      <c r="T416" s="2"/>
      <c r="U416" s="2"/>
      <c r="V416" s="2"/>
      <c r="W416" s="2"/>
      <c r="X416" s="2"/>
      <c r="Y416" s="2"/>
      <c r="Z416" s="2"/>
      <c r="AA416" s="2"/>
      <c r="AB416" s="2"/>
      <c r="AC416" s="2"/>
      <c r="AD416" s="2"/>
    </row>
    <row r="417">
      <c r="A417" s="2"/>
      <c r="B417" s="2"/>
      <c r="C417" s="2"/>
      <c r="D417" s="2"/>
      <c r="E417" s="2"/>
      <c r="F417" s="2"/>
      <c r="G417" s="2"/>
      <c r="H417" s="2"/>
      <c r="I417" s="2"/>
      <c r="J417" s="2"/>
      <c r="K417" s="2"/>
      <c r="L417" s="2"/>
      <c r="M417" s="2"/>
      <c r="N417" s="2"/>
      <c r="O417" s="2"/>
      <c r="P417" s="2"/>
      <c r="Q417" s="2"/>
      <c r="R417" s="2"/>
      <c r="S417" s="110"/>
      <c r="T417" s="2"/>
      <c r="U417" s="2"/>
      <c r="V417" s="2"/>
      <c r="W417" s="2"/>
      <c r="X417" s="2"/>
      <c r="Y417" s="2"/>
      <c r="Z417" s="2"/>
      <c r="AA417" s="2"/>
      <c r="AB417" s="2"/>
      <c r="AC417" s="2"/>
      <c r="AD417" s="2"/>
    </row>
    <row r="418">
      <c r="A418" s="2"/>
      <c r="B418" s="2"/>
      <c r="C418" s="2"/>
      <c r="D418" s="2"/>
      <c r="E418" s="2"/>
      <c r="F418" s="2"/>
      <c r="G418" s="2"/>
      <c r="H418" s="2"/>
      <c r="I418" s="2"/>
      <c r="J418" s="2"/>
      <c r="K418" s="2"/>
      <c r="L418" s="2"/>
      <c r="M418" s="2"/>
      <c r="N418" s="2"/>
      <c r="O418" s="2"/>
      <c r="P418" s="2"/>
      <c r="Q418" s="2"/>
      <c r="R418" s="2"/>
      <c r="S418" s="110"/>
      <c r="T418" s="2"/>
      <c r="U418" s="2"/>
      <c r="V418" s="2"/>
      <c r="W418" s="2"/>
      <c r="X418" s="2"/>
      <c r="Y418" s="2"/>
      <c r="Z418" s="2"/>
      <c r="AA418" s="2"/>
      <c r="AB418" s="2"/>
      <c r="AC418" s="2"/>
      <c r="AD418" s="2"/>
    </row>
    <row r="419">
      <c r="A419" s="2"/>
      <c r="B419" s="2"/>
      <c r="C419" s="2"/>
      <c r="D419" s="2"/>
      <c r="E419" s="2"/>
      <c r="F419" s="2"/>
      <c r="G419" s="2"/>
      <c r="H419" s="2"/>
      <c r="I419" s="2"/>
      <c r="J419" s="2"/>
      <c r="K419" s="2"/>
      <c r="L419" s="2"/>
      <c r="M419" s="2"/>
      <c r="N419" s="2"/>
      <c r="O419" s="2"/>
      <c r="P419" s="2"/>
      <c r="Q419" s="2"/>
      <c r="R419" s="2"/>
      <c r="S419" s="110"/>
      <c r="T419" s="2"/>
      <c r="U419" s="2"/>
      <c r="V419" s="2"/>
      <c r="W419" s="2"/>
      <c r="X419" s="2"/>
      <c r="Y419" s="2"/>
      <c r="Z419" s="2"/>
      <c r="AA419" s="2"/>
      <c r="AB419" s="2"/>
      <c r="AC419" s="2"/>
      <c r="AD419" s="2"/>
    </row>
    <row r="420">
      <c r="A420" s="2"/>
      <c r="B420" s="2"/>
      <c r="C420" s="2"/>
      <c r="D420" s="2"/>
      <c r="E420" s="2"/>
      <c r="F420" s="2"/>
      <c r="G420" s="2"/>
      <c r="H420" s="2"/>
      <c r="I420" s="2"/>
      <c r="J420" s="2"/>
      <c r="K420" s="2"/>
      <c r="L420" s="2"/>
      <c r="M420" s="2"/>
      <c r="N420" s="2"/>
      <c r="O420" s="2"/>
      <c r="P420" s="2"/>
      <c r="Q420" s="2"/>
      <c r="R420" s="2"/>
      <c r="S420" s="110"/>
      <c r="T420" s="2"/>
      <c r="U420" s="2"/>
      <c r="V420" s="2"/>
      <c r="W420" s="2"/>
      <c r="X420" s="2"/>
      <c r="Y420" s="2"/>
      <c r="Z420" s="2"/>
      <c r="AA420" s="2"/>
      <c r="AB420" s="2"/>
      <c r="AC420" s="2"/>
      <c r="AD420" s="2"/>
    </row>
    <row r="421">
      <c r="A421" s="2"/>
      <c r="B421" s="2"/>
      <c r="C421" s="2"/>
      <c r="D421" s="2"/>
      <c r="E421" s="2"/>
      <c r="F421" s="2"/>
      <c r="G421" s="2"/>
      <c r="H421" s="2"/>
      <c r="I421" s="2"/>
      <c r="J421" s="2"/>
      <c r="K421" s="2"/>
      <c r="L421" s="2"/>
      <c r="M421" s="2"/>
      <c r="N421" s="2"/>
      <c r="O421" s="2"/>
      <c r="P421" s="2"/>
      <c r="Q421" s="2"/>
      <c r="R421" s="2"/>
      <c r="S421" s="110"/>
      <c r="T421" s="2"/>
      <c r="U421" s="2"/>
      <c r="V421" s="2"/>
      <c r="W421" s="2"/>
      <c r="X421" s="2"/>
      <c r="Y421" s="2"/>
      <c r="Z421" s="2"/>
      <c r="AA421" s="2"/>
      <c r="AB421" s="2"/>
      <c r="AC421" s="2"/>
      <c r="AD421" s="2"/>
    </row>
    <row r="422">
      <c r="A422" s="2"/>
      <c r="B422" s="2"/>
      <c r="C422" s="2"/>
      <c r="D422" s="2"/>
      <c r="E422" s="2"/>
      <c r="F422" s="2"/>
      <c r="G422" s="2"/>
      <c r="H422" s="2"/>
      <c r="I422" s="2"/>
      <c r="J422" s="2"/>
      <c r="K422" s="2"/>
      <c r="L422" s="2"/>
      <c r="M422" s="2"/>
      <c r="N422" s="2"/>
      <c r="O422" s="2"/>
      <c r="P422" s="2"/>
      <c r="Q422" s="2"/>
      <c r="R422" s="2"/>
      <c r="S422" s="110"/>
      <c r="T422" s="2"/>
      <c r="U422" s="2"/>
      <c r="V422" s="2"/>
      <c r="W422" s="2"/>
      <c r="X422" s="2"/>
      <c r="Y422" s="2"/>
      <c r="Z422" s="2"/>
      <c r="AA422" s="2"/>
      <c r="AB422" s="2"/>
      <c r="AC422" s="2"/>
      <c r="AD422" s="2"/>
    </row>
    <row r="423">
      <c r="A423" s="2"/>
      <c r="B423" s="2"/>
      <c r="C423" s="2"/>
      <c r="D423" s="2"/>
      <c r="E423" s="2"/>
      <c r="F423" s="2"/>
      <c r="G423" s="2"/>
      <c r="H423" s="2"/>
      <c r="I423" s="2"/>
      <c r="J423" s="2"/>
      <c r="K423" s="2"/>
      <c r="L423" s="2"/>
      <c r="M423" s="2"/>
      <c r="N423" s="2"/>
      <c r="O423" s="2"/>
      <c r="P423" s="2"/>
      <c r="Q423" s="2"/>
      <c r="R423" s="2"/>
      <c r="S423" s="110"/>
      <c r="T423" s="2"/>
      <c r="U423" s="2"/>
      <c r="V423" s="2"/>
      <c r="W423" s="2"/>
      <c r="X423" s="2"/>
      <c r="Y423" s="2"/>
      <c r="Z423" s="2"/>
      <c r="AA423" s="2"/>
      <c r="AB423" s="2"/>
      <c r="AC423" s="2"/>
      <c r="AD423" s="2"/>
    </row>
    <row r="424">
      <c r="A424" s="2"/>
      <c r="B424" s="2"/>
      <c r="C424" s="2"/>
      <c r="D424" s="2"/>
      <c r="E424" s="2"/>
      <c r="F424" s="2"/>
      <c r="G424" s="2"/>
      <c r="H424" s="2"/>
      <c r="I424" s="2"/>
      <c r="J424" s="2"/>
      <c r="K424" s="2"/>
      <c r="L424" s="2"/>
      <c r="M424" s="2"/>
      <c r="N424" s="2"/>
      <c r="O424" s="2"/>
      <c r="P424" s="2"/>
      <c r="Q424" s="2"/>
      <c r="R424" s="2"/>
      <c r="S424" s="110"/>
      <c r="T424" s="2"/>
      <c r="U424" s="2"/>
      <c r="V424" s="2"/>
      <c r="W424" s="2"/>
      <c r="X424" s="2"/>
      <c r="Y424" s="2"/>
      <c r="Z424" s="2"/>
      <c r="AA424" s="2"/>
      <c r="AB424" s="2"/>
      <c r="AC424" s="2"/>
      <c r="AD424" s="2"/>
    </row>
    <row r="425">
      <c r="A425" s="2"/>
      <c r="B425" s="2"/>
      <c r="C425" s="2"/>
      <c r="D425" s="2"/>
      <c r="E425" s="2"/>
      <c r="F425" s="2"/>
      <c r="G425" s="2"/>
      <c r="H425" s="2"/>
      <c r="I425" s="2"/>
      <c r="J425" s="2"/>
      <c r="K425" s="2"/>
      <c r="L425" s="2"/>
      <c r="M425" s="2"/>
      <c r="N425" s="2"/>
      <c r="O425" s="2"/>
      <c r="P425" s="2"/>
      <c r="Q425" s="2"/>
      <c r="R425" s="2"/>
      <c r="S425" s="110"/>
      <c r="T425" s="2"/>
      <c r="U425" s="2"/>
      <c r="V425" s="2"/>
      <c r="W425" s="2"/>
      <c r="X425" s="2"/>
      <c r="Y425" s="2"/>
      <c r="Z425" s="2"/>
      <c r="AA425" s="2"/>
      <c r="AB425" s="2"/>
      <c r="AC425" s="2"/>
      <c r="AD425" s="2"/>
    </row>
    <row r="426">
      <c r="A426" s="2"/>
      <c r="B426" s="2"/>
      <c r="C426" s="2"/>
      <c r="D426" s="2"/>
      <c r="E426" s="2"/>
      <c r="F426" s="2"/>
      <c r="G426" s="2"/>
      <c r="H426" s="2"/>
      <c r="I426" s="2"/>
      <c r="J426" s="2"/>
      <c r="K426" s="2"/>
      <c r="L426" s="2"/>
      <c r="M426" s="2"/>
      <c r="N426" s="2"/>
      <c r="O426" s="2"/>
      <c r="P426" s="2"/>
      <c r="Q426" s="2"/>
      <c r="R426" s="2"/>
      <c r="S426" s="110"/>
      <c r="T426" s="2"/>
      <c r="U426" s="2"/>
      <c r="V426" s="2"/>
      <c r="W426" s="2"/>
      <c r="X426" s="2"/>
      <c r="Y426" s="2"/>
      <c r="Z426" s="2"/>
      <c r="AA426" s="2"/>
      <c r="AB426" s="2"/>
      <c r="AC426" s="2"/>
      <c r="AD426" s="2"/>
    </row>
    <row r="427">
      <c r="A427" s="2"/>
      <c r="B427" s="2"/>
      <c r="C427" s="2"/>
      <c r="D427" s="2"/>
      <c r="E427" s="2"/>
      <c r="F427" s="2"/>
      <c r="G427" s="2"/>
      <c r="H427" s="2"/>
      <c r="I427" s="2"/>
      <c r="J427" s="2"/>
      <c r="K427" s="2"/>
      <c r="L427" s="2"/>
      <c r="M427" s="2"/>
      <c r="N427" s="2"/>
      <c r="O427" s="2"/>
      <c r="P427" s="2"/>
      <c r="Q427" s="2"/>
      <c r="R427" s="2"/>
      <c r="S427" s="110"/>
      <c r="T427" s="2"/>
      <c r="U427" s="2"/>
      <c r="V427" s="2"/>
      <c r="W427" s="2"/>
      <c r="X427" s="2"/>
      <c r="Y427" s="2"/>
      <c r="Z427" s="2"/>
      <c r="AA427" s="2"/>
      <c r="AB427" s="2"/>
      <c r="AC427" s="2"/>
      <c r="AD427" s="2"/>
    </row>
    <row r="428">
      <c r="A428" s="2"/>
      <c r="B428" s="2"/>
      <c r="C428" s="2"/>
      <c r="D428" s="2"/>
      <c r="E428" s="2"/>
      <c r="F428" s="2"/>
      <c r="G428" s="2"/>
      <c r="H428" s="2"/>
      <c r="I428" s="2"/>
      <c r="J428" s="2"/>
      <c r="K428" s="2"/>
      <c r="L428" s="2"/>
      <c r="M428" s="2"/>
      <c r="N428" s="2"/>
      <c r="O428" s="2"/>
      <c r="P428" s="2"/>
      <c r="Q428" s="2"/>
      <c r="R428" s="2"/>
      <c r="S428" s="110"/>
      <c r="T428" s="2"/>
      <c r="U428" s="2"/>
      <c r="V428" s="2"/>
      <c r="W428" s="2"/>
      <c r="X428" s="2"/>
      <c r="Y428" s="2"/>
      <c r="Z428" s="2"/>
      <c r="AA428" s="2"/>
      <c r="AB428" s="2"/>
      <c r="AC428" s="2"/>
      <c r="AD428" s="2"/>
    </row>
    <row r="429">
      <c r="A429" s="2"/>
      <c r="B429" s="2"/>
      <c r="C429" s="2"/>
      <c r="D429" s="2"/>
      <c r="E429" s="2"/>
      <c r="F429" s="2"/>
      <c r="G429" s="2"/>
      <c r="H429" s="2"/>
      <c r="I429" s="2"/>
      <c r="J429" s="2"/>
      <c r="K429" s="2"/>
      <c r="L429" s="2"/>
      <c r="M429" s="2"/>
      <c r="N429" s="2"/>
      <c r="O429" s="2"/>
      <c r="P429" s="2"/>
      <c r="Q429" s="2"/>
      <c r="R429" s="2"/>
      <c r="S429" s="110"/>
      <c r="T429" s="2"/>
      <c r="U429" s="2"/>
      <c r="V429" s="2"/>
      <c r="W429" s="2"/>
      <c r="X429" s="2"/>
      <c r="Y429" s="2"/>
      <c r="Z429" s="2"/>
      <c r="AA429" s="2"/>
      <c r="AB429" s="2"/>
      <c r="AC429" s="2"/>
      <c r="AD429" s="2"/>
    </row>
    <row r="430">
      <c r="A430" s="2"/>
      <c r="B430" s="2"/>
      <c r="C430" s="2"/>
      <c r="D430" s="2"/>
      <c r="E430" s="2"/>
      <c r="F430" s="2"/>
      <c r="G430" s="2"/>
      <c r="H430" s="2"/>
      <c r="I430" s="2"/>
      <c r="J430" s="2"/>
      <c r="K430" s="2"/>
      <c r="L430" s="2"/>
      <c r="M430" s="2"/>
      <c r="N430" s="2"/>
      <c r="O430" s="2"/>
      <c r="P430" s="2"/>
      <c r="Q430" s="2"/>
      <c r="R430" s="2"/>
      <c r="S430" s="110"/>
      <c r="T430" s="2"/>
      <c r="U430" s="2"/>
      <c r="V430" s="2"/>
      <c r="W430" s="2"/>
      <c r="X430" s="2"/>
      <c r="Y430" s="2"/>
      <c r="Z430" s="2"/>
      <c r="AA430" s="2"/>
      <c r="AB430" s="2"/>
      <c r="AC430" s="2"/>
      <c r="AD430" s="2"/>
    </row>
    <row r="431">
      <c r="A431" s="2"/>
      <c r="B431" s="2"/>
      <c r="C431" s="2"/>
      <c r="D431" s="2"/>
      <c r="E431" s="2"/>
      <c r="F431" s="2"/>
      <c r="G431" s="2"/>
      <c r="H431" s="2"/>
      <c r="I431" s="2"/>
      <c r="J431" s="2"/>
      <c r="K431" s="2"/>
      <c r="L431" s="2"/>
      <c r="M431" s="2"/>
      <c r="N431" s="2"/>
      <c r="O431" s="2"/>
      <c r="P431" s="2"/>
      <c r="Q431" s="2"/>
      <c r="R431" s="2"/>
      <c r="S431" s="110"/>
      <c r="T431" s="2"/>
      <c r="U431" s="2"/>
      <c r="V431" s="2"/>
      <c r="W431" s="2"/>
      <c r="X431" s="2"/>
      <c r="Y431" s="2"/>
      <c r="Z431" s="2"/>
      <c r="AA431" s="2"/>
      <c r="AB431" s="2"/>
      <c r="AC431" s="2"/>
      <c r="AD431" s="2"/>
    </row>
    <row r="432">
      <c r="A432" s="2"/>
      <c r="B432" s="2"/>
      <c r="C432" s="2"/>
      <c r="D432" s="2"/>
      <c r="E432" s="2"/>
      <c r="F432" s="2"/>
      <c r="G432" s="2"/>
      <c r="H432" s="2"/>
      <c r="I432" s="2"/>
      <c r="J432" s="2"/>
      <c r="K432" s="2"/>
      <c r="L432" s="2"/>
      <c r="M432" s="2"/>
      <c r="N432" s="2"/>
      <c r="O432" s="2"/>
      <c r="P432" s="2"/>
      <c r="Q432" s="2"/>
      <c r="R432" s="2"/>
      <c r="S432" s="110"/>
      <c r="T432" s="2"/>
      <c r="U432" s="2"/>
      <c r="V432" s="2"/>
      <c r="W432" s="2"/>
      <c r="X432" s="2"/>
      <c r="Y432" s="2"/>
      <c r="Z432" s="2"/>
      <c r="AA432" s="2"/>
      <c r="AB432" s="2"/>
      <c r="AC432" s="2"/>
      <c r="AD432" s="2"/>
    </row>
    <row r="433">
      <c r="A433" s="2"/>
      <c r="B433" s="2"/>
      <c r="C433" s="2"/>
      <c r="D433" s="2"/>
      <c r="E433" s="2"/>
      <c r="F433" s="2"/>
      <c r="G433" s="2"/>
      <c r="H433" s="2"/>
      <c r="I433" s="2"/>
      <c r="J433" s="2"/>
      <c r="K433" s="2"/>
      <c r="L433" s="2"/>
      <c r="M433" s="2"/>
      <c r="N433" s="2"/>
      <c r="O433" s="2"/>
      <c r="P433" s="2"/>
      <c r="Q433" s="2"/>
      <c r="R433" s="2"/>
      <c r="S433" s="110"/>
      <c r="T433" s="2"/>
      <c r="U433" s="2"/>
      <c r="V433" s="2"/>
      <c r="W433" s="2"/>
      <c r="X433" s="2"/>
      <c r="Y433" s="2"/>
      <c r="Z433" s="2"/>
      <c r="AA433" s="2"/>
      <c r="AB433" s="2"/>
      <c r="AC433" s="2"/>
      <c r="AD433" s="2"/>
    </row>
    <row r="434">
      <c r="A434" s="2"/>
      <c r="B434" s="2"/>
      <c r="C434" s="2"/>
      <c r="D434" s="2"/>
      <c r="E434" s="2"/>
      <c r="F434" s="2"/>
      <c r="G434" s="2"/>
      <c r="H434" s="2"/>
      <c r="I434" s="2"/>
      <c r="J434" s="2"/>
      <c r="K434" s="2"/>
      <c r="L434" s="2"/>
      <c r="M434" s="2"/>
      <c r="N434" s="2"/>
      <c r="O434" s="2"/>
      <c r="P434" s="2"/>
      <c r="Q434" s="2"/>
      <c r="R434" s="2"/>
      <c r="S434" s="110"/>
      <c r="T434" s="2"/>
      <c r="U434" s="2"/>
      <c r="V434" s="2"/>
      <c r="W434" s="2"/>
      <c r="X434" s="2"/>
      <c r="Y434" s="2"/>
      <c r="Z434" s="2"/>
      <c r="AA434" s="2"/>
      <c r="AB434" s="2"/>
      <c r="AC434" s="2"/>
      <c r="AD434" s="2"/>
    </row>
    <row r="435">
      <c r="A435" s="2"/>
      <c r="B435" s="2"/>
      <c r="C435" s="2"/>
      <c r="D435" s="2"/>
      <c r="E435" s="2"/>
      <c r="F435" s="2"/>
      <c r="G435" s="2"/>
      <c r="H435" s="2"/>
      <c r="I435" s="2"/>
      <c r="J435" s="2"/>
      <c r="K435" s="2"/>
      <c r="L435" s="2"/>
      <c r="M435" s="2"/>
      <c r="N435" s="2"/>
      <c r="O435" s="2"/>
      <c r="P435" s="2"/>
      <c r="Q435" s="2"/>
      <c r="R435" s="2"/>
      <c r="S435" s="110"/>
      <c r="T435" s="2"/>
      <c r="U435" s="2"/>
      <c r="V435" s="2"/>
      <c r="W435" s="2"/>
      <c r="X435" s="2"/>
      <c r="Y435" s="2"/>
      <c r="Z435" s="2"/>
      <c r="AA435" s="2"/>
      <c r="AB435" s="2"/>
      <c r="AC435" s="2"/>
      <c r="AD435" s="2"/>
    </row>
    <row r="436">
      <c r="A436" s="2"/>
      <c r="B436" s="2"/>
      <c r="C436" s="2"/>
      <c r="D436" s="2"/>
      <c r="E436" s="2"/>
      <c r="F436" s="2"/>
      <c r="G436" s="2"/>
      <c r="H436" s="2"/>
      <c r="I436" s="2"/>
      <c r="J436" s="2"/>
      <c r="K436" s="2"/>
      <c r="L436" s="2"/>
      <c r="M436" s="2"/>
      <c r="N436" s="2"/>
      <c r="O436" s="2"/>
      <c r="P436" s="2"/>
      <c r="Q436" s="2"/>
      <c r="R436" s="2"/>
      <c r="S436" s="110"/>
      <c r="T436" s="2"/>
      <c r="U436" s="2"/>
      <c r="V436" s="2"/>
      <c r="W436" s="2"/>
      <c r="X436" s="2"/>
      <c r="Y436" s="2"/>
      <c r="Z436" s="2"/>
      <c r="AA436" s="2"/>
      <c r="AB436" s="2"/>
      <c r="AC436" s="2"/>
      <c r="AD436" s="2"/>
    </row>
    <row r="437">
      <c r="A437" s="2"/>
      <c r="B437" s="2"/>
      <c r="C437" s="2"/>
      <c r="D437" s="2"/>
      <c r="E437" s="2"/>
      <c r="F437" s="2"/>
      <c r="G437" s="2"/>
      <c r="H437" s="2"/>
      <c r="I437" s="2"/>
      <c r="J437" s="2"/>
      <c r="K437" s="2"/>
      <c r="L437" s="2"/>
      <c r="M437" s="2"/>
      <c r="N437" s="2"/>
      <c r="O437" s="2"/>
      <c r="P437" s="2"/>
      <c r="Q437" s="2"/>
      <c r="R437" s="2"/>
      <c r="S437" s="110"/>
      <c r="T437" s="2"/>
      <c r="U437" s="2"/>
      <c r="V437" s="2"/>
      <c r="W437" s="2"/>
      <c r="X437" s="2"/>
      <c r="Y437" s="2"/>
      <c r="Z437" s="2"/>
      <c r="AA437" s="2"/>
      <c r="AB437" s="2"/>
      <c r="AC437" s="2"/>
      <c r="AD437" s="2"/>
    </row>
    <row r="438">
      <c r="A438" s="2"/>
      <c r="B438" s="2"/>
      <c r="C438" s="2"/>
      <c r="D438" s="2"/>
      <c r="E438" s="2"/>
      <c r="F438" s="2"/>
      <c r="G438" s="2"/>
      <c r="H438" s="2"/>
      <c r="I438" s="2"/>
      <c r="J438" s="2"/>
      <c r="K438" s="2"/>
      <c r="L438" s="2"/>
      <c r="M438" s="2"/>
      <c r="N438" s="2"/>
      <c r="O438" s="2"/>
      <c r="P438" s="2"/>
      <c r="Q438" s="2"/>
      <c r="R438" s="2"/>
      <c r="S438" s="110"/>
      <c r="T438" s="2"/>
      <c r="U438" s="2"/>
      <c r="V438" s="2"/>
      <c r="W438" s="2"/>
      <c r="X438" s="2"/>
      <c r="Y438" s="2"/>
      <c r="Z438" s="2"/>
      <c r="AA438" s="2"/>
      <c r="AB438" s="2"/>
      <c r="AC438" s="2"/>
      <c r="AD438" s="2"/>
    </row>
    <row r="439">
      <c r="A439" s="2"/>
      <c r="B439" s="2"/>
      <c r="C439" s="2"/>
      <c r="D439" s="2"/>
      <c r="E439" s="2"/>
      <c r="F439" s="2"/>
      <c r="G439" s="2"/>
      <c r="H439" s="2"/>
      <c r="I439" s="2"/>
      <c r="J439" s="2"/>
      <c r="K439" s="2"/>
      <c r="L439" s="2"/>
      <c r="M439" s="2"/>
      <c r="N439" s="2"/>
      <c r="O439" s="2"/>
      <c r="P439" s="2"/>
      <c r="Q439" s="2"/>
      <c r="R439" s="2"/>
      <c r="S439" s="110"/>
      <c r="T439" s="2"/>
      <c r="U439" s="2"/>
      <c r="V439" s="2"/>
      <c r="W439" s="2"/>
      <c r="X439" s="2"/>
      <c r="Y439" s="2"/>
      <c r="Z439" s="2"/>
      <c r="AA439" s="2"/>
      <c r="AB439" s="2"/>
      <c r="AC439" s="2"/>
      <c r="AD439" s="2"/>
    </row>
    <row r="440">
      <c r="A440" s="2"/>
      <c r="B440" s="2"/>
      <c r="C440" s="2"/>
      <c r="D440" s="2"/>
      <c r="E440" s="2"/>
      <c r="F440" s="2"/>
      <c r="G440" s="2"/>
      <c r="H440" s="2"/>
      <c r="I440" s="2"/>
      <c r="J440" s="2"/>
      <c r="K440" s="2"/>
      <c r="L440" s="2"/>
      <c r="M440" s="2"/>
      <c r="N440" s="2"/>
      <c r="O440" s="2"/>
      <c r="P440" s="2"/>
      <c r="Q440" s="2"/>
      <c r="R440" s="2"/>
      <c r="S440" s="110"/>
      <c r="T440" s="2"/>
      <c r="U440" s="2"/>
      <c r="V440" s="2"/>
      <c r="W440" s="2"/>
      <c r="X440" s="2"/>
      <c r="Y440" s="2"/>
      <c r="Z440" s="2"/>
      <c r="AA440" s="2"/>
      <c r="AB440" s="2"/>
      <c r="AC440" s="2"/>
      <c r="AD440" s="2"/>
    </row>
    <row r="441">
      <c r="A441" s="2"/>
      <c r="B441" s="2"/>
      <c r="C441" s="2"/>
      <c r="D441" s="2"/>
      <c r="E441" s="2"/>
      <c r="F441" s="2"/>
      <c r="G441" s="2"/>
      <c r="H441" s="2"/>
      <c r="I441" s="2"/>
      <c r="J441" s="2"/>
      <c r="K441" s="2"/>
      <c r="L441" s="2"/>
      <c r="M441" s="2"/>
      <c r="N441" s="2"/>
      <c r="O441" s="2"/>
      <c r="P441" s="2"/>
      <c r="Q441" s="2"/>
      <c r="R441" s="2"/>
      <c r="S441" s="110"/>
      <c r="T441" s="2"/>
      <c r="U441" s="2"/>
      <c r="V441" s="2"/>
      <c r="W441" s="2"/>
      <c r="X441" s="2"/>
      <c r="Y441" s="2"/>
      <c r="Z441" s="2"/>
      <c r="AA441" s="2"/>
      <c r="AB441" s="2"/>
      <c r="AC441" s="2"/>
      <c r="AD441" s="2"/>
    </row>
    <row r="442">
      <c r="A442" s="2"/>
      <c r="B442" s="2"/>
      <c r="C442" s="2"/>
      <c r="D442" s="2"/>
      <c r="E442" s="2"/>
      <c r="F442" s="2"/>
      <c r="G442" s="2"/>
      <c r="H442" s="2"/>
      <c r="I442" s="2"/>
      <c r="J442" s="2"/>
      <c r="K442" s="2"/>
      <c r="L442" s="2"/>
      <c r="M442" s="2"/>
      <c r="N442" s="2"/>
      <c r="O442" s="2"/>
      <c r="P442" s="2"/>
      <c r="Q442" s="2"/>
      <c r="R442" s="2"/>
      <c r="S442" s="110"/>
      <c r="T442" s="2"/>
      <c r="U442" s="2"/>
      <c r="V442" s="2"/>
      <c r="W442" s="2"/>
      <c r="X442" s="2"/>
      <c r="Y442" s="2"/>
      <c r="Z442" s="2"/>
      <c r="AA442" s="2"/>
      <c r="AB442" s="2"/>
      <c r="AC442" s="2"/>
      <c r="AD442" s="2"/>
    </row>
    <row r="443">
      <c r="A443" s="2"/>
      <c r="B443" s="2"/>
      <c r="C443" s="2"/>
      <c r="D443" s="2"/>
      <c r="E443" s="2"/>
      <c r="F443" s="2"/>
      <c r="G443" s="2"/>
      <c r="H443" s="2"/>
      <c r="I443" s="2"/>
      <c r="J443" s="2"/>
      <c r="K443" s="2"/>
      <c r="L443" s="2"/>
      <c r="M443" s="2"/>
      <c r="N443" s="2"/>
      <c r="O443" s="2"/>
      <c r="P443" s="2"/>
      <c r="Q443" s="2"/>
      <c r="R443" s="2"/>
      <c r="S443" s="110"/>
      <c r="T443" s="2"/>
      <c r="U443" s="2"/>
      <c r="V443" s="2"/>
      <c r="W443" s="2"/>
      <c r="X443" s="2"/>
      <c r="Y443" s="2"/>
      <c r="Z443" s="2"/>
      <c r="AA443" s="2"/>
      <c r="AB443" s="2"/>
      <c r="AC443" s="2"/>
      <c r="AD443" s="2"/>
    </row>
    <row r="444">
      <c r="A444" s="2"/>
      <c r="B444" s="2"/>
      <c r="C444" s="2"/>
      <c r="D444" s="2"/>
      <c r="E444" s="2"/>
      <c r="F444" s="2"/>
      <c r="G444" s="2"/>
      <c r="H444" s="2"/>
      <c r="I444" s="2"/>
      <c r="J444" s="2"/>
      <c r="K444" s="2"/>
      <c r="L444" s="2"/>
      <c r="M444" s="2"/>
      <c r="N444" s="2"/>
      <c r="O444" s="2"/>
      <c r="P444" s="2"/>
      <c r="Q444" s="2"/>
      <c r="R444" s="2"/>
      <c r="S444" s="110"/>
      <c r="T444" s="2"/>
      <c r="U444" s="2"/>
      <c r="V444" s="2"/>
      <c r="W444" s="2"/>
      <c r="X444" s="2"/>
      <c r="Y444" s="2"/>
      <c r="Z444" s="2"/>
      <c r="AA444" s="2"/>
      <c r="AB444" s="2"/>
      <c r="AC444" s="2"/>
      <c r="AD444" s="2"/>
    </row>
    <row r="445">
      <c r="A445" s="2"/>
      <c r="B445" s="2"/>
      <c r="C445" s="2"/>
      <c r="D445" s="2"/>
      <c r="E445" s="2"/>
      <c r="F445" s="2"/>
      <c r="G445" s="2"/>
      <c r="H445" s="2"/>
      <c r="I445" s="2"/>
      <c r="J445" s="2"/>
      <c r="K445" s="2"/>
      <c r="L445" s="2"/>
      <c r="M445" s="2"/>
      <c r="N445" s="2"/>
      <c r="O445" s="2"/>
      <c r="P445" s="2"/>
      <c r="Q445" s="2"/>
      <c r="R445" s="2"/>
      <c r="S445" s="110"/>
      <c r="T445" s="2"/>
      <c r="U445" s="2"/>
      <c r="V445" s="2"/>
      <c r="W445" s="2"/>
      <c r="X445" s="2"/>
      <c r="Y445" s="2"/>
      <c r="Z445" s="2"/>
      <c r="AA445" s="2"/>
      <c r="AB445" s="2"/>
      <c r="AC445" s="2"/>
      <c r="AD445" s="2"/>
    </row>
    <row r="446">
      <c r="A446" s="2"/>
      <c r="B446" s="2"/>
      <c r="C446" s="2"/>
      <c r="D446" s="2"/>
      <c r="E446" s="2"/>
      <c r="F446" s="2"/>
      <c r="G446" s="2"/>
      <c r="H446" s="2"/>
      <c r="I446" s="2"/>
      <c r="J446" s="2"/>
      <c r="K446" s="2"/>
      <c r="L446" s="2"/>
      <c r="M446" s="2"/>
      <c r="N446" s="2"/>
      <c r="O446" s="2"/>
      <c r="P446" s="2"/>
      <c r="Q446" s="2"/>
      <c r="R446" s="2"/>
      <c r="S446" s="110"/>
      <c r="T446" s="2"/>
      <c r="U446" s="2"/>
      <c r="V446" s="2"/>
      <c r="W446" s="2"/>
      <c r="X446" s="2"/>
      <c r="Y446" s="2"/>
      <c r="Z446" s="2"/>
      <c r="AA446" s="2"/>
      <c r="AB446" s="2"/>
      <c r="AC446" s="2"/>
      <c r="AD446" s="2"/>
    </row>
    <row r="447">
      <c r="A447" s="2"/>
      <c r="B447" s="2"/>
      <c r="C447" s="2"/>
      <c r="D447" s="2"/>
      <c r="E447" s="2"/>
      <c r="F447" s="2"/>
      <c r="G447" s="2"/>
      <c r="H447" s="2"/>
      <c r="I447" s="2"/>
      <c r="J447" s="2"/>
      <c r="K447" s="2"/>
      <c r="L447" s="2"/>
      <c r="M447" s="2"/>
      <c r="N447" s="2"/>
      <c r="O447" s="2"/>
      <c r="P447" s="2"/>
      <c r="Q447" s="2"/>
      <c r="R447" s="2"/>
      <c r="S447" s="110"/>
      <c r="T447" s="2"/>
      <c r="U447" s="2"/>
      <c r="V447" s="2"/>
      <c r="W447" s="2"/>
      <c r="X447" s="2"/>
      <c r="Y447" s="2"/>
      <c r="Z447" s="2"/>
      <c r="AA447" s="2"/>
      <c r="AB447" s="2"/>
      <c r="AC447" s="2"/>
      <c r="AD447" s="2"/>
    </row>
    <row r="448">
      <c r="A448" s="2"/>
      <c r="B448" s="2"/>
      <c r="C448" s="2"/>
      <c r="D448" s="2"/>
      <c r="E448" s="2"/>
      <c r="F448" s="2"/>
      <c r="G448" s="2"/>
      <c r="H448" s="2"/>
      <c r="I448" s="2"/>
      <c r="J448" s="2"/>
      <c r="K448" s="2"/>
      <c r="L448" s="2"/>
      <c r="M448" s="2"/>
      <c r="N448" s="2"/>
      <c r="O448" s="2"/>
      <c r="P448" s="2"/>
      <c r="Q448" s="2"/>
      <c r="R448" s="2"/>
      <c r="S448" s="110"/>
      <c r="T448" s="2"/>
      <c r="U448" s="2"/>
      <c r="V448" s="2"/>
      <c r="W448" s="2"/>
      <c r="X448" s="2"/>
      <c r="Y448" s="2"/>
      <c r="Z448" s="2"/>
      <c r="AA448" s="2"/>
      <c r="AB448" s="2"/>
      <c r="AC448" s="2"/>
      <c r="AD448" s="2"/>
    </row>
    <row r="449">
      <c r="A449" s="2"/>
      <c r="B449" s="2"/>
      <c r="C449" s="2"/>
      <c r="D449" s="2"/>
      <c r="E449" s="2"/>
      <c r="F449" s="2"/>
      <c r="G449" s="2"/>
      <c r="H449" s="2"/>
      <c r="I449" s="2"/>
      <c r="J449" s="2"/>
      <c r="K449" s="2"/>
      <c r="L449" s="2"/>
      <c r="M449" s="2"/>
      <c r="N449" s="2"/>
      <c r="O449" s="2"/>
      <c r="P449" s="2"/>
      <c r="Q449" s="2"/>
      <c r="R449" s="2"/>
      <c r="S449" s="110"/>
      <c r="T449" s="2"/>
      <c r="U449" s="2"/>
      <c r="V449" s="2"/>
      <c r="W449" s="2"/>
      <c r="X449" s="2"/>
      <c r="Y449" s="2"/>
      <c r="Z449" s="2"/>
      <c r="AA449" s="2"/>
      <c r="AB449" s="2"/>
      <c r="AC449" s="2"/>
      <c r="AD449" s="2"/>
    </row>
    <row r="450">
      <c r="A450" s="2"/>
      <c r="B450" s="2"/>
      <c r="C450" s="2"/>
      <c r="D450" s="2"/>
      <c r="E450" s="2"/>
      <c r="F450" s="2"/>
      <c r="G450" s="2"/>
      <c r="H450" s="2"/>
      <c r="I450" s="2"/>
      <c r="J450" s="2"/>
      <c r="K450" s="2"/>
      <c r="L450" s="2"/>
      <c r="M450" s="2"/>
      <c r="N450" s="2"/>
      <c r="O450" s="2"/>
      <c r="P450" s="2"/>
      <c r="Q450" s="2"/>
      <c r="R450" s="2"/>
      <c r="S450" s="110"/>
      <c r="T450" s="2"/>
      <c r="U450" s="2"/>
      <c r="V450" s="2"/>
      <c r="W450" s="2"/>
      <c r="X450" s="2"/>
      <c r="Y450" s="2"/>
      <c r="Z450" s="2"/>
      <c r="AA450" s="2"/>
      <c r="AB450" s="2"/>
      <c r="AC450" s="2"/>
      <c r="AD450" s="2"/>
    </row>
    <row r="451">
      <c r="A451" s="2"/>
      <c r="B451" s="2"/>
      <c r="C451" s="2"/>
      <c r="D451" s="2"/>
      <c r="E451" s="2"/>
      <c r="F451" s="2"/>
      <c r="G451" s="2"/>
      <c r="H451" s="2"/>
      <c r="I451" s="2"/>
      <c r="J451" s="2"/>
      <c r="K451" s="2"/>
      <c r="L451" s="2"/>
      <c r="M451" s="2"/>
      <c r="N451" s="2"/>
      <c r="O451" s="2"/>
      <c r="P451" s="2"/>
      <c r="Q451" s="2"/>
      <c r="R451" s="2"/>
      <c r="S451" s="110"/>
      <c r="T451" s="2"/>
      <c r="U451" s="2"/>
      <c r="V451" s="2"/>
      <c r="W451" s="2"/>
      <c r="X451" s="2"/>
      <c r="Y451" s="2"/>
      <c r="Z451" s="2"/>
      <c r="AA451" s="2"/>
      <c r="AB451" s="2"/>
      <c r="AC451" s="2"/>
      <c r="AD451" s="2"/>
    </row>
    <row r="452">
      <c r="A452" s="2"/>
      <c r="B452" s="2"/>
      <c r="C452" s="2"/>
      <c r="D452" s="2"/>
      <c r="E452" s="2"/>
      <c r="F452" s="2"/>
      <c r="G452" s="2"/>
      <c r="H452" s="2"/>
      <c r="I452" s="2"/>
      <c r="J452" s="2"/>
      <c r="K452" s="2"/>
      <c r="L452" s="2"/>
      <c r="M452" s="2"/>
      <c r="N452" s="2"/>
      <c r="O452" s="2"/>
      <c r="P452" s="2"/>
      <c r="Q452" s="2"/>
      <c r="R452" s="2"/>
      <c r="S452" s="110"/>
      <c r="T452" s="2"/>
      <c r="U452" s="2"/>
      <c r="V452" s="2"/>
      <c r="W452" s="2"/>
      <c r="X452" s="2"/>
      <c r="Y452" s="2"/>
      <c r="Z452" s="2"/>
      <c r="AA452" s="2"/>
      <c r="AB452" s="2"/>
      <c r="AC452" s="2"/>
      <c r="AD452" s="2"/>
    </row>
    <row r="453">
      <c r="A453" s="2"/>
      <c r="B453" s="2"/>
      <c r="C453" s="2"/>
      <c r="D453" s="2"/>
      <c r="E453" s="2"/>
      <c r="F453" s="2"/>
      <c r="G453" s="2"/>
      <c r="H453" s="2"/>
      <c r="I453" s="2"/>
      <c r="J453" s="2"/>
      <c r="K453" s="2"/>
      <c r="L453" s="2"/>
      <c r="M453" s="2"/>
      <c r="N453" s="2"/>
      <c r="O453" s="2"/>
      <c r="P453" s="2"/>
      <c r="Q453" s="2"/>
      <c r="R453" s="2"/>
      <c r="S453" s="110"/>
      <c r="T453" s="2"/>
      <c r="U453" s="2"/>
      <c r="V453" s="2"/>
      <c r="W453" s="2"/>
      <c r="X453" s="2"/>
      <c r="Y453" s="2"/>
      <c r="Z453" s="2"/>
      <c r="AA453" s="2"/>
      <c r="AB453" s="2"/>
      <c r="AC453" s="2"/>
      <c r="AD453" s="2"/>
    </row>
    <row r="454">
      <c r="A454" s="2"/>
      <c r="B454" s="2"/>
      <c r="C454" s="2"/>
      <c r="D454" s="2"/>
      <c r="E454" s="2"/>
      <c r="F454" s="2"/>
      <c r="G454" s="2"/>
      <c r="H454" s="2"/>
      <c r="I454" s="2"/>
      <c r="J454" s="2"/>
      <c r="K454" s="2"/>
      <c r="L454" s="2"/>
      <c r="M454" s="2"/>
      <c r="N454" s="2"/>
      <c r="O454" s="2"/>
      <c r="P454" s="2"/>
      <c r="Q454" s="2"/>
      <c r="R454" s="2"/>
      <c r="S454" s="110"/>
      <c r="T454" s="2"/>
      <c r="U454" s="2"/>
      <c r="V454" s="2"/>
      <c r="W454" s="2"/>
      <c r="X454" s="2"/>
      <c r="Y454" s="2"/>
      <c r="Z454" s="2"/>
      <c r="AA454" s="2"/>
      <c r="AB454" s="2"/>
      <c r="AC454" s="2"/>
      <c r="AD454" s="2"/>
    </row>
    <row r="455">
      <c r="A455" s="2"/>
      <c r="B455" s="2"/>
      <c r="C455" s="2"/>
      <c r="D455" s="2"/>
      <c r="E455" s="2"/>
      <c r="F455" s="2"/>
      <c r="G455" s="2"/>
      <c r="H455" s="2"/>
      <c r="I455" s="2"/>
      <c r="J455" s="2"/>
      <c r="K455" s="2"/>
      <c r="L455" s="2"/>
      <c r="M455" s="2"/>
      <c r="N455" s="2"/>
      <c r="O455" s="2"/>
      <c r="P455" s="2"/>
      <c r="Q455" s="2"/>
      <c r="R455" s="2"/>
      <c r="S455" s="110"/>
      <c r="T455" s="2"/>
      <c r="U455" s="2"/>
      <c r="V455" s="2"/>
      <c r="W455" s="2"/>
      <c r="X455" s="2"/>
      <c r="Y455" s="2"/>
      <c r="Z455" s="2"/>
      <c r="AA455" s="2"/>
      <c r="AB455" s="2"/>
      <c r="AC455" s="2"/>
      <c r="AD455" s="2"/>
    </row>
    <row r="456">
      <c r="A456" s="2"/>
      <c r="B456" s="2"/>
      <c r="C456" s="2"/>
      <c r="D456" s="2"/>
      <c r="E456" s="2"/>
      <c r="F456" s="2"/>
      <c r="G456" s="2"/>
      <c r="H456" s="2"/>
      <c r="I456" s="2"/>
      <c r="J456" s="2"/>
      <c r="K456" s="2"/>
      <c r="L456" s="2"/>
      <c r="M456" s="2"/>
      <c r="N456" s="2"/>
      <c r="O456" s="2"/>
      <c r="P456" s="2"/>
      <c r="Q456" s="2"/>
      <c r="R456" s="2"/>
      <c r="S456" s="110"/>
      <c r="T456" s="2"/>
      <c r="U456" s="2"/>
      <c r="V456" s="2"/>
      <c r="W456" s="2"/>
      <c r="X456" s="2"/>
      <c r="Y456" s="2"/>
      <c r="Z456" s="2"/>
      <c r="AA456" s="2"/>
      <c r="AB456" s="2"/>
      <c r="AC456" s="2"/>
      <c r="AD456" s="2"/>
    </row>
    <row r="457">
      <c r="A457" s="2"/>
      <c r="B457" s="2"/>
      <c r="C457" s="2"/>
      <c r="D457" s="2"/>
      <c r="E457" s="2"/>
      <c r="F457" s="2"/>
      <c r="G457" s="2"/>
      <c r="H457" s="2"/>
      <c r="I457" s="2"/>
      <c r="J457" s="2"/>
      <c r="K457" s="2"/>
      <c r="L457" s="2"/>
      <c r="M457" s="2"/>
      <c r="N457" s="2"/>
      <c r="O457" s="2"/>
      <c r="P457" s="2"/>
      <c r="Q457" s="2"/>
      <c r="R457" s="2"/>
      <c r="S457" s="110"/>
      <c r="T457" s="2"/>
      <c r="U457" s="2"/>
      <c r="V457" s="2"/>
      <c r="W457" s="2"/>
      <c r="X457" s="2"/>
      <c r="Y457" s="2"/>
      <c r="Z457" s="2"/>
      <c r="AA457" s="2"/>
      <c r="AB457" s="2"/>
      <c r="AC457" s="2"/>
      <c r="AD457" s="2"/>
    </row>
    <row r="458">
      <c r="A458" s="2"/>
      <c r="B458" s="2"/>
      <c r="C458" s="2"/>
      <c r="D458" s="2"/>
      <c r="E458" s="2"/>
      <c r="F458" s="2"/>
      <c r="G458" s="2"/>
      <c r="H458" s="2"/>
      <c r="I458" s="2"/>
      <c r="J458" s="2"/>
      <c r="K458" s="2"/>
      <c r="L458" s="2"/>
      <c r="M458" s="2"/>
      <c r="N458" s="2"/>
      <c r="O458" s="2"/>
      <c r="P458" s="2"/>
      <c r="Q458" s="2"/>
      <c r="R458" s="2"/>
      <c r="S458" s="110"/>
      <c r="T458" s="2"/>
      <c r="U458" s="2"/>
      <c r="V458" s="2"/>
      <c r="W458" s="2"/>
      <c r="X458" s="2"/>
      <c r="Y458" s="2"/>
      <c r="Z458" s="2"/>
      <c r="AA458" s="2"/>
      <c r="AB458" s="2"/>
      <c r="AC458" s="2"/>
      <c r="AD458" s="2"/>
    </row>
    <row r="459">
      <c r="A459" s="2"/>
      <c r="B459" s="2"/>
      <c r="C459" s="2"/>
      <c r="D459" s="2"/>
      <c r="E459" s="2"/>
      <c r="F459" s="2"/>
      <c r="G459" s="2"/>
      <c r="H459" s="2"/>
      <c r="I459" s="2"/>
      <c r="J459" s="2"/>
      <c r="K459" s="2"/>
      <c r="L459" s="2"/>
      <c r="M459" s="2"/>
      <c r="N459" s="2"/>
      <c r="O459" s="2"/>
      <c r="P459" s="2"/>
      <c r="Q459" s="2"/>
      <c r="R459" s="2"/>
      <c r="S459" s="110"/>
      <c r="T459" s="2"/>
      <c r="U459" s="2"/>
      <c r="V459" s="2"/>
      <c r="W459" s="2"/>
      <c r="X459" s="2"/>
      <c r="Y459" s="2"/>
      <c r="Z459" s="2"/>
      <c r="AA459" s="2"/>
      <c r="AB459" s="2"/>
      <c r="AC459" s="2"/>
      <c r="AD459" s="2"/>
    </row>
    <row r="460">
      <c r="A460" s="2"/>
      <c r="B460" s="2"/>
      <c r="C460" s="2"/>
      <c r="D460" s="2"/>
      <c r="E460" s="2"/>
      <c r="F460" s="2"/>
      <c r="G460" s="2"/>
      <c r="H460" s="2"/>
      <c r="I460" s="2"/>
      <c r="J460" s="2"/>
      <c r="K460" s="2"/>
      <c r="L460" s="2"/>
      <c r="M460" s="2"/>
      <c r="N460" s="2"/>
      <c r="O460" s="2"/>
      <c r="P460" s="2"/>
      <c r="Q460" s="2"/>
      <c r="R460" s="2"/>
      <c r="S460" s="110"/>
      <c r="T460" s="2"/>
      <c r="U460" s="2"/>
      <c r="V460" s="2"/>
      <c r="W460" s="2"/>
      <c r="X460" s="2"/>
      <c r="Y460" s="2"/>
      <c r="Z460" s="2"/>
      <c r="AA460" s="2"/>
      <c r="AB460" s="2"/>
      <c r="AC460" s="2"/>
      <c r="AD460" s="2"/>
    </row>
    <row r="461">
      <c r="A461" s="2"/>
      <c r="B461" s="2"/>
      <c r="C461" s="2"/>
      <c r="D461" s="2"/>
      <c r="E461" s="2"/>
      <c r="F461" s="2"/>
      <c r="G461" s="2"/>
      <c r="H461" s="2"/>
      <c r="I461" s="2"/>
      <c r="J461" s="2"/>
      <c r="K461" s="2"/>
      <c r="L461" s="2"/>
      <c r="M461" s="2"/>
      <c r="N461" s="2"/>
      <c r="O461" s="2"/>
      <c r="P461" s="2"/>
      <c r="Q461" s="2"/>
      <c r="R461" s="2"/>
      <c r="S461" s="110"/>
      <c r="T461" s="2"/>
      <c r="U461" s="2"/>
      <c r="V461" s="2"/>
      <c r="W461" s="2"/>
      <c r="X461" s="2"/>
      <c r="Y461" s="2"/>
      <c r="Z461" s="2"/>
      <c r="AA461" s="2"/>
      <c r="AB461" s="2"/>
      <c r="AC461" s="2"/>
      <c r="AD461" s="2"/>
    </row>
    <row r="462">
      <c r="A462" s="2"/>
      <c r="B462" s="2"/>
      <c r="C462" s="2"/>
      <c r="D462" s="2"/>
      <c r="E462" s="2"/>
      <c r="F462" s="2"/>
      <c r="G462" s="2"/>
      <c r="H462" s="2"/>
      <c r="I462" s="2"/>
      <c r="J462" s="2"/>
      <c r="K462" s="2"/>
      <c r="L462" s="2"/>
      <c r="M462" s="2"/>
      <c r="N462" s="2"/>
      <c r="O462" s="2"/>
      <c r="P462" s="2"/>
      <c r="Q462" s="2"/>
      <c r="R462" s="2"/>
      <c r="S462" s="110"/>
      <c r="T462" s="2"/>
      <c r="U462" s="2"/>
      <c r="V462" s="2"/>
      <c r="W462" s="2"/>
      <c r="X462" s="2"/>
      <c r="Y462" s="2"/>
      <c r="Z462" s="2"/>
      <c r="AA462" s="2"/>
      <c r="AB462" s="2"/>
      <c r="AC462" s="2"/>
      <c r="AD462" s="2"/>
    </row>
    <row r="463">
      <c r="A463" s="2"/>
      <c r="B463" s="2"/>
      <c r="C463" s="2"/>
      <c r="D463" s="2"/>
      <c r="E463" s="2"/>
      <c r="F463" s="2"/>
      <c r="G463" s="2"/>
      <c r="H463" s="2"/>
      <c r="I463" s="2"/>
      <c r="J463" s="2"/>
      <c r="K463" s="2"/>
      <c r="L463" s="2"/>
      <c r="M463" s="2"/>
      <c r="N463" s="2"/>
      <c r="O463" s="2"/>
      <c r="P463" s="2"/>
      <c r="Q463" s="2"/>
      <c r="R463" s="2"/>
      <c r="S463" s="110"/>
      <c r="T463" s="2"/>
      <c r="U463" s="2"/>
      <c r="V463" s="2"/>
      <c r="W463" s="2"/>
      <c r="X463" s="2"/>
      <c r="Y463" s="2"/>
      <c r="Z463" s="2"/>
      <c r="AA463" s="2"/>
      <c r="AB463" s="2"/>
      <c r="AC463" s="2"/>
      <c r="AD463" s="2"/>
    </row>
    <row r="464">
      <c r="A464" s="2"/>
      <c r="B464" s="2"/>
      <c r="C464" s="2"/>
      <c r="D464" s="2"/>
      <c r="E464" s="2"/>
      <c r="F464" s="2"/>
      <c r="G464" s="2"/>
      <c r="H464" s="2"/>
      <c r="I464" s="2"/>
      <c r="J464" s="2"/>
      <c r="K464" s="2"/>
      <c r="L464" s="2"/>
      <c r="M464" s="2"/>
      <c r="N464" s="2"/>
      <c r="O464" s="2"/>
      <c r="P464" s="2"/>
      <c r="Q464" s="2"/>
      <c r="R464" s="2"/>
      <c r="S464" s="110"/>
      <c r="T464" s="2"/>
      <c r="U464" s="2"/>
      <c r="V464" s="2"/>
      <c r="W464" s="2"/>
      <c r="X464" s="2"/>
      <c r="Y464" s="2"/>
      <c r="Z464" s="2"/>
      <c r="AA464" s="2"/>
      <c r="AB464" s="2"/>
      <c r="AC464" s="2"/>
      <c r="AD464" s="2"/>
    </row>
    <row r="465">
      <c r="A465" s="2"/>
      <c r="B465" s="2"/>
      <c r="C465" s="2"/>
      <c r="D465" s="2"/>
      <c r="E465" s="2"/>
      <c r="F465" s="2"/>
      <c r="G465" s="2"/>
      <c r="H465" s="2"/>
      <c r="I465" s="2"/>
      <c r="J465" s="2"/>
      <c r="K465" s="2"/>
      <c r="L465" s="2"/>
      <c r="M465" s="2"/>
      <c r="N465" s="2"/>
      <c r="O465" s="2"/>
      <c r="P465" s="2"/>
      <c r="Q465" s="2"/>
      <c r="R465" s="2"/>
      <c r="S465" s="110"/>
      <c r="T465" s="2"/>
      <c r="U465" s="2"/>
      <c r="V465" s="2"/>
      <c r="W465" s="2"/>
      <c r="X465" s="2"/>
      <c r="Y465" s="2"/>
      <c r="Z465" s="2"/>
      <c r="AA465" s="2"/>
      <c r="AB465" s="2"/>
      <c r="AC465" s="2"/>
      <c r="AD465" s="2"/>
    </row>
    <row r="466">
      <c r="A466" s="2"/>
      <c r="B466" s="2"/>
      <c r="C466" s="2"/>
      <c r="D466" s="2"/>
      <c r="E466" s="2"/>
      <c r="F466" s="2"/>
      <c r="G466" s="2"/>
      <c r="H466" s="2"/>
      <c r="I466" s="2"/>
      <c r="J466" s="2"/>
      <c r="K466" s="2"/>
      <c r="L466" s="2"/>
      <c r="M466" s="2"/>
      <c r="N466" s="2"/>
      <c r="O466" s="2"/>
      <c r="P466" s="2"/>
      <c r="Q466" s="2"/>
      <c r="R466" s="2"/>
      <c r="S466" s="110"/>
      <c r="T466" s="2"/>
      <c r="U466" s="2"/>
      <c r="V466" s="2"/>
      <c r="W466" s="2"/>
      <c r="X466" s="2"/>
      <c r="Y466" s="2"/>
      <c r="Z466" s="2"/>
      <c r="AA466" s="2"/>
      <c r="AB466" s="2"/>
      <c r="AC466" s="2"/>
      <c r="AD466" s="2"/>
    </row>
    <row r="467">
      <c r="A467" s="2"/>
      <c r="B467" s="2"/>
      <c r="C467" s="2"/>
      <c r="D467" s="2"/>
      <c r="E467" s="2"/>
      <c r="F467" s="2"/>
      <c r="G467" s="2"/>
      <c r="H467" s="2"/>
      <c r="I467" s="2"/>
      <c r="J467" s="2"/>
      <c r="K467" s="2"/>
      <c r="L467" s="2"/>
      <c r="M467" s="2"/>
      <c r="N467" s="2"/>
      <c r="O467" s="2"/>
      <c r="P467" s="2"/>
      <c r="Q467" s="2"/>
      <c r="R467" s="2"/>
      <c r="S467" s="110"/>
      <c r="T467" s="2"/>
      <c r="U467" s="2"/>
      <c r="V467" s="2"/>
      <c r="W467" s="2"/>
      <c r="X467" s="2"/>
      <c r="Y467" s="2"/>
      <c r="Z467" s="2"/>
      <c r="AA467" s="2"/>
      <c r="AB467" s="2"/>
      <c r="AC467" s="2"/>
      <c r="AD467" s="2"/>
    </row>
    <row r="468">
      <c r="A468" s="2"/>
      <c r="B468" s="2"/>
      <c r="C468" s="2"/>
      <c r="D468" s="2"/>
      <c r="E468" s="2"/>
      <c r="F468" s="2"/>
      <c r="G468" s="2"/>
      <c r="H468" s="2"/>
      <c r="I468" s="2"/>
      <c r="J468" s="2"/>
      <c r="K468" s="2"/>
      <c r="L468" s="2"/>
      <c r="M468" s="2"/>
      <c r="N468" s="2"/>
      <c r="O468" s="2"/>
      <c r="P468" s="2"/>
      <c r="Q468" s="2"/>
      <c r="R468" s="2"/>
      <c r="S468" s="110"/>
      <c r="T468" s="2"/>
      <c r="U468" s="2"/>
      <c r="V468" s="2"/>
      <c r="W468" s="2"/>
      <c r="X468" s="2"/>
      <c r="Y468" s="2"/>
      <c r="Z468" s="2"/>
      <c r="AA468" s="2"/>
      <c r="AB468" s="2"/>
      <c r="AC468" s="2"/>
      <c r="AD468" s="2"/>
    </row>
    <row r="469">
      <c r="A469" s="2"/>
      <c r="B469" s="2"/>
      <c r="C469" s="2"/>
      <c r="D469" s="2"/>
      <c r="E469" s="2"/>
      <c r="F469" s="2"/>
      <c r="G469" s="2"/>
      <c r="H469" s="2"/>
      <c r="I469" s="2"/>
      <c r="J469" s="2"/>
      <c r="K469" s="2"/>
      <c r="L469" s="2"/>
      <c r="M469" s="2"/>
      <c r="N469" s="2"/>
      <c r="O469" s="2"/>
      <c r="P469" s="2"/>
      <c r="Q469" s="2"/>
      <c r="R469" s="2"/>
      <c r="S469" s="110"/>
      <c r="T469" s="2"/>
      <c r="U469" s="2"/>
      <c r="V469" s="2"/>
      <c r="W469" s="2"/>
      <c r="X469" s="2"/>
      <c r="Y469" s="2"/>
      <c r="Z469" s="2"/>
      <c r="AA469" s="2"/>
      <c r="AB469" s="2"/>
      <c r="AC469" s="2"/>
      <c r="AD469" s="2"/>
    </row>
    <row r="470">
      <c r="A470" s="2"/>
      <c r="B470" s="2"/>
      <c r="C470" s="2"/>
      <c r="D470" s="2"/>
      <c r="E470" s="2"/>
      <c r="F470" s="2"/>
      <c r="G470" s="2"/>
      <c r="H470" s="2"/>
      <c r="I470" s="2"/>
      <c r="J470" s="2"/>
      <c r="K470" s="2"/>
      <c r="L470" s="2"/>
      <c r="M470" s="2"/>
      <c r="N470" s="2"/>
      <c r="O470" s="2"/>
      <c r="P470" s="2"/>
      <c r="Q470" s="2"/>
      <c r="R470" s="2"/>
      <c r="S470" s="110"/>
      <c r="T470" s="2"/>
      <c r="U470" s="2"/>
      <c r="V470" s="2"/>
      <c r="W470" s="2"/>
      <c r="X470" s="2"/>
      <c r="Y470" s="2"/>
      <c r="Z470" s="2"/>
      <c r="AA470" s="2"/>
      <c r="AB470" s="2"/>
      <c r="AC470" s="2"/>
      <c r="AD470" s="2"/>
    </row>
    <row r="471">
      <c r="A471" s="2"/>
      <c r="B471" s="2"/>
      <c r="C471" s="2"/>
      <c r="D471" s="2"/>
      <c r="E471" s="2"/>
      <c r="F471" s="2"/>
      <c r="G471" s="2"/>
      <c r="H471" s="2"/>
      <c r="I471" s="2"/>
      <c r="J471" s="2"/>
      <c r="K471" s="2"/>
      <c r="L471" s="2"/>
      <c r="M471" s="2"/>
      <c r="N471" s="2"/>
      <c r="O471" s="2"/>
      <c r="P471" s="2"/>
      <c r="Q471" s="2"/>
      <c r="R471" s="2"/>
      <c r="S471" s="110"/>
      <c r="T471" s="2"/>
      <c r="U471" s="2"/>
      <c r="V471" s="2"/>
      <c r="W471" s="2"/>
      <c r="X471" s="2"/>
      <c r="Y471" s="2"/>
      <c r="Z471" s="2"/>
      <c r="AA471" s="2"/>
      <c r="AB471" s="2"/>
      <c r="AC471" s="2"/>
      <c r="AD471" s="2"/>
    </row>
    <row r="472">
      <c r="A472" s="2"/>
      <c r="B472" s="2"/>
      <c r="C472" s="2"/>
      <c r="D472" s="2"/>
      <c r="E472" s="2"/>
      <c r="F472" s="2"/>
      <c r="G472" s="2"/>
      <c r="H472" s="2"/>
      <c r="I472" s="2"/>
      <c r="J472" s="2"/>
      <c r="K472" s="2"/>
      <c r="L472" s="2"/>
      <c r="M472" s="2"/>
      <c r="N472" s="2"/>
      <c r="O472" s="2"/>
      <c r="P472" s="2"/>
      <c r="Q472" s="2"/>
      <c r="R472" s="2"/>
      <c r="S472" s="110"/>
      <c r="T472" s="2"/>
      <c r="U472" s="2"/>
      <c r="V472" s="2"/>
      <c r="W472" s="2"/>
      <c r="X472" s="2"/>
      <c r="Y472" s="2"/>
      <c r="Z472" s="2"/>
      <c r="AA472" s="2"/>
      <c r="AB472" s="2"/>
      <c r="AC472" s="2"/>
      <c r="AD472" s="2"/>
    </row>
    <row r="473">
      <c r="A473" s="2"/>
      <c r="B473" s="2"/>
      <c r="C473" s="2"/>
      <c r="D473" s="2"/>
      <c r="E473" s="2"/>
      <c r="F473" s="2"/>
      <c r="G473" s="2"/>
      <c r="H473" s="2"/>
      <c r="I473" s="2"/>
      <c r="J473" s="2"/>
      <c r="K473" s="2"/>
      <c r="L473" s="2"/>
      <c r="M473" s="2"/>
      <c r="N473" s="2"/>
      <c r="O473" s="2"/>
      <c r="P473" s="2"/>
      <c r="Q473" s="2"/>
      <c r="R473" s="2"/>
      <c r="S473" s="110"/>
      <c r="T473" s="2"/>
      <c r="U473" s="2"/>
      <c r="V473" s="2"/>
      <c r="W473" s="2"/>
      <c r="X473" s="2"/>
      <c r="Y473" s="2"/>
      <c r="Z473" s="2"/>
      <c r="AA473" s="2"/>
      <c r="AB473" s="2"/>
      <c r="AC473" s="2"/>
      <c r="AD473" s="2"/>
    </row>
    <row r="474">
      <c r="A474" s="2"/>
      <c r="B474" s="2"/>
      <c r="C474" s="2"/>
      <c r="D474" s="2"/>
      <c r="E474" s="2"/>
      <c r="F474" s="2"/>
      <c r="G474" s="2"/>
      <c r="H474" s="2"/>
      <c r="I474" s="2"/>
      <c r="J474" s="2"/>
      <c r="K474" s="2"/>
      <c r="L474" s="2"/>
      <c r="M474" s="2"/>
      <c r="N474" s="2"/>
      <c r="O474" s="2"/>
      <c r="P474" s="2"/>
      <c r="Q474" s="2"/>
      <c r="R474" s="2"/>
      <c r="S474" s="110"/>
      <c r="T474" s="2"/>
      <c r="U474" s="2"/>
      <c r="V474" s="2"/>
      <c r="W474" s="2"/>
      <c r="X474" s="2"/>
      <c r="Y474" s="2"/>
      <c r="Z474" s="2"/>
      <c r="AA474" s="2"/>
      <c r="AB474" s="2"/>
      <c r="AC474" s="2"/>
      <c r="AD474" s="2"/>
    </row>
    <row r="475">
      <c r="A475" s="2"/>
      <c r="B475" s="2"/>
      <c r="C475" s="2"/>
      <c r="D475" s="2"/>
      <c r="E475" s="2"/>
      <c r="F475" s="2"/>
      <c r="G475" s="2"/>
      <c r="H475" s="2"/>
      <c r="I475" s="2"/>
      <c r="J475" s="2"/>
      <c r="K475" s="2"/>
      <c r="L475" s="2"/>
      <c r="M475" s="2"/>
      <c r="N475" s="2"/>
      <c r="O475" s="2"/>
      <c r="P475" s="2"/>
      <c r="Q475" s="2"/>
      <c r="R475" s="2"/>
      <c r="S475" s="110"/>
      <c r="T475" s="2"/>
      <c r="U475" s="2"/>
      <c r="V475" s="2"/>
      <c r="W475" s="2"/>
      <c r="X475" s="2"/>
      <c r="Y475" s="2"/>
      <c r="Z475" s="2"/>
      <c r="AA475" s="2"/>
      <c r="AB475" s="2"/>
      <c r="AC475" s="2"/>
      <c r="AD475" s="2"/>
    </row>
    <row r="476">
      <c r="A476" s="2"/>
      <c r="B476" s="2"/>
      <c r="C476" s="2"/>
      <c r="D476" s="2"/>
      <c r="E476" s="2"/>
      <c r="F476" s="2"/>
      <c r="G476" s="2"/>
      <c r="H476" s="2"/>
      <c r="I476" s="2"/>
      <c r="J476" s="2"/>
      <c r="K476" s="2"/>
      <c r="L476" s="2"/>
      <c r="M476" s="2"/>
      <c r="N476" s="2"/>
      <c r="O476" s="2"/>
      <c r="P476" s="2"/>
      <c r="Q476" s="2"/>
      <c r="R476" s="2"/>
      <c r="S476" s="110"/>
      <c r="T476" s="2"/>
      <c r="U476" s="2"/>
      <c r="V476" s="2"/>
      <c r="W476" s="2"/>
      <c r="X476" s="2"/>
      <c r="Y476" s="2"/>
      <c r="Z476" s="2"/>
      <c r="AA476" s="2"/>
      <c r="AB476" s="2"/>
      <c r="AC476" s="2"/>
      <c r="AD476" s="2"/>
    </row>
    <row r="477">
      <c r="A477" s="2"/>
      <c r="B477" s="2"/>
      <c r="C477" s="2"/>
      <c r="D477" s="2"/>
      <c r="E477" s="2"/>
      <c r="F477" s="2"/>
      <c r="G477" s="2"/>
      <c r="H477" s="2"/>
      <c r="I477" s="2"/>
      <c r="J477" s="2"/>
      <c r="K477" s="2"/>
      <c r="L477" s="2"/>
      <c r="M477" s="2"/>
      <c r="N477" s="2"/>
      <c r="O477" s="2"/>
      <c r="P477" s="2"/>
      <c r="Q477" s="2"/>
      <c r="R477" s="2"/>
      <c r="S477" s="110"/>
      <c r="T477" s="2"/>
      <c r="U477" s="2"/>
      <c r="V477" s="2"/>
      <c r="W477" s="2"/>
      <c r="X477" s="2"/>
      <c r="Y477" s="2"/>
      <c r="Z477" s="2"/>
      <c r="AA477" s="2"/>
      <c r="AB477" s="2"/>
      <c r="AC477" s="2"/>
      <c r="AD477" s="2"/>
    </row>
    <row r="478">
      <c r="A478" s="2"/>
      <c r="B478" s="2"/>
      <c r="C478" s="2"/>
      <c r="D478" s="2"/>
      <c r="E478" s="2"/>
      <c r="F478" s="2"/>
      <c r="G478" s="2"/>
      <c r="H478" s="2"/>
      <c r="I478" s="2"/>
      <c r="J478" s="2"/>
      <c r="K478" s="2"/>
      <c r="L478" s="2"/>
      <c r="M478" s="2"/>
      <c r="N478" s="2"/>
      <c r="O478" s="2"/>
      <c r="P478" s="2"/>
      <c r="Q478" s="2"/>
      <c r="R478" s="2"/>
      <c r="S478" s="110"/>
      <c r="T478" s="2"/>
      <c r="U478" s="2"/>
      <c r="V478" s="2"/>
      <c r="W478" s="2"/>
      <c r="X478" s="2"/>
      <c r="Y478" s="2"/>
      <c r="Z478" s="2"/>
      <c r="AA478" s="2"/>
      <c r="AB478" s="2"/>
      <c r="AC478" s="2"/>
      <c r="AD478" s="2"/>
    </row>
    <row r="479">
      <c r="A479" s="2"/>
      <c r="B479" s="2"/>
      <c r="C479" s="2"/>
      <c r="D479" s="2"/>
      <c r="E479" s="2"/>
      <c r="F479" s="2"/>
      <c r="G479" s="2"/>
      <c r="H479" s="2"/>
      <c r="I479" s="2"/>
      <c r="J479" s="2"/>
      <c r="K479" s="2"/>
      <c r="L479" s="2"/>
      <c r="M479" s="2"/>
      <c r="N479" s="2"/>
      <c r="O479" s="2"/>
      <c r="P479" s="2"/>
      <c r="Q479" s="2"/>
      <c r="R479" s="2"/>
      <c r="S479" s="110"/>
      <c r="T479" s="2"/>
      <c r="U479" s="2"/>
      <c r="V479" s="2"/>
      <c r="W479" s="2"/>
      <c r="X479" s="2"/>
      <c r="Y479" s="2"/>
      <c r="Z479" s="2"/>
      <c r="AA479" s="2"/>
      <c r="AB479" s="2"/>
      <c r="AC479" s="2"/>
      <c r="AD479" s="2"/>
    </row>
    <row r="480">
      <c r="A480" s="2"/>
      <c r="B480" s="2"/>
      <c r="C480" s="2"/>
      <c r="D480" s="2"/>
      <c r="E480" s="2"/>
      <c r="F480" s="2"/>
      <c r="G480" s="2"/>
      <c r="H480" s="2"/>
      <c r="I480" s="2"/>
      <c r="J480" s="2"/>
      <c r="K480" s="2"/>
      <c r="L480" s="2"/>
      <c r="M480" s="2"/>
      <c r="N480" s="2"/>
      <c r="O480" s="2"/>
      <c r="P480" s="2"/>
      <c r="Q480" s="2"/>
      <c r="R480" s="2"/>
      <c r="S480" s="110"/>
      <c r="T480" s="2"/>
      <c r="U480" s="2"/>
      <c r="V480" s="2"/>
      <c r="W480" s="2"/>
      <c r="X480" s="2"/>
      <c r="Y480" s="2"/>
      <c r="Z480" s="2"/>
      <c r="AA480" s="2"/>
      <c r="AB480" s="2"/>
      <c r="AC480" s="2"/>
      <c r="AD480" s="2"/>
    </row>
    <row r="481">
      <c r="A481" s="2"/>
      <c r="B481" s="2"/>
      <c r="C481" s="2"/>
      <c r="D481" s="2"/>
      <c r="E481" s="2"/>
      <c r="F481" s="2"/>
      <c r="G481" s="2"/>
      <c r="H481" s="2"/>
      <c r="I481" s="2"/>
      <c r="J481" s="2"/>
      <c r="K481" s="2"/>
      <c r="L481" s="2"/>
      <c r="M481" s="2"/>
      <c r="N481" s="2"/>
      <c r="O481" s="2"/>
      <c r="P481" s="2"/>
      <c r="Q481" s="2"/>
      <c r="R481" s="2"/>
      <c r="S481" s="110"/>
      <c r="T481" s="2"/>
      <c r="U481" s="2"/>
      <c r="V481" s="2"/>
      <c r="W481" s="2"/>
      <c r="X481" s="2"/>
      <c r="Y481" s="2"/>
      <c r="Z481" s="2"/>
      <c r="AA481" s="2"/>
      <c r="AB481" s="2"/>
      <c r="AC481" s="2"/>
      <c r="AD481" s="2"/>
    </row>
    <row r="482">
      <c r="A482" s="2"/>
      <c r="B482" s="2"/>
      <c r="C482" s="2"/>
      <c r="D482" s="2"/>
      <c r="E482" s="2"/>
      <c r="F482" s="2"/>
      <c r="G482" s="2"/>
      <c r="H482" s="2"/>
      <c r="I482" s="2"/>
      <c r="J482" s="2"/>
      <c r="K482" s="2"/>
      <c r="L482" s="2"/>
      <c r="M482" s="2"/>
      <c r="N482" s="2"/>
      <c r="O482" s="2"/>
      <c r="P482" s="2"/>
      <c r="Q482" s="2"/>
      <c r="R482" s="2"/>
      <c r="S482" s="110"/>
      <c r="T482" s="2"/>
      <c r="U482" s="2"/>
      <c r="V482" s="2"/>
      <c r="W482" s="2"/>
      <c r="X482" s="2"/>
      <c r="Y482" s="2"/>
      <c r="Z482" s="2"/>
      <c r="AA482" s="2"/>
      <c r="AB482" s="2"/>
      <c r="AC482" s="2"/>
      <c r="AD482" s="2"/>
    </row>
    <row r="483">
      <c r="A483" s="2"/>
      <c r="B483" s="2"/>
      <c r="C483" s="2"/>
      <c r="D483" s="2"/>
      <c r="E483" s="2"/>
      <c r="F483" s="2"/>
      <c r="G483" s="2"/>
      <c r="H483" s="2"/>
      <c r="I483" s="2"/>
      <c r="J483" s="2"/>
      <c r="K483" s="2"/>
      <c r="L483" s="2"/>
      <c r="M483" s="2"/>
      <c r="N483" s="2"/>
      <c r="O483" s="2"/>
      <c r="P483" s="2"/>
      <c r="Q483" s="2"/>
      <c r="R483" s="2"/>
      <c r="S483" s="110"/>
      <c r="T483" s="2"/>
      <c r="U483" s="2"/>
      <c r="V483" s="2"/>
      <c r="W483" s="2"/>
      <c r="X483" s="2"/>
      <c r="Y483" s="2"/>
      <c r="Z483" s="2"/>
      <c r="AA483" s="2"/>
      <c r="AB483" s="2"/>
      <c r="AC483" s="2"/>
      <c r="AD483" s="2"/>
    </row>
    <row r="484">
      <c r="A484" s="2"/>
      <c r="B484" s="2"/>
      <c r="C484" s="2"/>
      <c r="D484" s="2"/>
      <c r="E484" s="2"/>
      <c r="F484" s="2"/>
      <c r="G484" s="2"/>
      <c r="H484" s="2"/>
      <c r="I484" s="2"/>
      <c r="J484" s="2"/>
      <c r="K484" s="2"/>
      <c r="L484" s="2"/>
      <c r="M484" s="2"/>
      <c r="N484" s="2"/>
      <c r="O484" s="2"/>
      <c r="P484" s="2"/>
      <c r="Q484" s="2"/>
      <c r="R484" s="2"/>
      <c r="S484" s="110"/>
      <c r="T484" s="2"/>
      <c r="U484" s="2"/>
      <c r="V484" s="2"/>
      <c r="W484" s="2"/>
      <c r="X484" s="2"/>
      <c r="Y484" s="2"/>
      <c r="Z484" s="2"/>
      <c r="AA484" s="2"/>
      <c r="AB484" s="2"/>
      <c r="AC484" s="2"/>
      <c r="AD484" s="2"/>
    </row>
    <row r="485">
      <c r="A485" s="2"/>
      <c r="B485" s="2"/>
      <c r="C485" s="2"/>
      <c r="D485" s="2"/>
      <c r="E485" s="2"/>
      <c r="F485" s="2"/>
      <c r="G485" s="2"/>
      <c r="H485" s="2"/>
      <c r="I485" s="2"/>
      <c r="J485" s="2"/>
      <c r="K485" s="2"/>
      <c r="L485" s="2"/>
      <c r="M485" s="2"/>
      <c r="N485" s="2"/>
      <c r="O485" s="2"/>
      <c r="P485" s="2"/>
      <c r="Q485" s="2"/>
      <c r="R485" s="2"/>
      <c r="S485" s="110"/>
      <c r="T485" s="2"/>
      <c r="U485" s="2"/>
      <c r="V485" s="2"/>
      <c r="W485" s="2"/>
      <c r="X485" s="2"/>
      <c r="Y485" s="2"/>
      <c r="Z485" s="2"/>
      <c r="AA485" s="2"/>
      <c r="AB485" s="2"/>
      <c r="AC485" s="2"/>
      <c r="AD485" s="2"/>
    </row>
    <row r="486">
      <c r="A486" s="2"/>
      <c r="B486" s="2"/>
      <c r="C486" s="2"/>
      <c r="D486" s="2"/>
      <c r="E486" s="2"/>
      <c r="F486" s="2"/>
      <c r="G486" s="2"/>
      <c r="H486" s="2"/>
      <c r="I486" s="2"/>
      <c r="J486" s="2"/>
      <c r="K486" s="2"/>
      <c r="L486" s="2"/>
      <c r="M486" s="2"/>
      <c r="N486" s="2"/>
      <c r="O486" s="2"/>
      <c r="P486" s="2"/>
      <c r="Q486" s="2"/>
      <c r="R486" s="2"/>
      <c r="S486" s="110"/>
      <c r="T486" s="2"/>
      <c r="U486" s="2"/>
      <c r="V486" s="2"/>
      <c r="W486" s="2"/>
      <c r="X486" s="2"/>
      <c r="Y486" s="2"/>
      <c r="Z486" s="2"/>
      <c r="AA486" s="2"/>
      <c r="AB486" s="2"/>
      <c r="AC486" s="2"/>
      <c r="AD486" s="2"/>
    </row>
    <row r="487">
      <c r="A487" s="2"/>
      <c r="B487" s="2"/>
      <c r="C487" s="2"/>
      <c r="D487" s="2"/>
      <c r="E487" s="2"/>
      <c r="F487" s="2"/>
      <c r="G487" s="2"/>
      <c r="H487" s="2"/>
      <c r="I487" s="2"/>
      <c r="J487" s="2"/>
      <c r="K487" s="2"/>
      <c r="L487" s="2"/>
      <c r="M487" s="2"/>
      <c r="N487" s="2"/>
      <c r="O487" s="2"/>
      <c r="P487" s="2"/>
      <c r="Q487" s="2"/>
      <c r="R487" s="2"/>
      <c r="S487" s="110"/>
      <c r="T487" s="2"/>
      <c r="U487" s="2"/>
      <c r="V487" s="2"/>
      <c r="W487" s="2"/>
      <c r="X487" s="2"/>
      <c r="Y487" s="2"/>
      <c r="Z487" s="2"/>
      <c r="AA487" s="2"/>
      <c r="AB487" s="2"/>
      <c r="AC487" s="2"/>
      <c r="AD487" s="2"/>
    </row>
    <row r="488">
      <c r="A488" s="2"/>
      <c r="B488" s="2"/>
      <c r="C488" s="2"/>
      <c r="D488" s="2"/>
      <c r="E488" s="2"/>
      <c r="F488" s="2"/>
      <c r="G488" s="2"/>
      <c r="H488" s="2"/>
      <c r="I488" s="2"/>
      <c r="J488" s="2"/>
      <c r="K488" s="2"/>
      <c r="L488" s="2"/>
      <c r="M488" s="2"/>
      <c r="N488" s="2"/>
      <c r="O488" s="2"/>
      <c r="P488" s="2"/>
      <c r="Q488" s="2"/>
      <c r="R488" s="2"/>
      <c r="S488" s="110"/>
      <c r="T488" s="2"/>
      <c r="U488" s="2"/>
      <c r="V488" s="2"/>
      <c r="W488" s="2"/>
      <c r="X488" s="2"/>
      <c r="Y488" s="2"/>
      <c r="Z488" s="2"/>
      <c r="AA488" s="2"/>
      <c r="AB488" s="2"/>
      <c r="AC488" s="2"/>
      <c r="AD488" s="2"/>
    </row>
    <row r="489">
      <c r="A489" s="2"/>
      <c r="B489" s="2"/>
      <c r="C489" s="2"/>
      <c r="D489" s="2"/>
      <c r="E489" s="2"/>
      <c r="F489" s="2"/>
      <c r="G489" s="2"/>
      <c r="H489" s="2"/>
      <c r="I489" s="2"/>
      <c r="J489" s="2"/>
      <c r="K489" s="2"/>
      <c r="L489" s="2"/>
      <c r="M489" s="2"/>
      <c r="N489" s="2"/>
      <c r="O489" s="2"/>
      <c r="P489" s="2"/>
      <c r="Q489" s="2"/>
      <c r="R489" s="2"/>
      <c r="S489" s="110"/>
      <c r="T489" s="2"/>
      <c r="U489" s="2"/>
      <c r="V489" s="2"/>
      <c r="W489" s="2"/>
      <c r="X489" s="2"/>
      <c r="Y489" s="2"/>
      <c r="Z489" s="2"/>
      <c r="AA489" s="2"/>
      <c r="AB489" s="2"/>
      <c r="AC489" s="2"/>
      <c r="AD489" s="2"/>
    </row>
    <row r="490">
      <c r="A490" s="2"/>
      <c r="B490" s="2"/>
      <c r="C490" s="2"/>
      <c r="D490" s="2"/>
      <c r="E490" s="2"/>
      <c r="F490" s="2"/>
      <c r="G490" s="2"/>
      <c r="H490" s="2"/>
      <c r="I490" s="2"/>
      <c r="J490" s="2"/>
      <c r="K490" s="2"/>
      <c r="L490" s="2"/>
      <c r="M490" s="2"/>
      <c r="N490" s="2"/>
      <c r="O490" s="2"/>
      <c r="P490" s="2"/>
      <c r="Q490" s="2"/>
      <c r="R490" s="2"/>
      <c r="S490" s="110"/>
      <c r="T490" s="2"/>
      <c r="U490" s="2"/>
      <c r="V490" s="2"/>
      <c r="W490" s="2"/>
      <c r="X490" s="2"/>
      <c r="Y490" s="2"/>
      <c r="Z490" s="2"/>
      <c r="AA490" s="2"/>
      <c r="AB490" s="2"/>
      <c r="AC490" s="2"/>
      <c r="AD490" s="2"/>
    </row>
    <row r="491">
      <c r="A491" s="2"/>
      <c r="B491" s="2"/>
      <c r="C491" s="2"/>
      <c r="D491" s="2"/>
      <c r="E491" s="2"/>
      <c r="F491" s="2"/>
      <c r="G491" s="2"/>
      <c r="H491" s="2"/>
      <c r="I491" s="2"/>
      <c r="J491" s="2"/>
      <c r="K491" s="2"/>
      <c r="L491" s="2"/>
      <c r="M491" s="2"/>
      <c r="N491" s="2"/>
      <c r="O491" s="2"/>
      <c r="P491" s="2"/>
      <c r="Q491" s="2"/>
      <c r="R491" s="2"/>
      <c r="S491" s="110"/>
      <c r="T491" s="2"/>
      <c r="U491" s="2"/>
      <c r="V491" s="2"/>
      <c r="W491" s="2"/>
      <c r="X491" s="2"/>
      <c r="Y491" s="2"/>
      <c r="Z491" s="2"/>
      <c r="AA491" s="2"/>
      <c r="AB491" s="2"/>
      <c r="AC491" s="2"/>
      <c r="AD491" s="2"/>
    </row>
    <row r="492">
      <c r="A492" s="2"/>
      <c r="B492" s="2"/>
      <c r="C492" s="2"/>
      <c r="D492" s="2"/>
      <c r="E492" s="2"/>
      <c r="F492" s="2"/>
      <c r="G492" s="2"/>
      <c r="H492" s="2"/>
      <c r="I492" s="2"/>
      <c r="J492" s="2"/>
      <c r="K492" s="2"/>
      <c r="L492" s="2"/>
      <c r="M492" s="2"/>
      <c r="N492" s="2"/>
      <c r="O492" s="2"/>
      <c r="P492" s="2"/>
      <c r="Q492" s="2"/>
      <c r="R492" s="2"/>
      <c r="S492" s="110"/>
      <c r="T492" s="2"/>
      <c r="U492" s="2"/>
      <c r="V492" s="2"/>
      <c r="W492" s="2"/>
      <c r="X492" s="2"/>
      <c r="Y492" s="2"/>
      <c r="Z492" s="2"/>
      <c r="AA492" s="2"/>
      <c r="AB492" s="2"/>
      <c r="AC492" s="2"/>
      <c r="AD492" s="2"/>
    </row>
    <row r="493">
      <c r="A493" s="2"/>
      <c r="B493" s="2"/>
      <c r="C493" s="2"/>
      <c r="D493" s="2"/>
      <c r="E493" s="2"/>
      <c r="F493" s="2"/>
      <c r="G493" s="2"/>
      <c r="H493" s="2"/>
      <c r="I493" s="2"/>
      <c r="J493" s="2"/>
      <c r="K493" s="2"/>
      <c r="L493" s="2"/>
      <c r="M493" s="2"/>
      <c r="N493" s="2"/>
      <c r="O493" s="2"/>
      <c r="P493" s="2"/>
      <c r="Q493" s="2"/>
      <c r="R493" s="2"/>
      <c r="S493" s="110"/>
      <c r="T493" s="2"/>
      <c r="U493" s="2"/>
      <c r="V493" s="2"/>
      <c r="W493" s="2"/>
      <c r="X493" s="2"/>
      <c r="Y493" s="2"/>
      <c r="Z493" s="2"/>
      <c r="AA493" s="2"/>
      <c r="AB493" s="2"/>
      <c r="AC493" s="2"/>
      <c r="AD493" s="2"/>
    </row>
    <row r="494">
      <c r="A494" s="2"/>
      <c r="B494" s="2"/>
      <c r="C494" s="2"/>
      <c r="D494" s="2"/>
      <c r="E494" s="2"/>
      <c r="F494" s="2"/>
      <c r="G494" s="2"/>
      <c r="H494" s="2"/>
      <c r="I494" s="2"/>
      <c r="J494" s="2"/>
      <c r="K494" s="2"/>
      <c r="L494" s="2"/>
      <c r="M494" s="2"/>
      <c r="N494" s="2"/>
      <c r="O494" s="2"/>
      <c r="P494" s="2"/>
      <c r="Q494" s="2"/>
      <c r="R494" s="2"/>
      <c r="S494" s="110"/>
      <c r="T494" s="2"/>
      <c r="U494" s="2"/>
      <c r="V494" s="2"/>
      <c r="W494" s="2"/>
      <c r="X494" s="2"/>
      <c r="Y494" s="2"/>
      <c r="Z494" s="2"/>
      <c r="AA494" s="2"/>
      <c r="AB494" s="2"/>
      <c r="AC494" s="2"/>
      <c r="AD494" s="2"/>
    </row>
    <row r="495">
      <c r="A495" s="2"/>
      <c r="B495" s="2"/>
      <c r="C495" s="2"/>
      <c r="D495" s="2"/>
      <c r="E495" s="2"/>
      <c r="F495" s="2"/>
      <c r="G495" s="2"/>
      <c r="H495" s="2"/>
      <c r="I495" s="2"/>
      <c r="J495" s="2"/>
      <c r="K495" s="2"/>
      <c r="L495" s="2"/>
      <c r="M495" s="2"/>
      <c r="N495" s="2"/>
      <c r="O495" s="2"/>
      <c r="P495" s="2"/>
      <c r="Q495" s="2"/>
      <c r="R495" s="2"/>
      <c r="S495" s="110"/>
      <c r="T495" s="2"/>
      <c r="U495" s="2"/>
      <c r="V495" s="2"/>
      <c r="W495" s="2"/>
      <c r="X495" s="2"/>
      <c r="Y495" s="2"/>
      <c r="Z495" s="2"/>
      <c r="AA495" s="2"/>
      <c r="AB495" s="2"/>
      <c r="AC495" s="2"/>
      <c r="AD495" s="2"/>
    </row>
    <row r="496">
      <c r="A496" s="2"/>
      <c r="B496" s="2"/>
      <c r="C496" s="2"/>
      <c r="D496" s="2"/>
      <c r="E496" s="2"/>
      <c r="F496" s="2"/>
      <c r="G496" s="2"/>
      <c r="H496" s="2"/>
      <c r="I496" s="2"/>
      <c r="J496" s="2"/>
      <c r="K496" s="2"/>
      <c r="L496" s="2"/>
      <c r="M496" s="2"/>
      <c r="N496" s="2"/>
      <c r="O496" s="2"/>
      <c r="P496" s="2"/>
      <c r="Q496" s="2"/>
      <c r="R496" s="2"/>
      <c r="S496" s="110"/>
      <c r="T496" s="2"/>
      <c r="U496" s="2"/>
      <c r="V496" s="2"/>
      <c r="W496" s="2"/>
      <c r="X496" s="2"/>
      <c r="Y496" s="2"/>
      <c r="Z496" s="2"/>
      <c r="AA496" s="2"/>
      <c r="AB496" s="2"/>
      <c r="AC496" s="2"/>
      <c r="AD496" s="2"/>
    </row>
    <row r="497">
      <c r="A497" s="2"/>
      <c r="B497" s="2"/>
      <c r="C497" s="2"/>
      <c r="D497" s="2"/>
      <c r="E497" s="2"/>
      <c r="F497" s="2"/>
      <c r="G497" s="2"/>
      <c r="H497" s="2"/>
      <c r="I497" s="2"/>
      <c r="J497" s="2"/>
      <c r="K497" s="2"/>
      <c r="L497" s="2"/>
      <c r="M497" s="2"/>
      <c r="N497" s="2"/>
      <c r="O497" s="2"/>
      <c r="P497" s="2"/>
      <c r="Q497" s="2"/>
      <c r="R497" s="2"/>
      <c r="S497" s="110"/>
      <c r="T497" s="2"/>
      <c r="U497" s="2"/>
      <c r="V497" s="2"/>
      <c r="W497" s="2"/>
      <c r="X497" s="2"/>
      <c r="Y497" s="2"/>
      <c r="Z497" s="2"/>
      <c r="AA497" s="2"/>
      <c r="AB497" s="2"/>
      <c r="AC497" s="2"/>
      <c r="AD497" s="2"/>
    </row>
    <row r="498">
      <c r="A498" s="2"/>
      <c r="B498" s="2"/>
      <c r="C498" s="2"/>
      <c r="D498" s="2"/>
      <c r="E498" s="2"/>
      <c r="F498" s="2"/>
      <c r="G498" s="2"/>
      <c r="H498" s="2"/>
      <c r="I498" s="2"/>
      <c r="J498" s="2"/>
      <c r="K498" s="2"/>
      <c r="L498" s="2"/>
      <c r="M498" s="2"/>
      <c r="N498" s="2"/>
      <c r="O498" s="2"/>
      <c r="P498" s="2"/>
      <c r="Q498" s="2"/>
      <c r="R498" s="2"/>
      <c r="S498" s="110"/>
      <c r="T498" s="2"/>
      <c r="U498" s="2"/>
      <c r="V498" s="2"/>
      <c r="W498" s="2"/>
      <c r="X498" s="2"/>
      <c r="Y498" s="2"/>
      <c r="Z498" s="2"/>
      <c r="AA498" s="2"/>
      <c r="AB498" s="2"/>
      <c r="AC498" s="2"/>
      <c r="AD498" s="2"/>
    </row>
    <row r="499">
      <c r="A499" s="2"/>
      <c r="B499" s="2"/>
      <c r="C499" s="2"/>
      <c r="D499" s="2"/>
      <c r="E499" s="2"/>
      <c r="F499" s="2"/>
      <c r="G499" s="2"/>
      <c r="H499" s="2"/>
      <c r="I499" s="2"/>
      <c r="J499" s="2"/>
      <c r="K499" s="2"/>
      <c r="L499" s="2"/>
      <c r="M499" s="2"/>
      <c r="N499" s="2"/>
      <c r="O499" s="2"/>
      <c r="P499" s="2"/>
      <c r="Q499" s="2"/>
      <c r="R499" s="2"/>
      <c r="S499" s="110"/>
      <c r="T499" s="2"/>
      <c r="U499" s="2"/>
      <c r="V499" s="2"/>
      <c r="W499" s="2"/>
      <c r="X499" s="2"/>
      <c r="Y499" s="2"/>
      <c r="Z499" s="2"/>
      <c r="AA499" s="2"/>
      <c r="AB499" s="2"/>
      <c r="AC499" s="2"/>
      <c r="AD499" s="2"/>
    </row>
    <row r="500">
      <c r="A500" s="2"/>
      <c r="B500" s="2"/>
      <c r="C500" s="2"/>
      <c r="D500" s="2"/>
      <c r="E500" s="2"/>
      <c r="F500" s="2"/>
      <c r="G500" s="2"/>
      <c r="H500" s="2"/>
      <c r="I500" s="2"/>
      <c r="J500" s="2"/>
      <c r="K500" s="2"/>
      <c r="L500" s="2"/>
      <c r="M500" s="2"/>
      <c r="N500" s="2"/>
      <c r="O500" s="2"/>
      <c r="P500" s="2"/>
      <c r="Q500" s="2"/>
      <c r="R500" s="2"/>
      <c r="S500" s="110"/>
      <c r="T500" s="2"/>
      <c r="U500" s="2"/>
      <c r="V500" s="2"/>
      <c r="W500" s="2"/>
      <c r="X500" s="2"/>
      <c r="Y500" s="2"/>
      <c r="Z500" s="2"/>
      <c r="AA500" s="2"/>
      <c r="AB500" s="2"/>
      <c r="AC500" s="2"/>
      <c r="AD500" s="2"/>
    </row>
    <row r="501">
      <c r="A501" s="2"/>
      <c r="B501" s="2"/>
      <c r="C501" s="2"/>
      <c r="D501" s="2"/>
      <c r="E501" s="2"/>
      <c r="F501" s="2"/>
      <c r="G501" s="2"/>
      <c r="H501" s="2"/>
      <c r="I501" s="2"/>
      <c r="J501" s="2"/>
      <c r="K501" s="2"/>
      <c r="L501" s="2"/>
      <c r="M501" s="2"/>
      <c r="N501" s="2"/>
      <c r="O501" s="2"/>
      <c r="P501" s="2"/>
      <c r="Q501" s="2"/>
      <c r="R501" s="2"/>
      <c r="S501" s="110"/>
      <c r="T501" s="2"/>
      <c r="U501" s="2"/>
      <c r="V501" s="2"/>
      <c r="W501" s="2"/>
      <c r="X501" s="2"/>
      <c r="Y501" s="2"/>
      <c r="Z501" s="2"/>
      <c r="AA501" s="2"/>
      <c r="AB501" s="2"/>
      <c r="AC501" s="2"/>
      <c r="AD501" s="2"/>
    </row>
    <row r="502">
      <c r="A502" s="2"/>
      <c r="B502" s="2"/>
      <c r="C502" s="2"/>
      <c r="D502" s="2"/>
      <c r="E502" s="2"/>
      <c r="F502" s="2"/>
      <c r="G502" s="2"/>
      <c r="H502" s="2"/>
      <c r="I502" s="2"/>
      <c r="J502" s="2"/>
      <c r="K502" s="2"/>
      <c r="L502" s="2"/>
      <c r="M502" s="2"/>
      <c r="N502" s="2"/>
      <c r="O502" s="2"/>
      <c r="P502" s="2"/>
      <c r="Q502" s="2"/>
      <c r="R502" s="2"/>
      <c r="S502" s="110"/>
      <c r="T502" s="2"/>
      <c r="U502" s="2"/>
      <c r="V502" s="2"/>
      <c r="W502" s="2"/>
      <c r="X502" s="2"/>
      <c r="Y502" s="2"/>
      <c r="Z502" s="2"/>
      <c r="AA502" s="2"/>
      <c r="AB502" s="2"/>
      <c r="AC502" s="2"/>
      <c r="AD502" s="2"/>
    </row>
    <row r="503">
      <c r="A503" s="2"/>
      <c r="B503" s="2"/>
      <c r="C503" s="2"/>
      <c r="D503" s="2"/>
      <c r="E503" s="2"/>
      <c r="F503" s="2"/>
      <c r="G503" s="2"/>
      <c r="H503" s="2"/>
      <c r="I503" s="2"/>
      <c r="J503" s="2"/>
      <c r="K503" s="2"/>
      <c r="L503" s="2"/>
      <c r="M503" s="2"/>
      <c r="N503" s="2"/>
      <c r="O503" s="2"/>
      <c r="P503" s="2"/>
      <c r="Q503" s="2"/>
      <c r="R503" s="2"/>
      <c r="S503" s="110"/>
      <c r="T503" s="2"/>
      <c r="U503" s="2"/>
      <c r="V503" s="2"/>
      <c r="W503" s="2"/>
      <c r="X503" s="2"/>
      <c r="Y503" s="2"/>
      <c r="Z503" s="2"/>
      <c r="AA503" s="2"/>
      <c r="AB503" s="2"/>
      <c r="AC503" s="2"/>
      <c r="AD503" s="2"/>
    </row>
    <row r="504">
      <c r="A504" s="2"/>
      <c r="B504" s="2"/>
      <c r="C504" s="2"/>
      <c r="D504" s="2"/>
      <c r="E504" s="2"/>
      <c r="F504" s="2"/>
      <c r="G504" s="2"/>
      <c r="H504" s="2"/>
      <c r="I504" s="2"/>
      <c r="J504" s="2"/>
      <c r="K504" s="2"/>
      <c r="L504" s="2"/>
      <c r="M504" s="2"/>
      <c r="N504" s="2"/>
      <c r="O504" s="2"/>
      <c r="P504" s="2"/>
      <c r="Q504" s="2"/>
      <c r="R504" s="2"/>
      <c r="S504" s="110"/>
      <c r="T504" s="2"/>
      <c r="U504" s="2"/>
      <c r="V504" s="2"/>
      <c r="W504" s="2"/>
      <c r="X504" s="2"/>
      <c r="Y504" s="2"/>
      <c r="Z504" s="2"/>
      <c r="AA504" s="2"/>
      <c r="AB504" s="2"/>
      <c r="AC504" s="2"/>
      <c r="AD504" s="2"/>
    </row>
    <row r="505">
      <c r="A505" s="2"/>
      <c r="B505" s="2"/>
      <c r="C505" s="2"/>
      <c r="D505" s="2"/>
      <c r="E505" s="2"/>
      <c r="F505" s="2"/>
      <c r="G505" s="2"/>
      <c r="H505" s="2"/>
      <c r="I505" s="2"/>
      <c r="J505" s="2"/>
      <c r="K505" s="2"/>
      <c r="L505" s="2"/>
      <c r="M505" s="2"/>
      <c r="N505" s="2"/>
      <c r="O505" s="2"/>
      <c r="P505" s="2"/>
      <c r="Q505" s="2"/>
      <c r="R505" s="2"/>
      <c r="S505" s="110"/>
      <c r="T505" s="2"/>
      <c r="U505" s="2"/>
      <c r="V505" s="2"/>
      <c r="W505" s="2"/>
      <c r="X505" s="2"/>
      <c r="Y505" s="2"/>
      <c r="Z505" s="2"/>
      <c r="AA505" s="2"/>
      <c r="AB505" s="2"/>
      <c r="AC505" s="2"/>
      <c r="AD505" s="2"/>
    </row>
    <row r="506">
      <c r="A506" s="2"/>
      <c r="B506" s="2"/>
      <c r="C506" s="2"/>
      <c r="D506" s="2"/>
      <c r="E506" s="2"/>
      <c r="F506" s="2"/>
      <c r="G506" s="2"/>
      <c r="H506" s="2"/>
      <c r="I506" s="2"/>
      <c r="J506" s="2"/>
      <c r="K506" s="2"/>
      <c r="L506" s="2"/>
      <c r="M506" s="2"/>
      <c r="N506" s="2"/>
      <c r="O506" s="2"/>
      <c r="P506" s="2"/>
      <c r="Q506" s="2"/>
      <c r="R506" s="2"/>
      <c r="S506" s="110"/>
      <c r="T506" s="2"/>
      <c r="U506" s="2"/>
      <c r="V506" s="2"/>
      <c r="W506" s="2"/>
      <c r="X506" s="2"/>
      <c r="Y506" s="2"/>
      <c r="Z506" s="2"/>
      <c r="AA506" s="2"/>
      <c r="AB506" s="2"/>
      <c r="AC506" s="2"/>
      <c r="AD506" s="2"/>
    </row>
    <row r="507">
      <c r="A507" s="2"/>
      <c r="B507" s="2"/>
      <c r="C507" s="2"/>
      <c r="D507" s="2"/>
      <c r="E507" s="2"/>
      <c r="F507" s="2"/>
      <c r="G507" s="2"/>
      <c r="H507" s="2"/>
      <c r="I507" s="2"/>
      <c r="J507" s="2"/>
      <c r="K507" s="2"/>
      <c r="L507" s="2"/>
      <c r="M507" s="2"/>
      <c r="N507" s="2"/>
      <c r="O507" s="2"/>
      <c r="P507" s="2"/>
      <c r="Q507" s="2"/>
      <c r="R507" s="2"/>
      <c r="S507" s="110"/>
      <c r="T507" s="2"/>
      <c r="U507" s="2"/>
      <c r="V507" s="2"/>
      <c r="W507" s="2"/>
      <c r="X507" s="2"/>
      <c r="Y507" s="2"/>
      <c r="Z507" s="2"/>
      <c r="AA507" s="2"/>
      <c r="AB507" s="2"/>
      <c r="AC507" s="2"/>
      <c r="AD507" s="2"/>
    </row>
    <row r="508">
      <c r="A508" s="2"/>
      <c r="B508" s="2"/>
      <c r="C508" s="2"/>
      <c r="D508" s="2"/>
      <c r="E508" s="2"/>
      <c r="F508" s="2"/>
      <c r="G508" s="2"/>
      <c r="H508" s="2"/>
      <c r="I508" s="2"/>
      <c r="J508" s="2"/>
      <c r="K508" s="2"/>
      <c r="L508" s="2"/>
      <c r="M508" s="2"/>
      <c r="N508" s="2"/>
      <c r="O508" s="2"/>
      <c r="P508" s="2"/>
      <c r="Q508" s="2"/>
      <c r="R508" s="2"/>
      <c r="S508" s="110"/>
      <c r="T508" s="2"/>
      <c r="U508" s="2"/>
      <c r="V508" s="2"/>
      <c r="W508" s="2"/>
      <c r="X508" s="2"/>
      <c r="Y508" s="2"/>
      <c r="Z508" s="2"/>
      <c r="AA508" s="2"/>
      <c r="AB508" s="2"/>
      <c r="AC508" s="2"/>
      <c r="AD508" s="2"/>
    </row>
    <row r="509">
      <c r="A509" s="2"/>
      <c r="B509" s="2"/>
      <c r="C509" s="2"/>
      <c r="D509" s="2"/>
      <c r="E509" s="2"/>
      <c r="F509" s="2"/>
      <c r="G509" s="2"/>
      <c r="H509" s="2"/>
      <c r="I509" s="2"/>
      <c r="J509" s="2"/>
      <c r="K509" s="2"/>
      <c r="L509" s="2"/>
      <c r="M509" s="2"/>
      <c r="N509" s="2"/>
      <c r="O509" s="2"/>
      <c r="P509" s="2"/>
      <c r="Q509" s="2"/>
      <c r="R509" s="2"/>
      <c r="S509" s="110"/>
      <c r="T509" s="2"/>
      <c r="U509" s="2"/>
      <c r="V509" s="2"/>
      <c r="W509" s="2"/>
      <c r="X509" s="2"/>
      <c r="Y509" s="2"/>
      <c r="Z509" s="2"/>
      <c r="AA509" s="2"/>
      <c r="AB509" s="2"/>
      <c r="AC509" s="2"/>
      <c r="AD509" s="2"/>
    </row>
    <row r="510">
      <c r="A510" s="2"/>
      <c r="B510" s="2"/>
      <c r="C510" s="2"/>
      <c r="D510" s="2"/>
      <c r="E510" s="2"/>
      <c r="F510" s="2"/>
      <c r="G510" s="2"/>
      <c r="H510" s="2"/>
      <c r="I510" s="2"/>
      <c r="J510" s="2"/>
      <c r="K510" s="2"/>
      <c r="L510" s="2"/>
      <c r="M510" s="2"/>
      <c r="N510" s="2"/>
      <c r="O510" s="2"/>
      <c r="P510" s="2"/>
      <c r="Q510" s="2"/>
      <c r="R510" s="2"/>
      <c r="S510" s="110"/>
      <c r="T510" s="2"/>
      <c r="U510" s="2"/>
      <c r="V510" s="2"/>
      <c r="W510" s="2"/>
      <c r="X510" s="2"/>
      <c r="Y510" s="2"/>
      <c r="Z510" s="2"/>
      <c r="AA510" s="2"/>
      <c r="AB510" s="2"/>
      <c r="AC510" s="2"/>
      <c r="AD510" s="2"/>
    </row>
    <row r="511">
      <c r="A511" s="2"/>
      <c r="B511" s="2"/>
      <c r="C511" s="2"/>
      <c r="D511" s="2"/>
      <c r="E511" s="2"/>
      <c r="F511" s="2"/>
      <c r="G511" s="2"/>
      <c r="H511" s="2"/>
      <c r="I511" s="2"/>
      <c r="J511" s="2"/>
      <c r="K511" s="2"/>
      <c r="L511" s="2"/>
      <c r="M511" s="2"/>
      <c r="N511" s="2"/>
      <c r="O511" s="2"/>
      <c r="P511" s="2"/>
      <c r="Q511" s="2"/>
      <c r="R511" s="2"/>
      <c r="S511" s="110"/>
      <c r="T511" s="2"/>
      <c r="U511" s="2"/>
      <c r="V511" s="2"/>
      <c r="W511" s="2"/>
      <c r="X511" s="2"/>
      <c r="Y511" s="2"/>
      <c r="Z511" s="2"/>
      <c r="AA511" s="2"/>
      <c r="AB511" s="2"/>
      <c r="AC511" s="2"/>
      <c r="AD511" s="2"/>
    </row>
    <row r="512">
      <c r="A512" s="2"/>
      <c r="B512" s="2"/>
      <c r="C512" s="2"/>
      <c r="D512" s="2"/>
      <c r="E512" s="2"/>
      <c r="F512" s="2"/>
      <c r="G512" s="2"/>
      <c r="H512" s="2"/>
      <c r="I512" s="2"/>
      <c r="J512" s="2"/>
      <c r="K512" s="2"/>
      <c r="L512" s="2"/>
      <c r="M512" s="2"/>
      <c r="N512" s="2"/>
      <c r="O512" s="2"/>
      <c r="P512" s="2"/>
      <c r="Q512" s="2"/>
      <c r="R512" s="2"/>
      <c r="S512" s="110"/>
      <c r="T512" s="2"/>
      <c r="U512" s="2"/>
      <c r="V512" s="2"/>
      <c r="W512" s="2"/>
      <c r="X512" s="2"/>
      <c r="Y512" s="2"/>
      <c r="Z512" s="2"/>
      <c r="AA512" s="2"/>
      <c r="AB512" s="2"/>
      <c r="AC512" s="2"/>
      <c r="AD512" s="2"/>
    </row>
    <row r="513">
      <c r="A513" s="2"/>
      <c r="B513" s="2"/>
      <c r="C513" s="2"/>
      <c r="D513" s="2"/>
      <c r="E513" s="2"/>
      <c r="F513" s="2"/>
      <c r="G513" s="2"/>
      <c r="H513" s="2"/>
      <c r="I513" s="2"/>
      <c r="J513" s="2"/>
      <c r="K513" s="2"/>
      <c r="L513" s="2"/>
      <c r="M513" s="2"/>
      <c r="N513" s="2"/>
      <c r="O513" s="2"/>
      <c r="P513" s="2"/>
      <c r="Q513" s="2"/>
      <c r="R513" s="2"/>
      <c r="S513" s="110"/>
      <c r="T513" s="2"/>
      <c r="U513" s="2"/>
      <c r="V513" s="2"/>
      <c r="W513" s="2"/>
      <c r="X513" s="2"/>
      <c r="Y513" s="2"/>
      <c r="Z513" s="2"/>
      <c r="AA513" s="2"/>
      <c r="AB513" s="2"/>
      <c r="AC513" s="2"/>
      <c r="AD513" s="2"/>
    </row>
    <row r="514">
      <c r="A514" s="2"/>
      <c r="B514" s="2"/>
      <c r="C514" s="2"/>
      <c r="D514" s="2"/>
      <c r="E514" s="2"/>
      <c r="F514" s="2"/>
      <c r="G514" s="2"/>
      <c r="H514" s="2"/>
      <c r="I514" s="2"/>
      <c r="J514" s="2"/>
      <c r="K514" s="2"/>
      <c r="L514" s="2"/>
      <c r="M514" s="2"/>
      <c r="N514" s="2"/>
      <c r="O514" s="2"/>
      <c r="P514" s="2"/>
      <c r="Q514" s="2"/>
      <c r="R514" s="2"/>
      <c r="S514" s="110"/>
      <c r="T514" s="2"/>
      <c r="U514" s="2"/>
      <c r="V514" s="2"/>
      <c r="W514" s="2"/>
      <c r="X514" s="2"/>
      <c r="Y514" s="2"/>
      <c r="Z514" s="2"/>
      <c r="AA514" s="2"/>
      <c r="AB514" s="2"/>
      <c r="AC514" s="2"/>
      <c r="AD514" s="2"/>
    </row>
    <row r="515">
      <c r="A515" s="2"/>
      <c r="B515" s="2"/>
      <c r="C515" s="2"/>
      <c r="D515" s="2"/>
      <c r="E515" s="2"/>
      <c r="F515" s="2"/>
      <c r="G515" s="2"/>
      <c r="H515" s="2"/>
      <c r="I515" s="2"/>
      <c r="J515" s="2"/>
      <c r="K515" s="2"/>
      <c r="L515" s="2"/>
      <c r="M515" s="2"/>
      <c r="N515" s="2"/>
      <c r="O515" s="2"/>
      <c r="P515" s="2"/>
      <c r="Q515" s="2"/>
      <c r="R515" s="2"/>
      <c r="S515" s="110"/>
      <c r="T515" s="2"/>
      <c r="U515" s="2"/>
      <c r="V515" s="2"/>
      <c r="W515" s="2"/>
      <c r="X515" s="2"/>
      <c r="Y515" s="2"/>
      <c r="Z515" s="2"/>
      <c r="AA515" s="2"/>
      <c r="AB515" s="2"/>
      <c r="AC515" s="2"/>
      <c r="AD515" s="2"/>
    </row>
    <row r="516">
      <c r="A516" s="2"/>
      <c r="B516" s="2"/>
      <c r="C516" s="2"/>
      <c r="D516" s="2"/>
      <c r="E516" s="2"/>
      <c r="F516" s="2"/>
      <c r="G516" s="2"/>
      <c r="H516" s="2"/>
      <c r="I516" s="2"/>
      <c r="J516" s="2"/>
      <c r="K516" s="2"/>
      <c r="L516" s="2"/>
      <c r="M516" s="2"/>
      <c r="N516" s="2"/>
      <c r="O516" s="2"/>
      <c r="P516" s="2"/>
      <c r="Q516" s="2"/>
      <c r="R516" s="2"/>
      <c r="S516" s="110"/>
      <c r="T516" s="2"/>
      <c r="U516" s="2"/>
      <c r="V516" s="2"/>
      <c r="W516" s="2"/>
      <c r="X516" s="2"/>
      <c r="Y516" s="2"/>
      <c r="Z516" s="2"/>
      <c r="AA516" s="2"/>
      <c r="AB516" s="2"/>
      <c r="AC516" s="2"/>
      <c r="AD516" s="2"/>
    </row>
    <row r="517">
      <c r="A517" s="2"/>
      <c r="B517" s="2"/>
      <c r="C517" s="2"/>
      <c r="D517" s="2"/>
      <c r="E517" s="2"/>
      <c r="F517" s="2"/>
      <c r="G517" s="2"/>
      <c r="H517" s="2"/>
      <c r="I517" s="2"/>
      <c r="J517" s="2"/>
      <c r="K517" s="2"/>
      <c r="L517" s="2"/>
      <c r="M517" s="2"/>
      <c r="N517" s="2"/>
      <c r="O517" s="2"/>
      <c r="P517" s="2"/>
      <c r="Q517" s="2"/>
      <c r="R517" s="2"/>
      <c r="S517" s="110"/>
      <c r="T517" s="2"/>
      <c r="U517" s="2"/>
      <c r="V517" s="2"/>
      <c r="W517" s="2"/>
      <c r="X517" s="2"/>
      <c r="Y517" s="2"/>
      <c r="Z517" s="2"/>
      <c r="AA517" s="2"/>
      <c r="AB517" s="2"/>
      <c r="AC517" s="2"/>
      <c r="AD517" s="2"/>
    </row>
    <row r="518">
      <c r="A518" s="2"/>
      <c r="B518" s="2"/>
      <c r="C518" s="2"/>
      <c r="D518" s="2"/>
      <c r="E518" s="2"/>
      <c r="F518" s="2"/>
      <c r="G518" s="2"/>
      <c r="H518" s="2"/>
      <c r="I518" s="2"/>
      <c r="J518" s="2"/>
      <c r="K518" s="2"/>
      <c r="L518" s="2"/>
      <c r="M518" s="2"/>
      <c r="N518" s="2"/>
      <c r="O518" s="2"/>
      <c r="P518" s="2"/>
      <c r="Q518" s="2"/>
      <c r="R518" s="2"/>
      <c r="S518" s="110"/>
      <c r="T518" s="2"/>
      <c r="U518" s="2"/>
      <c r="V518" s="2"/>
      <c r="W518" s="2"/>
      <c r="X518" s="2"/>
      <c r="Y518" s="2"/>
      <c r="Z518" s="2"/>
      <c r="AA518" s="2"/>
      <c r="AB518" s="2"/>
      <c r="AC518" s="2"/>
      <c r="AD518" s="2"/>
    </row>
    <row r="519">
      <c r="A519" s="2"/>
      <c r="B519" s="2"/>
      <c r="C519" s="2"/>
      <c r="D519" s="2"/>
      <c r="E519" s="2"/>
      <c r="F519" s="2"/>
      <c r="G519" s="2"/>
      <c r="H519" s="2"/>
      <c r="I519" s="2"/>
      <c r="J519" s="2"/>
      <c r="K519" s="2"/>
      <c r="L519" s="2"/>
      <c r="M519" s="2"/>
      <c r="N519" s="2"/>
      <c r="O519" s="2"/>
      <c r="P519" s="2"/>
      <c r="Q519" s="2"/>
      <c r="R519" s="2"/>
      <c r="S519" s="110"/>
      <c r="T519" s="2"/>
      <c r="U519" s="2"/>
      <c r="V519" s="2"/>
      <c r="W519" s="2"/>
      <c r="X519" s="2"/>
      <c r="Y519" s="2"/>
      <c r="Z519" s="2"/>
      <c r="AA519" s="2"/>
      <c r="AB519" s="2"/>
      <c r="AC519" s="2"/>
      <c r="AD519" s="2"/>
    </row>
    <row r="520">
      <c r="A520" s="2"/>
      <c r="B520" s="2"/>
      <c r="C520" s="2"/>
      <c r="D520" s="2"/>
      <c r="E520" s="2"/>
      <c r="F520" s="2"/>
      <c r="G520" s="2"/>
      <c r="H520" s="2"/>
      <c r="I520" s="2"/>
      <c r="J520" s="2"/>
      <c r="K520" s="2"/>
      <c r="L520" s="2"/>
      <c r="M520" s="2"/>
      <c r="N520" s="2"/>
      <c r="O520" s="2"/>
      <c r="P520" s="2"/>
      <c r="Q520" s="2"/>
      <c r="R520" s="2"/>
      <c r="S520" s="110"/>
      <c r="T520" s="2"/>
      <c r="U520" s="2"/>
      <c r="V520" s="2"/>
      <c r="W520" s="2"/>
      <c r="X520" s="2"/>
      <c r="Y520" s="2"/>
      <c r="Z520" s="2"/>
      <c r="AA520" s="2"/>
      <c r="AB520" s="2"/>
      <c r="AC520" s="2"/>
      <c r="AD520" s="2"/>
    </row>
    <row r="521">
      <c r="A521" s="2"/>
      <c r="B521" s="2"/>
      <c r="C521" s="2"/>
      <c r="D521" s="2"/>
      <c r="E521" s="2"/>
      <c r="F521" s="2"/>
      <c r="G521" s="2"/>
      <c r="H521" s="2"/>
      <c r="I521" s="2"/>
      <c r="J521" s="2"/>
      <c r="K521" s="2"/>
      <c r="L521" s="2"/>
      <c r="M521" s="2"/>
      <c r="N521" s="2"/>
      <c r="O521" s="2"/>
      <c r="P521" s="2"/>
      <c r="Q521" s="2"/>
      <c r="R521" s="2"/>
      <c r="S521" s="110"/>
      <c r="T521" s="2"/>
      <c r="U521" s="2"/>
      <c r="V521" s="2"/>
      <c r="W521" s="2"/>
      <c r="X521" s="2"/>
      <c r="Y521" s="2"/>
      <c r="Z521" s="2"/>
      <c r="AA521" s="2"/>
      <c r="AB521" s="2"/>
      <c r="AC521" s="2"/>
      <c r="AD521" s="2"/>
    </row>
    <row r="522">
      <c r="A522" s="2"/>
      <c r="B522" s="2"/>
      <c r="C522" s="2"/>
      <c r="D522" s="2"/>
      <c r="E522" s="2"/>
      <c r="F522" s="2"/>
      <c r="G522" s="2"/>
      <c r="H522" s="2"/>
      <c r="I522" s="2"/>
      <c r="J522" s="2"/>
      <c r="K522" s="2"/>
      <c r="L522" s="2"/>
      <c r="M522" s="2"/>
      <c r="N522" s="2"/>
      <c r="O522" s="2"/>
      <c r="P522" s="2"/>
      <c r="Q522" s="2"/>
      <c r="R522" s="2"/>
      <c r="S522" s="110"/>
      <c r="T522" s="2"/>
      <c r="U522" s="2"/>
      <c r="V522" s="2"/>
      <c r="W522" s="2"/>
      <c r="X522" s="2"/>
      <c r="Y522" s="2"/>
      <c r="Z522" s="2"/>
      <c r="AA522" s="2"/>
      <c r="AB522" s="2"/>
      <c r="AC522" s="2"/>
      <c r="AD522" s="2"/>
    </row>
    <row r="523">
      <c r="A523" s="2"/>
      <c r="B523" s="2"/>
      <c r="C523" s="2"/>
      <c r="D523" s="2"/>
      <c r="E523" s="2"/>
      <c r="F523" s="2"/>
      <c r="G523" s="2"/>
      <c r="H523" s="2"/>
      <c r="I523" s="2"/>
      <c r="J523" s="2"/>
      <c r="K523" s="2"/>
      <c r="L523" s="2"/>
      <c r="M523" s="2"/>
      <c r="N523" s="2"/>
      <c r="O523" s="2"/>
      <c r="P523" s="2"/>
      <c r="Q523" s="2"/>
      <c r="R523" s="2"/>
      <c r="S523" s="110"/>
      <c r="T523" s="2"/>
      <c r="U523" s="2"/>
      <c r="V523" s="2"/>
      <c r="W523" s="2"/>
      <c r="X523" s="2"/>
      <c r="Y523" s="2"/>
      <c r="Z523" s="2"/>
      <c r="AA523" s="2"/>
      <c r="AB523" s="2"/>
      <c r="AC523" s="2"/>
      <c r="AD523" s="2"/>
    </row>
    <row r="524">
      <c r="A524" s="2"/>
      <c r="B524" s="2"/>
      <c r="C524" s="2"/>
      <c r="D524" s="2"/>
      <c r="E524" s="2"/>
      <c r="F524" s="2"/>
      <c r="G524" s="2"/>
      <c r="H524" s="2"/>
      <c r="I524" s="2"/>
      <c r="J524" s="2"/>
      <c r="K524" s="2"/>
      <c r="L524" s="2"/>
      <c r="M524" s="2"/>
      <c r="N524" s="2"/>
      <c r="O524" s="2"/>
      <c r="P524" s="2"/>
      <c r="Q524" s="2"/>
      <c r="R524" s="2"/>
      <c r="S524" s="110"/>
      <c r="T524" s="2"/>
      <c r="U524" s="2"/>
      <c r="V524" s="2"/>
      <c r="W524" s="2"/>
      <c r="X524" s="2"/>
      <c r="Y524" s="2"/>
      <c r="Z524" s="2"/>
      <c r="AA524" s="2"/>
      <c r="AB524" s="2"/>
      <c r="AC524" s="2"/>
      <c r="AD524" s="2"/>
    </row>
    <row r="525">
      <c r="A525" s="2"/>
      <c r="B525" s="2"/>
      <c r="C525" s="2"/>
      <c r="D525" s="2"/>
      <c r="E525" s="2"/>
      <c r="F525" s="2"/>
      <c r="G525" s="2"/>
      <c r="H525" s="2"/>
      <c r="I525" s="2"/>
      <c r="J525" s="2"/>
      <c r="K525" s="2"/>
      <c r="L525" s="2"/>
      <c r="M525" s="2"/>
      <c r="N525" s="2"/>
      <c r="O525" s="2"/>
      <c r="P525" s="2"/>
      <c r="Q525" s="2"/>
      <c r="R525" s="2"/>
      <c r="S525" s="110"/>
      <c r="T525" s="2"/>
      <c r="U525" s="2"/>
      <c r="V525" s="2"/>
      <c r="W525" s="2"/>
      <c r="X525" s="2"/>
      <c r="Y525" s="2"/>
      <c r="Z525" s="2"/>
      <c r="AA525" s="2"/>
      <c r="AB525" s="2"/>
      <c r="AC525" s="2"/>
      <c r="AD525" s="2"/>
    </row>
    <row r="526">
      <c r="A526" s="2"/>
      <c r="B526" s="2"/>
      <c r="C526" s="2"/>
      <c r="D526" s="2"/>
      <c r="E526" s="2"/>
      <c r="F526" s="2"/>
      <c r="G526" s="2"/>
      <c r="H526" s="2"/>
      <c r="I526" s="2"/>
      <c r="J526" s="2"/>
      <c r="K526" s="2"/>
      <c r="L526" s="2"/>
      <c r="M526" s="2"/>
      <c r="N526" s="2"/>
      <c r="O526" s="2"/>
      <c r="P526" s="2"/>
      <c r="Q526" s="2"/>
      <c r="R526" s="2"/>
      <c r="S526" s="110"/>
      <c r="T526" s="2"/>
      <c r="U526" s="2"/>
      <c r="V526" s="2"/>
      <c r="W526" s="2"/>
      <c r="X526" s="2"/>
      <c r="Y526" s="2"/>
      <c r="Z526" s="2"/>
      <c r="AA526" s="2"/>
      <c r="AB526" s="2"/>
      <c r="AC526" s="2"/>
      <c r="AD526" s="2"/>
    </row>
    <row r="527">
      <c r="A527" s="2"/>
      <c r="B527" s="2"/>
      <c r="C527" s="2"/>
      <c r="D527" s="2"/>
      <c r="E527" s="2"/>
      <c r="F527" s="2"/>
      <c r="G527" s="2"/>
      <c r="H527" s="2"/>
      <c r="I527" s="2"/>
      <c r="J527" s="2"/>
      <c r="K527" s="2"/>
      <c r="L527" s="2"/>
      <c r="M527" s="2"/>
      <c r="N527" s="2"/>
      <c r="O527" s="2"/>
      <c r="P527" s="2"/>
      <c r="Q527" s="2"/>
      <c r="R527" s="2"/>
      <c r="S527" s="110"/>
      <c r="T527" s="2"/>
      <c r="U527" s="2"/>
      <c r="V527" s="2"/>
      <c r="W527" s="2"/>
      <c r="X527" s="2"/>
      <c r="Y527" s="2"/>
      <c r="Z527" s="2"/>
      <c r="AA527" s="2"/>
      <c r="AB527" s="2"/>
      <c r="AC527" s="2"/>
      <c r="AD527" s="2"/>
    </row>
    <row r="528">
      <c r="A528" s="2"/>
      <c r="B528" s="2"/>
      <c r="C528" s="2"/>
      <c r="D528" s="2"/>
      <c r="E528" s="2"/>
      <c r="F528" s="2"/>
      <c r="G528" s="2"/>
      <c r="H528" s="2"/>
      <c r="I528" s="2"/>
      <c r="J528" s="2"/>
      <c r="K528" s="2"/>
      <c r="L528" s="2"/>
      <c r="M528" s="2"/>
      <c r="N528" s="2"/>
      <c r="O528" s="2"/>
      <c r="P528" s="2"/>
      <c r="Q528" s="2"/>
      <c r="R528" s="2"/>
      <c r="S528" s="110"/>
      <c r="T528" s="2"/>
      <c r="U528" s="2"/>
      <c r="V528" s="2"/>
      <c r="W528" s="2"/>
      <c r="X528" s="2"/>
      <c r="Y528" s="2"/>
      <c r="Z528" s="2"/>
      <c r="AA528" s="2"/>
      <c r="AB528" s="2"/>
      <c r="AC528" s="2"/>
      <c r="AD528" s="2"/>
    </row>
    <row r="529">
      <c r="A529" s="2"/>
      <c r="B529" s="2"/>
      <c r="C529" s="2"/>
      <c r="D529" s="2"/>
      <c r="E529" s="2"/>
      <c r="F529" s="2"/>
      <c r="G529" s="2"/>
      <c r="H529" s="2"/>
      <c r="I529" s="2"/>
      <c r="J529" s="2"/>
      <c r="K529" s="2"/>
      <c r="L529" s="2"/>
      <c r="M529" s="2"/>
      <c r="N529" s="2"/>
      <c r="O529" s="2"/>
      <c r="P529" s="2"/>
      <c r="Q529" s="2"/>
      <c r="R529" s="2"/>
      <c r="S529" s="110"/>
      <c r="T529" s="2"/>
      <c r="U529" s="2"/>
      <c r="V529" s="2"/>
      <c r="W529" s="2"/>
      <c r="X529" s="2"/>
      <c r="Y529" s="2"/>
      <c r="Z529" s="2"/>
      <c r="AA529" s="2"/>
      <c r="AB529" s="2"/>
      <c r="AC529" s="2"/>
      <c r="AD529" s="2"/>
    </row>
    <row r="530">
      <c r="A530" s="2"/>
      <c r="B530" s="2"/>
      <c r="C530" s="2"/>
      <c r="D530" s="2"/>
      <c r="E530" s="2"/>
      <c r="F530" s="2"/>
      <c r="G530" s="2"/>
      <c r="H530" s="2"/>
      <c r="I530" s="2"/>
      <c r="J530" s="2"/>
      <c r="K530" s="2"/>
      <c r="L530" s="2"/>
      <c r="M530" s="2"/>
      <c r="N530" s="2"/>
      <c r="O530" s="2"/>
      <c r="P530" s="2"/>
      <c r="Q530" s="2"/>
      <c r="R530" s="2"/>
      <c r="S530" s="110"/>
      <c r="T530" s="2"/>
      <c r="U530" s="2"/>
      <c r="V530" s="2"/>
      <c r="W530" s="2"/>
      <c r="X530" s="2"/>
      <c r="Y530" s="2"/>
      <c r="Z530" s="2"/>
      <c r="AA530" s="2"/>
      <c r="AB530" s="2"/>
      <c r="AC530" s="2"/>
      <c r="AD530" s="2"/>
    </row>
    <row r="531">
      <c r="A531" s="2"/>
      <c r="B531" s="2"/>
      <c r="C531" s="2"/>
      <c r="D531" s="2"/>
      <c r="E531" s="2"/>
      <c r="F531" s="2"/>
      <c r="G531" s="2"/>
      <c r="H531" s="2"/>
      <c r="I531" s="2"/>
      <c r="J531" s="2"/>
      <c r="K531" s="2"/>
      <c r="L531" s="2"/>
      <c r="M531" s="2"/>
      <c r="N531" s="2"/>
      <c r="O531" s="2"/>
      <c r="P531" s="2"/>
      <c r="Q531" s="2"/>
      <c r="R531" s="2"/>
      <c r="S531" s="110"/>
      <c r="T531" s="2"/>
      <c r="U531" s="2"/>
      <c r="V531" s="2"/>
      <c r="W531" s="2"/>
      <c r="X531" s="2"/>
      <c r="Y531" s="2"/>
      <c r="Z531" s="2"/>
      <c r="AA531" s="2"/>
      <c r="AB531" s="2"/>
      <c r="AC531" s="2"/>
      <c r="AD531" s="2"/>
    </row>
    <row r="532">
      <c r="A532" s="2"/>
      <c r="B532" s="2"/>
      <c r="C532" s="2"/>
      <c r="D532" s="2"/>
      <c r="E532" s="2"/>
      <c r="F532" s="2"/>
      <c r="G532" s="2"/>
      <c r="H532" s="2"/>
      <c r="I532" s="2"/>
      <c r="J532" s="2"/>
      <c r="K532" s="2"/>
      <c r="L532" s="2"/>
      <c r="M532" s="2"/>
      <c r="N532" s="2"/>
      <c r="O532" s="2"/>
      <c r="P532" s="2"/>
      <c r="Q532" s="2"/>
      <c r="R532" s="2"/>
      <c r="S532" s="110"/>
      <c r="T532" s="2"/>
      <c r="U532" s="2"/>
      <c r="V532" s="2"/>
      <c r="W532" s="2"/>
      <c r="X532" s="2"/>
      <c r="Y532" s="2"/>
      <c r="Z532" s="2"/>
      <c r="AA532" s="2"/>
      <c r="AB532" s="2"/>
      <c r="AC532" s="2"/>
      <c r="AD532" s="2"/>
    </row>
    <row r="533">
      <c r="A533" s="2"/>
      <c r="B533" s="2"/>
      <c r="C533" s="2"/>
      <c r="D533" s="2"/>
      <c r="E533" s="2"/>
      <c r="F533" s="2"/>
      <c r="G533" s="2"/>
      <c r="H533" s="2"/>
      <c r="I533" s="2"/>
      <c r="J533" s="2"/>
      <c r="K533" s="2"/>
      <c r="L533" s="2"/>
      <c r="M533" s="2"/>
      <c r="N533" s="2"/>
      <c r="O533" s="2"/>
      <c r="P533" s="2"/>
      <c r="Q533" s="2"/>
      <c r="R533" s="2"/>
      <c r="S533" s="110"/>
      <c r="T533" s="2"/>
      <c r="U533" s="2"/>
      <c r="V533" s="2"/>
      <c r="W533" s="2"/>
      <c r="X533" s="2"/>
      <c r="Y533" s="2"/>
      <c r="Z533" s="2"/>
      <c r="AA533" s="2"/>
      <c r="AB533" s="2"/>
      <c r="AC533" s="2"/>
      <c r="AD533" s="2"/>
    </row>
    <row r="534">
      <c r="A534" s="2"/>
      <c r="B534" s="2"/>
      <c r="C534" s="2"/>
      <c r="D534" s="2"/>
      <c r="E534" s="2"/>
      <c r="F534" s="2"/>
      <c r="G534" s="2"/>
      <c r="H534" s="2"/>
      <c r="I534" s="2"/>
      <c r="J534" s="2"/>
      <c r="K534" s="2"/>
      <c r="L534" s="2"/>
      <c r="M534" s="2"/>
      <c r="N534" s="2"/>
      <c r="O534" s="2"/>
      <c r="P534" s="2"/>
      <c r="Q534" s="2"/>
      <c r="R534" s="2"/>
      <c r="S534" s="110"/>
      <c r="T534" s="2"/>
      <c r="U534" s="2"/>
      <c r="V534" s="2"/>
      <c r="W534" s="2"/>
      <c r="X534" s="2"/>
      <c r="Y534" s="2"/>
      <c r="Z534" s="2"/>
      <c r="AA534" s="2"/>
      <c r="AB534" s="2"/>
      <c r="AC534" s="2"/>
      <c r="AD534" s="2"/>
    </row>
    <row r="535">
      <c r="A535" s="2"/>
      <c r="B535" s="2"/>
      <c r="C535" s="2"/>
      <c r="D535" s="2"/>
      <c r="E535" s="2"/>
      <c r="F535" s="2"/>
      <c r="G535" s="2"/>
      <c r="H535" s="2"/>
      <c r="I535" s="2"/>
      <c r="J535" s="2"/>
      <c r="K535" s="2"/>
      <c r="L535" s="2"/>
      <c r="M535" s="2"/>
      <c r="N535" s="2"/>
      <c r="O535" s="2"/>
      <c r="P535" s="2"/>
      <c r="Q535" s="2"/>
      <c r="R535" s="2"/>
      <c r="S535" s="110"/>
      <c r="T535" s="2"/>
      <c r="U535" s="2"/>
      <c r="V535" s="2"/>
      <c r="W535" s="2"/>
      <c r="X535" s="2"/>
      <c r="Y535" s="2"/>
      <c r="Z535" s="2"/>
      <c r="AA535" s="2"/>
      <c r="AB535" s="2"/>
      <c r="AC535" s="2"/>
      <c r="AD535" s="2"/>
    </row>
    <row r="536">
      <c r="A536" s="2"/>
      <c r="B536" s="2"/>
      <c r="C536" s="2"/>
      <c r="D536" s="2"/>
      <c r="E536" s="2"/>
      <c r="F536" s="2"/>
      <c r="G536" s="2"/>
      <c r="H536" s="2"/>
      <c r="I536" s="2"/>
      <c r="J536" s="2"/>
      <c r="K536" s="2"/>
      <c r="L536" s="2"/>
      <c r="M536" s="2"/>
      <c r="N536" s="2"/>
      <c r="O536" s="2"/>
      <c r="P536" s="2"/>
      <c r="Q536" s="2"/>
      <c r="R536" s="2"/>
      <c r="S536" s="110"/>
      <c r="T536" s="2"/>
      <c r="U536" s="2"/>
      <c r="V536" s="2"/>
      <c r="W536" s="2"/>
      <c r="X536" s="2"/>
      <c r="Y536" s="2"/>
      <c r="Z536" s="2"/>
      <c r="AA536" s="2"/>
      <c r="AB536" s="2"/>
      <c r="AC536" s="2"/>
      <c r="AD536" s="2"/>
    </row>
    <row r="537">
      <c r="A537" s="2"/>
      <c r="B537" s="2"/>
      <c r="C537" s="2"/>
      <c r="D537" s="2"/>
      <c r="E537" s="2"/>
      <c r="F537" s="2"/>
      <c r="G537" s="2"/>
      <c r="H537" s="2"/>
      <c r="I537" s="2"/>
      <c r="J537" s="2"/>
      <c r="K537" s="2"/>
      <c r="L537" s="2"/>
      <c r="M537" s="2"/>
      <c r="N537" s="2"/>
      <c r="O537" s="2"/>
      <c r="P537" s="2"/>
      <c r="Q537" s="2"/>
      <c r="R537" s="2"/>
      <c r="S537" s="110"/>
      <c r="T537" s="2"/>
      <c r="U537" s="2"/>
      <c r="V537" s="2"/>
      <c r="W537" s="2"/>
      <c r="X537" s="2"/>
      <c r="Y537" s="2"/>
      <c r="Z537" s="2"/>
      <c r="AA537" s="2"/>
      <c r="AB537" s="2"/>
      <c r="AC537" s="2"/>
      <c r="AD537" s="2"/>
    </row>
    <row r="538">
      <c r="A538" s="2"/>
      <c r="B538" s="2"/>
      <c r="C538" s="2"/>
      <c r="D538" s="2"/>
      <c r="E538" s="2"/>
      <c r="F538" s="2"/>
      <c r="G538" s="2"/>
      <c r="H538" s="2"/>
      <c r="I538" s="2"/>
      <c r="J538" s="2"/>
      <c r="K538" s="2"/>
      <c r="L538" s="2"/>
      <c r="M538" s="2"/>
      <c r="N538" s="2"/>
      <c r="O538" s="2"/>
      <c r="P538" s="2"/>
      <c r="Q538" s="2"/>
      <c r="R538" s="2"/>
      <c r="S538" s="110"/>
      <c r="T538" s="2"/>
      <c r="U538" s="2"/>
      <c r="V538" s="2"/>
      <c r="W538" s="2"/>
      <c r="X538" s="2"/>
      <c r="Y538" s="2"/>
      <c r="Z538" s="2"/>
      <c r="AA538" s="2"/>
      <c r="AB538" s="2"/>
      <c r="AC538" s="2"/>
      <c r="AD538" s="2"/>
    </row>
    <row r="539">
      <c r="A539" s="2"/>
      <c r="B539" s="2"/>
      <c r="C539" s="2"/>
      <c r="D539" s="2"/>
      <c r="E539" s="2"/>
      <c r="F539" s="2"/>
      <c r="G539" s="2"/>
      <c r="H539" s="2"/>
      <c r="I539" s="2"/>
      <c r="J539" s="2"/>
      <c r="K539" s="2"/>
      <c r="L539" s="2"/>
      <c r="M539" s="2"/>
      <c r="N539" s="2"/>
      <c r="O539" s="2"/>
      <c r="P539" s="2"/>
      <c r="Q539" s="2"/>
      <c r="R539" s="2"/>
      <c r="S539" s="110"/>
      <c r="T539" s="2"/>
      <c r="U539" s="2"/>
      <c r="V539" s="2"/>
      <c r="W539" s="2"/>
      <c r="X539" s="2"/>
      <c r="Y539" s="2"/>
      <c r="Z539" s="2"/>
      <c r="AA539" s="2"/>
      <c r="AB539" s="2"/>
      <c r="AC539" s="2"/>
      <c r="AD539" s="2"/>
    </row>
    <row r="540">
      <c r="A540" s="2"/>
      <c r="B540" s="2"/>
      <c r="C540" s="2"/>
      <c r="D540" s="2"/>
      <c r="E540" s="2"/>
      <c r="F540" s="2"/>
      <c r="G540" s="2"/>
      <c r="H540" s="2"/>
      <c r="I540" s="2"/>
      <c r="J540" s="2"/>
      <c r="K540" s="2"/>
      <c r="L540" s="2"/>
      <c r="M540" s="2"/>
      <c r="N540" s="2"/>
      <c r="O540" s="2"/>
      <c r="P540" s="2"/>
      <c r="Q540" s="2"/>
      <c r="R540" s="2"/>
      <c r="S540" s="110"/>
      <c r="T540" s="2"/>
      <c r="U540" s="2"/>
      <c r="V540" s="2"/>
      <c r="W540" s="2"/>
      <c r="X540" s="2"/>
      <c r="Y540" s="2"/>
      <c r="Z540" s="2"/>
      <c r="AA540" s="2"/>
      <c r="AB540" s="2"/>
      <c r="AC540" s="2"/>
      <c r="AD540" s="2"/>
    </row>
    <row r="541">
      <c r="A541" s="2"/>
      <c r="B541" s="2"/>
      <c r="C541" s="2"/>
      <c r="D541" s="2"/>
      <c r="E541" s="2"/>
      <c r="F541" s="2"/>
      <c r="G541" s="2"/>
      <c r="H541" s="2"/>
      <c r="I541" s="2"/>
      <c r="J541" s="2"/>
      <c r="K541" s="2"/>
      <c r="L541" s="2"/>
      <c r="M541" s="2"/>
      <c r="N541" s="2"/>
      <c r="O541" s="2"/>
      <c r="P541" s="2"/>
      <c r="Q541" s="2"/>
      <c r="R541" s="2"/>
      <c r="S541" s="110"/>
      <c r="T541" s="2"/>
      <c r="U541" s="2"/>
      <c r="V541" s="2"/>
      <c r="W541" s="2"/>
      <c r="X541" s="2"/>
      <c r="Y541" s="2"/>
      <c r="Z541" s="2"/>
      <c r="AA541" s="2"/>
      <c r="AB541" s="2"/>
      <c r="AC541" s="2"/>
      <c r="AD541" s="2"/>
    </row>
    <row r="542">
      <c r="A542" s="2"/>
      <c r="B542" s="2"/>
      <c r="C542" s="2"/>
      <c r="D542" s="2"/>
      <c r="E542" s="2"/>
      <c r="F542" s="2"/>
      <c r="G542" s="2"/>
      <c r="H542" s="2"/>
      <c r="I542" s="2"/>
      <c r="J542" s="2"/>
      <c r="K542" s="2"/>
      <c r="L542" s="2"/>
      <c r="M542" s="2"/>
      <c r="N542" s="2"/>
      <c r="O542" s="2"/>
      <c r="P542" s="2"/>
      <c r="Q542" s="2"/>
      <c r="R542" s="2"/>
      <c r="S542" s="110"/>
      <c r="T542" s="2"/>
      <c r="U542" s="2"/>
      <c r="V542" s="2"/>
      <c r="W542" s="2"/>
      <c r="X542" s="2"/>
      <c r="Y542" s="2"/>
      <c r="Z542" s="2"/>
      <c r="AA542" s="2"/>
      <c r="AB542" s="2"/>
      <c r="AC542" s="2"/>
      <c r="AD542" s="2"/>
    </row>
    <row r="543">
      <c r="A543" s="2"/>
      <c r="B543" s="2"/>
      <c r="C543" s="2"/>
      <c r="D543" s="2"/>
      <c r="E543" s="2"/>
      <c r="F543" s="2"/>
      <c r="G543" s="2"/>
      <c r="H543" s="2"/>
      <c r="I543" s="2"/>
      <c r="J543" s="2"/>
      <c r="K543" s="2"/>
      <c r="L543" s="2"/>
      <c r="M543" s="2"/>
      <c r="N543" s="2"/>
      <c r="O543" s="2"/>
      <c r="P543" s="2"/>
      <c r="Q543" s="2"/>
      <c r="R543" s="2"/>
      <c r="S543" s="110"/>
      <c r="T543" s="2"/>
      <c r="U543" s="2"/>
      <c r="V543" s="2"/>
      <c r="W543" s="2"/>
      <c r="X543" s="2"/>
      <c r="Y543" s="2"/>
      <c r="Z543" s="2"/>
      <c r="AA543" s="2"/>
      <c r="AB543" s="2"/>
      <c r="AC543" s="2"/>
      <c r="AD543" s="2"/>
    </row>
    <row r="544">
      <c r="A544" s="2"/>
      <c r="B544" s="2"/>
      <c r="C544" s="2"/>
      <c r="D544" s="2"/>
      <c r="E544" s="2"/>
      <c r="F544" s="2"/>
      <c r="G544" s="2"/>
      <c r="H544" s="2"/>
      <c r="I544" s="2"/>
      <c r="J544" s="2"/>
      <c r="K544" s="2"/>
      <c r="L544" s="2"/>
      <c r="M544" s="2"/>
      <c r="N544" s="2"/>
      <c r="O544" s="2"/>
      <c r="P544" s="2"/>
      <c r="Q544" s="2"/>
      <c r="R544" s="2"/>
      <c r="S544" s="110"/>
      <c r="T544" s="2"/>
      <c r="U544" s="2"/>
      <c r="V544" s="2"/>
      <c r="W544" s="2"/>
      <c r="X544" s="2"/>
      <c r="Y544" s="2"/>
      <c r="Z544" s="2"/>
      <c r="AA544" s="2"/>
      <c r="AB544" s="2"/>
      <c r="AC544" s="2"/>
      <c r="AD544" s="2"/>
    </row>
    <row r="545">
      <c r="A545" s="2"/>
      <c r="B545" s="2"/>
      <c r="C545" s="2"/>
      <c r="D545" s="2"/>
      <c r="E545" s="2"/>
      <c r="F545" s="2"/>
      <c r="G545" s="2"/>
      <c r="H545" s="2"/>
      <c r="I545" s="2"/>
      <c r="J545" s="2"/>
      <c r="K545" s="2"/>
      <c r="L545" s="2"/>
      <c r="M545" s="2"/>
      <c r="N545" s="2"/>
      <c r="O545" s="2"/>
      <c r="P545" s="2"/>
      <c r="Q545" s="2"/>
      <c r="R545" s="2"/>
      <c r="S545" s="110"/>
      <c r="T545" s="2"/>
      <c r="U545" s="2"/>
      <c r="V545" s="2"/>
      <c r="W545" s="2"/>
      <c r="X545" s="2"/>
      <c r="Y545" s="2"/>
      <c r="Z545" s="2"/>
      <c r="AA545" s="2"/>
      <c r="AB545" s="2"/>
      <c r="AC545" s="2"/>
      <c r="AD545" s="2"/>
    </row>
    <row r="546">
      <c r="A546" s="2"/>
      <c r="B546" s="2"/>
      <c r="C546" s="2"/>
      <c r="D546" s="2"/>
      <c r="E546" s="2"/>
      <c r="F546" s="2"/>
      <c r="G546" s="2"/>
      <c r="H546" s="2"/>
      <c r="I546" s="2"/>
      <c r="J546" s="2"/>
      <c r="K546" s="2"/>
      <c r="L546" s="2"/>
      <c r="M546" s="2"/>
      <c r="N546" s="2"/>
      <c r="O546" s="2"/>
      <c r="P546" s="2"/>
      <c r="Q546" s="2"/>
      <c r="R546" s="2"/>
      <c r="S546" s="110"/>
      <c r="T546" s="2"/>
      <c r="U546" s="2"/>
      <c r="V546" s="2"/>
      <c r="W546" s="2"/>
      <c r="X546" s="2"/>
      <c r="Y546" s="2"/>
      <c r="Z546" s="2"/>
      <c r="AA546" s="2"/>
      <c r="AB546" s="2"/>
      <c r="AC546" s="2"/>
      <c r="AD546" s="2"/>
    </row>
    <row r="547">
      <c r="A547" s="2"/>
      <c r="B547" s="2"/>
      <c r="C547" s="2"/>
      <c r="D547" s="2"/>
      <c r="E547" s="2"/>
      <c r="F547" s="2"/>
      <c r="G547" s="2"/>
      <c r="H547" s="2"/>
      <c r="I547" s="2"/>
      <c r="J547" s="2"/>
      <c r="K547" s="2"/>
      <c r="L547" s="2"/>
      <c r="M547" s="2"/>
      <c r="N547" s="2"/>
      <c r="O547" s="2"/>
      <c r="P547" s="2"/>
      <c r="Q547" s="2"/>
      <c r="R547" s="2"/>
      <c r="S547" s="110"/>
      <c r="T547" s="2"/>
      <c r="U547" s="2"/>
      <c r="V547" s="2"/>
      <c r="W547" s="2"/>
      <c r="X547" s="2"/>
      <c r="Y547" s="2"/>
      <c r="Z547" s="2"/>
      <c r="AA547" s="2"/>
      <c r="AB547" s="2"/>
      <c r="AC547" s="2"/>
      <c r="AD547" s="2"/>
    </row>
    <row r="548">
      <c r="A548" s="2"/>
      <c r="B548" s="2"/>
      <c r="C548" s="2"/>
      <c r="D548" s="2"/>
      <c r="E548" s="2"/>
      <c r="F548" s="2"/>
      <c r="G548" s="2"/>
      <c r="H548" s="2"/>
      <c r="I548" s="2"/>
      <c r="J548" s="2"/>
      <c r="K548" s="2"/>
      <c r="L548" s="2"/>
      <c r="M548" s="2"/>
      <c r="N548" s="2"/>
      <c r="O548" s="2"/>
      <c r="P548" s="2"/>
      <c r="Q548" s="2"/>
      <c r="R548" s="2"/>
      <c r="S548" s="110"/>
      <c r="T548" s="2"/>
      <c r="U548" s="2"/>
      <c r="V548" s="2"/>
      <c r="W548" s="2"/>
      <c r="X548" s="2"/>
      <c r="Y548" s="2"/>
      <c r="Z548" s="2"/>
      <c r="AA548" s="2"/>
      <c r="AB548" s="2"/>
      <c r="AC548" s="2"/>
      <c r="AD548" s="2"/>
    </row>
    <row r="549">
      <c r="A549" s="2"/>
      <c r="B549" s="2"/>
      <c r="C549" s="2"/>
      <c r="D549" s="2"/>
      <c r="E549" s="2"/>
      <c r="F549" s="2"/>
      <c r="G549" s="2"/>
      <c r="H549" s="2"/>
      <c r="I549" s="2"/>
      <c r="J549" s="2"/>
      <c r="K549" s="2"/>
      <c r="L549" s="2"/>
      <c r="M549" s="2"/>
      <c r="N549" s="2"/>
      <c r="O549" s="2"/>
      <c r="P549" s="2"/>
      <c r="Q549" s="2"/>
      <c r="R549" s="2"/>
      <c r="S549" s="110"/>
      <c r="T549" s="2"/>
      <c r="U549" s="2"/>
      <c r="V549" s="2"/>
      <c r="W549" s="2"/>
      <c r="X549" s="2"/>
      <c r="Y549" s="2"/>
      <c r="Z549" s="2"/>
      <c r="AA549" s="2"/>
      <c r="AB549" s="2"/>
      <c r="AC549" s="2"/>
      <c r="AD549" s="2"/>
    </row>
    <row r="550">
      <c r="A550" s="2"/>
      <c r="B550" s="2"/>
      <c r="C550" s="2"/>
      <c r="D550" s="2"/>
      <c r="E550" s="2"/>
      <c r="F550" s="2"/>
      <c r="G550" s="2"/>
      <c r="H550" s="2"/>
      <c r="I550" s="2"/>
      <c r="J550" s="2"/>
      <c r="K550" s="2"/>
      <c r="L550" s="2"/>
      <c r="M550" s="2"/>
      <c r="N550" s="2"/>
      <c r="O550" s="2"/>
      <c r="P550" s="2"/>
      <c r="Q550" s="2"/>
      <c r="R550" s="2"/>
      <c r="S550" s="110"/>
      <c r="T550" s="2"/>
      <c r="U550" s="2"/>
      <c r="V550" s="2"/>
      <c r="W550" s="2"/>
      <c r="X550" s="2"/>
      <c r="Y550" s="2"/>
      <c r="Z550" s="2"/>
      <c r="AA550" s="2"/>
      <c r="AB550" s="2"/>
      <c r="AC550" s="2"/>
      <c r="AD550" s="2"/>
    </row>
    <row r="551">
      <c r="A551" s="2"/>
      <c r="B551" s="2"/>
      <c r="C551" s="2"/>
      <c r="D551" s="2"/>
      <c r="E551" s="2"/>
      <c r="F551" s="2"/>
      <c r="G551" s="2"/>
      <c r="H551" s="2"/>
      <c r="I551" s="2"/>
      <c r="J551" s="2"/>
      <c r="K551" s="2"/>
      <c r="L551" s="2"/>
      <c r="M551" s="2"/>
      <c r="N551" s="2"/>
      <c r="O551" s="2"/>
      <c r="P551" s="2"/>
      <c r="Q551" s="2"/>
      <c r="R551" s="2"/>
      <c r="S551" s="110"/>
      <c r="T551" s="2"/>
      <c r="U551" s="2"/>
      <c r="V551" s="2"/>
      <c r="W551" s="2"/>
      <c r="X551" s="2"/>
      <c r="Y551" s="2"/>
      <c r="Z551" s="2"/>
      <c r="AA551" s="2"/>
      <c r="AB551" s="2"/>
      <c r="AC551" s="2"/>
      <c r="AD551" s="2"/>
    </row>
    <row r="552">
      <c r="A552" s="2"/>
      <c r="B552" s="2"/>
      <c r="C552" s="2"/>
      <c r="D552" s="2"/>
      <c r="E552" s="2"/>
      <c r="F552" s="2"/>
      <c r="G552" s="2"/>
      <c r="H552" s="2"/>
      <c r="I552" s="2"/>
      <c r="J552" s="2"/>
      <c r="K552" s="2"/>
      <c r="L552" s="2"/>
      <c r="M552" s="2"/>
      <c r="N552" s="2"/>
      <c r="O552" s="2"/>
      <c r="P552" s="2"/>
      <c r="Q552" s="2"/>
      <c r="R552" s="2"/>
      <c r="S552" s="110"/>
      <c r="T552" s="2"/>
      <c r="U552" s="2"/>
      <c r="V552" s="2"/>
      <c r="W552" s="2"/>
      <c r="X552" s="2"/>
      <c r="Y552" s="2"/>
      <c r="Z552" s="2"/>
      <c r="AA552" s="2"/>
      <c r="AB552" s="2"/>
      <c r="AC552" s="2"/>
      <c r="AD552" s="2"/>
    </row>
    <row r="553">
      <c r="A553" s="2"/>
      <c r="B553" s="2"/>
      <c r="C553" s="2"/>
      <c r="D553" s="2"/>
      <c r="E553" s="2"/>
      <c r="F553" s="2"/>
      <c r="G553" s="2"/>
      <c r="H553" s="2"/>
      <c r="I553" s="2"/>
      <c r="J553" s="2"/>
      <c r="K553" s="2"/>
      <c r="L553" s="2"/>
      <c r="M553" s="2"/>
      <c r="N553" s="2"/>
      <c r="O553" s="2"/>
      <c r="P553" s="2"/>
      <c r="Q553" s="2"/>
      <c r="R553" s="2"/>
      <c r="S553" s="110"/>
      <c r="T553" s="2"/>
      <c r="U553" s="2"/>
      <c r="V553" s="2"/>
      <c r="W553" s="2"/>
      <c r="X553" s="2"/>
      <c r="Y553" s="2"/>
      <c r="Z553" s="2"/>
      <c r="AA553" s="2"/>
      <c r="AB553" s="2"/>
      <c r="AC553" s="2"/>
      <c r="AD553" s="2"/>
    </row>
    <row r="554">
      <c r="A554" s="2"/>
      <c r="B554" s="2"/>
      <c r="C554" s="2"/>
      <c r="D554" s="2"/>
      <c r="E554" s="2"/>
      <c r="F554" s="2"/>
      <c r="G554" s="2"/>
      <c r="H554" s="2"/>
      <c r="I554" s="2"/>
      <c r="J554" s="2"/>
      <c r="K554" s="2"/>
      <c r="L554" s="2"/>
      <c r="M554" s="2"/>
      <c r="N554" s="2"/>
      <c r="O554" s="2"/>
      <c r="P554" s="2"/>
      <c r="Q554" s="2"/>
      <c r="R554" s="2"/>
      <c r="S554" s="110"/>
      <c r="T554" s="2"/>
      <c r="U554" s="2"/>
      <c r="V554" s="2"/>
      <c r="W554" s="2"/>
      <c r="X554" s="2"/>
      <c r="Y554" s="2"/>
      <c r="Z554" s="2"/>
      <c r="AA554" s="2"/>
      <c r="AB554" s="2"/>
      <c r="AC554" s="2"/>
      <c r="AD554" s="2"/>
    </row>
    <row r="555">
      <c r="A555" s="2"/>
      <c r="B555" s="2"/>
      <c r="C555" s="2"/>
      <c r="D555" s="2"/>
      <c r="E555" s="2"/>
      <c r="F555" s="2"/>
      <c r="G555" s="2"/>
      <c r="H555" s="2"/>
      <c r="I555" s="2"/>
      <c r="J555" s="2"/>
      <c r="K555" s="2"/>
      <c r="L555" s="2"/>
      <c r="M555" s="2"/>
      <c r="N555" s="2"/>
      <c r="O555" s="2"/>
      <c r="P555" s="2"/>
      <c r="Q555" s="2"/>
      <c r="R555" s="2"/>
      <c r="S555" s="110"/>
      <c r="T555" s="2"/>
      <c r="U555" s="2"/>
      <c r="V555" s="2"/>
      <c r="W555" s="2"/>
      <c r="X555" s="2"/>
      <c r="Y555" s="2"/>
      <c r="Z555" s="2"/>
      <c r="AA555" s="2"/>
      <c r="AB555" s="2"/>
      <c r="AC555" s="2"/>
      <c r="AD555" s="2"/>
    </row>
    <row r="556">
      <c r="A556" s="2"/>
      <c r="B556" s="2"/>
      <c r="C556" s="2"/>
      <c r="D556" s="2"/>
      <c r="E556" s="2"/>
      <c r="F556" s="2"/>
      <c r="G556" s="2"/>
      <c r="H556" s="2"/>
      <c r="I556" s="2"/>
      <c r="J556" s="2"/>
      <c r="K556" s="2"/>
      <c r="L556" s="2"/>
      <c r="M556" s="2"/>
      <c r="N556" s="2"/>
      <c r="O556" s="2"/>
      <c r="P556" s="2"/>
      <c r="Q556" s="2"/>
      <c r="R556" s="2"/>
      <c r="S556" s="110"/>
      <c r="T556" s="2"/>
      <c r="U556" s="2"/>
      <c r="V556" s="2"/>
      <c r="W556" s="2"/>
      <c r="X556" s="2"/>
      <c r="Y556" s="2"/>
      <c r="Z556" s="2"/>
      <c r="AA556" s="2"/>
      <c r="AB556" s="2"/>
      <c r="AC556" s="2"/>
      <c r="AD556" s="2"/>
    </row>
    <row r="557">
      <c r="A557" s="2"/>
      <c r="B557" s="2"/>
      <c r="C557" s="2"/>
      <c r="D557" s="2"/>
      <c r="E557" s="2"/>
      <c r="F557" s="2"/>
      <c r="G557" s="2"/>
      <c r="H557" s="2"/>
      <c r="I557" s="2"/>
      <c r="J557" s="2"/>
      <c r="K557" s="2"/>
      <c r="L557" s="2"/>
      <c r="M557" s="2"/>
      <c r="N557" s="2"/>
      <c r="O557" s="2"/>
      <c r="P557" s="2"/>
      <c r="Q557" s="2"/>
      <c r="R557" s="2"/>
      <c r="S557" s="110"/>
      <c r="T557" s="2"/>
      <c r="U557" s="2"/>
      <c r="V557" s="2"/>
      <c r="W557" s="2"/>
      <c r="X557" s="2"/>
      <c r="Y557" s="2"/>
      <c r="Z557" s="2"/>
      <c r="AA557" s="2"/>
      <c r="AB557" s="2"/>
      <c r="AC557" s="2"/>
      <c r="AD557" s="2"/>
    </row>
    <row r="558">
      <c r="A558" s="2"/>
      <c r="B558" s="2"/>
      <c r="C558" s="2"/>
      <c r="D558" s="2"/>
      <c r="E558" s="2"/>
      <c r="F558" s="2"/>
      <c r="G558" s="2"/>
      <c r="H558" s="2"/>
      <c r="I558" s="2"/>
      <c r="J558" s="2"/>
      <c r="K558" s="2"/>
      <c r="L558" s="2"/>
      <c r="M558" s="2"/>
      <c r="N558" s="2"/>
      <c r="O558" s="2"/>
      <c r="P558" s="2"/>
      <c r="Q558" s="2"/>
      <c r="R558" s="2"/>
      <c r="S558" s="110"/>
      <c r="T558" s="2"/>
      <c r="U558" s="2"/>
      <c r="V558" s="2"/>
      <c r="W558" s="2"/>
      <c r="X558" s="2"/>
      <c r="Y558" s="2"/>
      <c r="Z558" s="2"/>
      <c r="AA558" s="2"/>
      <c r="AB558" s="2"/>
      <c r="AC558" s="2"/>
      <c r="AD558" s="2"/>
    </row>
    <row r="559">
      <c r="A559" s="2"/>
      <c r="B559" s="2"/>
      <c r="C559" s="2"/>
      <c r="D559" s="2"/>
      <c r="E559" s="2"/>
      <c r="F559" s="2"/>
      <c r="G559" s="2"/>
      <c r="H559" s="2"/>
      <c r="I559" s="2"/>
      <c r="J559" s="2"/>
      <c r="K559" s="2"/>
      <c r="L559" s="2"/>
      <c r="M559" s="2"/>
      <c r="N559" s="2"/>
      <c r="O559" s="2"/>
      <c r="P559" s="2"/>
      <c r="Q559" s="2"/>
      <c r="R559" s="2"/>
      <c r="S559" s="110"/>
      <c r="T559" s="2"/>
      <c r="U559" s="2"/>
      <c r="V559" s="2"/>
      <c r="W559" s="2"/>
      <c r="X559" s="2"/>
      <c r="Y559" s="2"/>
      <c r="Z559" s="2"/>
      <c r="AA559" s="2"/>
      <c r="AB559" s="2"/>
      <c r="AC559" s="2"/>
      <c r="AD559" s="2"/>
    </row>
    <row r="560">
      <c r="A560" s="2"/>
      <c r="B560" s="2"/>
      <c r="C560" s="2"/>
      <c r="D560" s="2"/>
      <c r="E560" s="2"/>
      <c r="F560" s="2"/>
      <c r="G560" s="2"/>
      <c r="H560" s="2"/>
      <c r="I560" s="2"/>
      <c r="J560" s="2"/>
      <c r="K560" s="2"/>
      <c r="L560" s="2"/>
      <c r="M560" s="2"/>
      <c r="N560" s="2"/>
      <c r="O560" s="2"/>
      <c r="P560" s="2"/>
      <c r="Q560" s="2"/>
      <c r="R560" s="2"/>
      <c r="S560" s="110"/>
      <c r="T560" s="2"/>
      <c r="U560" s="2"/>
      <c r="V560" s="2"/>
      <c r="W560" s="2"/>
      <c r="X560" s="2"/>
      <c r="Y560" s="2"/>
      <c r="Z560" s="2"/>
      <c r="AA560" s="2"/>
      <c r="AB560" s="2"/>
      <c r="AC560" s="2"/>
      <c r="AD560" s="2"/>
    </row>
    <row r="561">
      <c r="A561" s="2"/>
      <c r="B561" s="2"/>
      <c r="C561" s="2"/>
      <c r="D561" s="2"/>
      <c r="E561" s="2"/>
      <c r="F561" s="2"/>
      <c r="G561" s="2"/>
      <c r="H561" s="2"/>
      <c r="I561" s="2"/>
      <c r="J561" s="2"/>
      <c r="K561" s="2"/>
      <c r="L561" s="2"/>
      <c r="M561" s="2"/>
      <c r="N561" s="2"/>
      <c r="O561" s="2"/>
      <c r="P561" s="2"/>
      <c r="Q561" s="2"/>
      <c r="R561" s="2"/>
      <c r="S561" s="110"/>
      <c r="T561" s="2"/>
      <c r="U561" s="2"/>
      <c r="V561" s="2"/>
      <c r="W561" s="2"/>
      <c r="X561" s="2"/>
      <c r="Y561" s="2"/>
      <c r="Z561" s="2"/>
      <c r="AA561" s="2"/>
      <c r="AB561" s="2"/>
      <c r="AC561" s="2"/>
      <c r="AD561" s="2"/>
    </row>
    <row r="562">
      <c r="A562" s="2"/>
      <c r="B562" s="2"/>
      <c r="C562" s="2"/>
      <c r="D562" s="2"/>
      <c r="E562" s="2"/>
      <c r="F562" s="2"/>
      <c r="G562" s="2"/>
      <c r="H562" s="2"/>
      <c r="I562" s="2"/>
      <c r="J562" s="2"/>
      <c r="K562" s="2"/>
      <c r="L562" s="2"/>
      <c r="M562" s="2"/>
      <c r="N562" s="2"/>
      <c r="O562" s="2"/>
      <c r="P562" s="2"/>
      <c r="Q562" s="2"/>
      <c r="R562" s="2"/>
      <c r="S562" s="110"/>
      <c r="T562" s="2"/>
      <c r="U562" s="2"/>
      <c r="V562" s="2"/>
      <c r="W562" s="2"/>
      <c r="X562" s="2"/>
      <c r="Y562" s="2"/>
      <c r="Z562" s="2"/>
      <c r="AA562" s="2"/>
      <c r="AB562" s="2"/>
      <c r="AC562" s="2"/>
      <c r="AD562" s="2"/>
    </row>
    <row r="563">
      <c r="A563" s="2"/>
      <c r="B563" s="2"/>
      <c r="C563" s="2"/>
      <c r="D563" s="2"/>
      <c r="E563" s="2"/>
      <c r="F563" s="2"/>
      <c r="G563" s="2"/>
      <c r="H563" s="2"/>
      <c r="I563" s="2"/>
      <c r="J563" s="2"/>
      <c r="K563" s="2"/>
      <c r="L563" s="2"/>
      <c r="M563" s="2"/>
      <c r="N563" s="2"/>
      <c r="O563" s="2"/>
      <c r="P563" s="2"/>
      <c r="Q563" s="2"/>
      <c r="R563" s="2"/>
      <c r="S563" s="110"/>
      <c r="T563" s="2"/>
      <c r="U563" s="2"/>
      <c r="V563" s="2"/>
      <c r="W563" s="2"/>
      <c r="X563" s="2"/>
      <c r="Y563" s="2"/>
      <c r="Z563" s="2"/>
      <c r="AA563" s="2"/>
      <c r="AB563" s="2"/>
      <c r="AC563" s="2"/>
      <c r="AD563" s="2"/>
    </row>
    <row r="564">
      <c r="A564" s="2"/>
      <c r="B564" s="2"/>
      <c r="C564" s="2"/>
      <c r="D564" s="2"/>
      <c r="E564" s="2"/>
      <c r="F564" s="2"/>
      <c r="G564" s="2"/>
      <c r="H564" s="2"/>
      <c r="I564" s="2"/>
      <c r="J564" s="2"/>
      <c r="K564" s="2"/>
      <c r="L564" s="2"/>
      <c r="M564" s="2"/>
      <c r="N564" s="2"/>
      <c r="O564" s="2"/>
      <c r="P564" s="2"/>
      <c r="Q564" s="2"/>
      <c r="R564" s="2"/>
      <c r="S564" s="110"/>
      <c r="T564" s="2"/>
      <c r="U564" s="2"/>
      <c r="V564" s="2"/>
      <c r="W564" s="2"/>
      <c r="X564" s="2"/>
      <c r="Y564" s="2"/>
      <c r="Z564" s="2"/>
      <c r="AA564" s="2"/>
      <c r="AB564" s="2"/>
      <c r="AC564" s="2"/>
      <c r="AD564" s="2"/>
    </row>
    <row r="565">
      <c r="A565" s="2"/>
      <c r="B565" s="2"/>
      <c r="C565" s="2"/>
      <c r="D565" s="2"/>
      <c r="E565" s="2"/>
      <c r="F565" s="2"/>
      <c r="G565" s="2"/>
      <c r="H565" s="2"/>
      <c r="I565" s="2"/>
      <c r="J565" s="2"/>
      <c r="K565" s="2"/>
      <c r="L565" s="2"/>
      <c r="M565" s="2"/>
      <c r="N565" s="2"/>
      <c r="O565" s="2"/>
      <c r="P565" s="2"/>
      <c r="Q565" s="2"/>
      <c r="R565" s="2"/>
      <c r="S565" s="110"/>
      <c r="T565" s="2"/>
      <c r="U565" s="2"/>
      <c r="V565" s="2"/>
      <c r="W565" s="2"/>
      <c r="X565" s="2"/>
      <c r="Y565" s="2"/>
      <c r="Z565" s="2"/>
      <c r="AA565" s="2"/>
      <c r="AB565" s="2"/>
      <c r="AC565" s="2"/>
      <c r="AD565" s="2"/>
    </row>
    <row r="566">
      <c r="A566" s="2"/>
      <c r="B566" s="2"/>
      <c r="C566" s="2"/>
      <c r="D566" s="2"/>
      <c r="E566" s="2"/>
      <c r="F566" s="2"/>
      <c r="G566" s="2"/>
      <c r="H566" s="2"/>
      <c r="I566" s="2"/>
      <c r="J566" s="2"/>
      <c r="K566" s="2"/>
      <c r="L566" s="2"/>
      <c r="M566" s="2"/>
      <c r="N566" s="2"/>
      <c r="O566" s="2"/>
      <c r="P566" s="2"/>
      <c r="Q566" s="2"/>
      <c r="R566" s="2"/>
      <c r="S566" s="110"/>
      <c r="T566" s="2"/>
      <c r="U566" s="2"/>
      <c r="V566" s="2"/>
      <c r="W566" s="2"/>
      <c r="X566" s="2"/>
      <c r="Y566" s="2"/>
      <c r="Z566" s="2"/>
      <c r="AA566" s="2"/>
      <c r="AB566" s="2"/>
      <c r="AC566" s="2"/>
      <c r="AD566" s="2"/>
    </row>
    <row r="567">
      <c r="A567" s="2"/>
      <c r="B567" s="2"/>
      <c r="C567" s="2"/>
      <c r="D567" s="2"/>
      <c r="E567" s="2"/>
      <c r="F567" s="2"/>
      <c r="G567" s="2"/>
      <c r="H567" s="2"/>
      <c r="I567" s="2"/>
      <c r="J567" s="2"/>
      <c r="K567" s="2"/>
      <c r="L567" s="2"/>
      <c r="M567" s="2"/>
      <c r="N567" s="2"/>
      <c r="O567" s="2"/>
      <c r="P567" s="2"/>
      <c r="Q567" s="2"/>
      <c r="R567" s="2"/>
      <c r="S567" s="110"/>
      <c r="T567" s="2"/>
      <c r="U567" s="2"/>
      <c r="V567" s="2"/>
      <c r="W567" s="2"/>
      <c r="X567" s="2"/>
      <c r="Y567" s="2"/>
      <c r="Z567" s="2"/>
      <c r="AA567" s="2"/>
      <c r="AB567" s="2"/>
      <c r="AC567" s="2"/>
      <c r="AD567" s="2"/>
    </row>
    <row r="568">
      <c r="A568" s="2"/>
      <c r="B568" s="2"/>
      <c r="C568" s="2"/>
      <c r="D568" s="2"/>
      <c r="E568" s="2"/>
      <c r="F568" s="2"/>
      <c r="G568" s="2"/>
      <c r="H568" s="2"/>
      <c r="I568" s="2"/>
      <c r="J568" s="2"/>
      <c r="K568" s="2"/>
      <c r="L568" s="2"/>
      <c r="M568" s="2"/>
      <c r="N568" s="2"/>
      <c r="O568" s="2"/>
      <c r="P568" s="2"/>
      <c r="Q568" s="2"/>
      <c r="R568" s="2"/>
      <c r="S568" s="110"/>
      <c r="T568" s="2"/>
      <c r="U568" s="2"/>
      <c r="V568" s="2"/>
      <c r="W568" s="2"/>
      <c r="X568" s="2"/>
      <c r="Y568" s="2"/>
      <c r="Z568" s="2"/>
      <c r="AA568" s="2"/>
      <c r="AB568" s="2"/>
      <c r="AC568" s="2"/>
      <c r="AD568" s="2"/>
    </row>
    <row r="569">
      <c r="A569" s="2"/>
      <c r="B569" s="2"/>
      <c r="C569" s="2"/>
      <c r="D569" s="2"/>
      <c r="E569" s="2"/>
      <c r="F569" s="2"/>
      <c r="G569" s="2"/>
      <c r="H569" s="2"/>
      <c r="I569" s="2"/>
      <c r="J569" s="2"/>
      <c r="K569" s="2"/>
      <c r="L569" s="2"/>
      <c r="M569" s="2"/>
      <c r="N569" s="2"/>
      <c r="O569" s="2"/>
      <c r="P569" s="2"/>
      <c r="Q569" s="2"/>
      <c r="R569" s="2"/>
      <c r="S569" s="110"/>
      <c r="T569" s="2"/>
      <c r="U569" s="2"/>
      <c r="V569" s="2"/>
      <c r="W569" s="2"/>
      <c r="X569" s="2"/>
      <c r="Y569" s="2"/>
      <c r="Z569" s="2"/>
      <c r="AA569" s="2"/>
      <c r="AB569" s="2"/>
      <c r="AC569" s="2"/>
      <c r="AD569" s="2"/>
    </row>
    <row r="570">
      <c r="A570" s="2"/>
      <c r="B570" s="2"/>
      <c r="C570" s="2"/>
      <c r="D570" s="2"/>
      <c r="E570" s="2"/>
      <c r="F570" s="2"/>
      <c r="G570" s="2"/>
      <c r="H570" s="2"/>
      <c r="I570" s="2"/>
      <c r="J570" s="2"/>
      <c r="K570" s="2"/>
      <c r="L570" s="2"/>
      <c r="M570" s="2"/>
      <c r="N570" s="2"/>
      <c r="O570" s="2"/>
      <c r="P570" s="2"/>
      <c r="Q570" s="2"/>
      <c r="R570" s="2"/>
      <c r="S570" s="110"/>
      <c r="T570" s="2"/>
      <c r="U570" s="2"/>
      <c r="V570" s="2"/>
      <c r="W570" s="2"/>
      <c r="X570" s="2"/>
      <c r="Y570" s="2"/>
      <c r="Z570" s="2"/>
      <c r="AA570" s="2"/>
      <c r="AB570" s="2"/>
      <c r="AC570" s="2"/>
      <c r="AD570" s="2"/>
    </row>
    <row r="571">
      <c r="A571" s="2"/>
      <c r="B571" s="2"/>
      <c r="C571" s="2"/>
      <c r="D571" s="2"/>
      <c r="E571" s="2"/>
      <c r="F571" s="2"/>
      <c r="G571" s="2"/>
      <c r="H571" s="2"/>
      <c r="I571" s="2"/>
      <c r="J571" s="2"/>
      <c r="K571" s="2"/>
      <c r="L571" s="2"/>
      <c r="M571" s="2"/>
      <c r="N571" s="2"/>
      <c r="O571" s="2"/>
      <c r="P571" s="2"/>
      <c r="Q571" s="2"/>
      <c r="R571" s="2"/>
      <c r="S571" s="110"/>
      <c r="T571" s="2"/>
      <c r="U571" s="2"/>
      <c r="V571" s="2"/>
      <c r="W571" s="2"/>
      <c r="X571" s="2"/>
      <c r="Y571" s="2"/>
      <c r="Z571" s="2"/>
      <c r="AA571" s="2"/>
      <c r="AB571" s="2"/>
      <c r="AC571" s="2"/>
      <c r="AD571" s="2"/>
    </row>
    <row r="572">
      <c r="A572" s="2"/>
      <c r="B572" s="2"/>
      <c r="C572" s="2"/>
      <c r="D572" s="2"/>
      <c r="E572" s="2"/>
      <c r="F572" s="2"/>
      <c r="G572" s="2"/>
      <c r="H572" s="2"/>
      <c r="I572" s="2"/>
      <c r="J572" s="2"/>
      <c r="K572" s="2"/>
      <c r="L572" s="2"/>
      <c r="M572" s="2"/>
      <c r="N572" s="2"/>
      <c r="O572" s="2"/>
      <c r="P572" s="2"/>
      <c r="Q572" s="2"/>
      <c r="R572" s="2"/>
      <c r="S572" s="110"/>
      <c r="T572" s="2"/>
      <c r="U572" s="2"/>
      <c r="V572" s="2"/>
      <c r="W572" s="2"/>
      <c r="X572" s="2"/>
      <c r="Y572" s="2"/>
      <c r="Z572" s="2"/>
      <c r="AA572" s="2"/>
      <c r="AB572" s="2"/>
      <c r="AC572" s="2"/>
      <c r="AD572" s="2"/>
    </row>
    <row r="573">
      <c r="A573" s="2"/>
      <c r="B573" s="2"/>
      <c r="C573" s="2"/>
      <c r="D573" s="2"/>
      <c r="E573" s="2"/>
      <c r="F573" s="2"/>
      <c r="G573" s="2"/>
      <c r="H573" s="2"/>
      <c r="I573" s="2"/>
      <c r="J573" s="2"/>
      <c r="K573" s="2"/>
      <c r="L573" s="2"/>
      <c r="M573" s="2"/>
      <c r="N573" s="2"/>
      <c r="O573" s="2"/>
      <c r="P573" s="2"/>
      <c r="Q573" s="2"/>
      <c r="R573" s="2"/>
      <c r="S573" s="110"/>
      <c r="T573" s="2"/>
      <c r="U573" s="2"/>
      <c r="V573" s="2"/>
      <c r="W573" s="2"/>
      <c r="X573" s="2"/>
      <c r="Y573" s="2"/>
      <c r="Z573" s="2"/>
      <c r="AA573" s="2"/>
      <c r="AB573" s="2"/>
      <c r="AC573" s="2"/>
      <c r="AD573" s="2"/>
    </row>
    <row r="574">
      <c r="A574" s="2"/>
      <c r="B574" s="2"/>
      <c r="C574" s="2"/>
      <c r="D574" s="2"/>
      <c r="E574" s="2"/>
      <c r="F574" s="2"/>
      <c r="G574" s="2"/>
      <c r="H574" s="2"/>
      <c r="I574" s="2"/>
      <c r="J574" s="2"/>
      <c r="K574" s="2"/>
      <c r="L574" s="2"/>
      <c r="M574" s="2"/>
      <c r="N574" s="2"/>
      <c r="O574" s="2"/>
      <c r="P574" s="2"/>
      <c r="Q574" s="2"/>
      <c r="R574" s="2"/>
      <c r="S574" s="110"/>
      <c r="T574" s="2"/>
      <c r="U574" s="2"/>
      <c r="V574" s="2"/>
      <c r="W574" s="2"/>
      <c r="X574" s="2"/>
      <c r="Y574" s="2"/>
      <c r="Z574" s="2"/>
      <c r="AA574" s="2"/>
      <c r="AB574" s="2"/>
      <c r="AC574" s="2"/>
      <c r="AD574" s="2"/>
    </row>
    <row r="575">
      <c r="A575" s="2"/>
      <c r="B575" s="2"/>
      <c r="C575" s="2"/>
      <c r="D575" s="2"/>
      <c r="E575" s="2"/>
      <c r="F575" s="2"/>
      <c r="G575" s="2"/>
      <c r="H575" s="2"/>
      <c r="I575" s="2"/>
      <c r="J575" s="2"/>
      <c r="K575" s="2"/>
      <c r="L575" s="2"/>
      <c r="M575" s="2"/>
      <c r="N575" s="2"/>
      <c r="O575" s="2"/>
      <c r="P575" s="2"/>
      <c r="Q575" s="2"/>
      <c r="R575" s="2"/>
      <c r="S575" s="110"/>
      <c r="T575" s="2"/>
      <c r="U575" s="2"/>
      <c r="V575" s="2"/>
      <c r="W575" s="2"/>
      <c r="X575" s="2"/>
      <c r="Y575" s="2"/>
      <c r="Z575" s="2"/>
      <c r="AA575" s="2"/>
      <c r="AB575" s="2"/>
      <c r="AC575" s="2"/>
      <c r="AD575" s="2"/>
    </row>
    <row r="576">
      <c r="A576" s="2"/>
      <c r="B576" s="2"/>
      <c r="C576" s="2"/>
      <c r="D576" s="2"/>
      <c r="E576" s="2"/>
      <c r="F576" s="2"/>
      <c r="G576" s="2"/>
      <c r="H576" s="2"/>
      <c r="I576" s="2"/>
      <c r="J576" s="2"/>
      <c r="K576" s="2"/>
      <c r="L576" s="2"/>
      <c r="M576" s="2"/>
      <c r="N576" s="2"/>
      <c r="O576" s="2"/>
      <c r="P576" s="2"/>
      <c r="Q576" s="2"/>
      <c r="R576" s="2"/>
      <c r="S576" s="110"/>
      <c r="T576" s="2"/>
      <c r="U576" s="2"/>
      <c r="V576" s="2"/>
      <c r="W576" s="2"/>
      <c r="X576" s="2"/>
      <c r="Y576" s="2"/>
      <c r="Z576" s="2"/>
      <c r="AA576" s="2"/>
      <c r="AB576" s="2"/>
      <c r="AC576" s="2"/>
      <c r="AD576" s="2"/>
    </row>
    <row r="577">
      <c r="A577" s="2"/>
      <c r="B577" s="2"/>
      <c r="C577" s="2"/>
      <c r="D577" s="2"/>
      <c r="E577" s="2"/>
      <c r="F577" s="2"/>
      <c r="G577" s="2"/>
      <c r="H577" s="2"/>
      <c r="I577" s="2"/>
      <c r="J577" s="2"/>
      <c r="K577" s="2"/>
      <c r="L577" s="2"/>
      <c r="M577" s="2"/>
      <c r="N577" s="2"/>
      <c r="O577" s="2"/>
      <c r="P577" s="2"/>
      <c r="Q577" s="2"/>
      <c r="R577" s="2"/>
      <c r="S577" s="110"/>
      <c r="T577" s="2"/>
      <c r="U577" s="2"/>
      <c r="V577" s="2"/>
      <c r="W577" s="2"/>
      <c r="X577" s="2"/>
      <c r="Y577" s="2"/>
      <c r="Z577" s="2"/>
      <c r="AA577" s="2"/>
      <c r="AB577" s="2"/>
      <c r="AC577" s="2"/>
      <c r="AD577" s="2"/>
    </row>
    <row r="578">
      <c r="A578" s="2"/>
      <c r="B578" s="2"/>
      <c r="C578" s="2"/>
      <c r="D578" s="2"/>
      <c r="E578" s="2"/>
      <c r="F578" s="2"/>
      <c r="G578" s="2"/>
      <c r="H578" s="2"/>
      <c r="I578" s="2"/>
      <c r="J578" s="2"/>
      <c r="K578" s="2"/>
      <c r="L578" s="2"/>
      <c r="M578" s="2"/>
      <c r="N578" s="2"/>
      <c r="O578" s="2"/>
      <c r="P578" s="2"/>
      <c r="Q578" s="2"/>
      <c r="R578" s="2"/>
      <c r="S578" s="110"/>
      <c r="T578" s="2"/>
      <c r="U578" s="2"/>
      <c r="V578" s="2"/>
      <c r="W578" s="2"/>
      <c r="X578" s="2"/>
      <c r="Y578" s="2"/>
      <c r="Z578" s="2"/>
      <c r="AA578" s="2"/>
      <c r="AB578" s="2"/>
      <c r="AC578" s="2"/>
      <c r="AD578" s="2"/>
    </row>
    <row r="579">
      <c r="A579" s="2"/>
      <c r="B579" s="2"/>
      <c r="C579" s="2"/>
      <c r="D579" s="2"/>
      <c r="E579" s="2"/>
      <c r="F579" s="2"/>
      <c r="G579" s="2"/>
      <c r="H579" s="2"/>
      <c r="I579" s="2"/>
      <c r="J579" s="2"/>
      <c r="K579" s="2"/>
      <c r="L579" s="2"/>
      <c r="M579" s="2"/>
      <c r="N579" s="2"/>
      <c r="O579" s="2"/>
      <c r="P579" s="2"/>
      <c r="Q579" s="2"/>
      <c r="R579" s="2"/>
      <c r="S579" s="110"/>
      <c r="T579" s="2"/>
      <c r="U579" s="2"/>
      <c r="V579" s="2"/>
      <c r="W579" s="2"/>
      <c r="X579" s="2"/>
      <c r="Y579" s="2"/>
      <c r="Z579" s="2"/>
      <c r="AA579" s="2"/>
      <c r="AB579" s="2"/>
      <c r="AC579" s="2"/>
      <c r="AD579" s="2"/>
    </row>
    <row r="580">
      <c r="A580" s="2"/>
      <c r="B580" s="2"/>
      <c r="C580" s="2"/>
      <c r="D580" s="2"/>
      <c r="E580" s="2"/>
      <c r="F580" s="2"/>
      <c r="G580" s="2"/>
      <c r="H580" s="2"/>
      <c r="I580" s="2"/>
      <c r="J580" s="2"/>
      <c r="K580" s="2"/>
      <c r="L580" s="2"/>
      <c r="M580" s="2"/>
      <c r="N580" s="2"/>
      <c r="O580" s="2"/>
      <c r="P580" s="2"/>
      <c r="Q580" s="2"/>
      <c r="R580" s="2"/>
      <c r="S580" s="110"/>
      <c r="T580" s="2"/>
      <c r="U580" s="2"/>
      <c r="V580" s="2"/>
      <c r="W580" s="2"/>
      <c r="X580" s="2"/>
      <c r="Y580" s="2"/>
      <c r="Z580" s="2"/>
      <c r="AA580" s="2"/>
      <c r="AB580" s="2"/>
      <c r="AC580" s="2"/>
      <c r="AD580" s="2"/>
    </row>
    <row r="581">
      <c r="A581" s="2"/>
      <c r="B581" s="2"/>
      <c r="C581" s="2"/>
      <c r="D581" s="2"/>
      <c r="E581" s="2"/>
      <c r="F581" s="2"/>
      <c r="G581" s="2"/>
      <c r="H581" s="2"/>
      <c r="I581" s="2"/>
      <c r="J581" s="2"/>
      <c r="K581" s="2"/>
      <c r="L581" s="2"/>
      <c r="M581" s="2"/>
      <c r="N581" s="2"/>
      <c r="O581" s="2"/>
      <c r="P581" s="2"/>
      <c r="Q581" s="2"/>
      <c r="R581" s="2"/>
      <c r="S581" s="110"/>
      <c r="T581" s="2"/>
      <c r="U581" s="2"/>
      <c r="V581" s="2"/>
      <c r="W581" s="2"/>
      <c r="X581" s="2"/>
      <c r="Y581" s="2"/>
      <c r="Z581" s="2"/>
      <c r="AA581" s="2"/>
      <c r="AB581" s="2"/>
      <c r="AC581" s="2"/>
      <c r="AD581" s="2"/>
    </row>
    <row r="582">
      <c r="A582" s="2"/>
      <c r="B582" s="2"/>
      <c r="C582" s="2"/>
      <c r="D582" s="2"/>
      <c r="E582" s="2"/>
      <c r="F582" s="2"/>
      <c r="G582" s="2"/>
      <c r="H582" s="2"/>
      <c r="I582" s="2"/>
      <c r="J582" s="2"/>
      <c r="K582" s="2"/>
      <c r="L582" s="2"/>
      <c r="M582" s="2"/>
      <c r="N582" s="2"/>
      <c r="O582" s="2"/>
      <c r="P582" s="2"/>
      <c r="Q582" s="2"/>
      <c r="R582" s="2"/>
      <c r="S582" s="110"/>
      <c r="T582" s="2"/>
      <c r="U582" s="2"/>
      <c r="V582" s="2"/>
      <c r="W582" s="2"/>
      <c r="X582" s="2"/>
      <c r="Y582" s="2"/>
      <c r="Z582" s="2"/>
      <c r="AA582" s="2"/>
      <c r="AB582" s="2"/>
      <c r="AC582" s="2"/>
      <c r="AD582" s="2"/>
    </row>
    <row r="583">
      <c r="A583" s="2"/>
      <c r="B583" s="2"/>
      <c r="C583" s="2"/>
      <c r="D583" s="2"/>
      <c r="E583" s="2"/>
      <c r="F583" s="2"/>
      <c r="G583" s="2"/>
      <c r="H583" s="2"/>
      <c r="I583" s="2"/>
      <c r="J583" s="2"/>
      <c r="K583" s="2"/>
      <c r="L583" s="2"/>
      <c r="M583" s="2"/>
      <c r="N583" s="2"/>
      <c r="O583" s="2"/>
      <c r="P583" s="2"/>
      <c r="Q583" s="2"/>
      <c r="R583" s="2"/>
      <c r="S583" s="110"/>
      <c r="T583" s="2"/>
      <c r="U583" s="2"/>
      <c r="V583" s="2"/>
      <c r="W583" s="2"/>
      <c r="X583" s="2"/>
      <c r="Y583" s="2"/>
      <c r="Z583" s="2"/>
      <c r="AA583" s="2"/>
      <c r="AB583" s="2"/>
      <c r="AC583" s="2"/>
      <c r="AD583" s="2"/>
    </row>
    <row r="584">
      <c r="A584" s="2"/>
      <c r="B584" s="2"/>
      <c r="C584" s="2"/>
      <c r="D584" s="2"/>
      <c r="E584" s="2"/>
      <c r="F584" s="2"/>
      <c r="G584" s="2"/>
      <c r="H584" s="2"/>
      <c r="I584" s="2"/>
      <c r="J584" s="2"/>
      <c r="K584" s="2"/>
      <c r="L584" s="2"/>
      <c r="M584" s="2"/>
      <c r="N584" s="2"/>
      <c r="O584" s="2"/>
      <c r="P584" s="2"/>
      <c r="Q584" s="2"/>
      <c r="R584" s="2"/>
      <c r="S584" s="110"/>
      <c r="T584" s="2"/>
      <c r="U584" s="2"/>
      <c r="V584" s="2"/>
      <c r="W584" s="2"/>
      <c r="X584" s="2"/>
      <c r="Y584" s="2"/>
      <c r="Z584" s="2"/>
      <c r="AA584" s="2"/>
      <c r="AB584" s="2"/>
      <c r="AC584" s="2"/>
      <c r="AD584" s="2"/>
    </row>
    <row r="585">
      <c r="A585" s="2"/>
      <c r="B585" s="2"/>
      <c r="C585" s="2"/>
      <c r="D585" s="2"/>
      <c r="E585" s="2"/>
      <c r="F585" s="2"/>
      <c r="G585" s="2"/>
      <c r="H585" s="2"/>
      <c r="I585" s="2"/>
      <c r="J585" s="2"/>
      <c r="K585" s="2"/>
      <c r="L585" s="2"/>
      <c r="M585" s="2"/>
      <c r="N585" s="2"/>
      <c r="O585" s="2"/>
      <c r="P585" s="2"/>
      <c r="Q585" s="2"/>
      <c r="R585" s="2"/>
      <c r="S585" s="110"/>
      <c r="T585" s="2"/>
      <c r="U585" s="2"/>
      <c r="V585" s="2"/>
      <c r="W585" s="2"/>
      <c r="X585" s="2"/>
      <c r="Y585" s="2"/>
      <c r="Z585" s="2"/>
      <c r="AA585" s="2"/>
      <c r="AB585" s="2"/>
      <c r="AC585" s="2"/>
      <c r="AD585" s="2"/>
    </row>
    <row r="586">
      <c r="A586" s="2"/>
      <c r="B586" s="2"/>
      <c r="C586" s="2"/>
      <c r="D586" s="2"/>
      <c r="E586" s="2"/>
      <c r="F586" s="2"/>
      <c r="G586" s="2"/>
      <c r="H586" s="2"/>
      <c r="I586" s="2"/>
      <c r="J586" s="2"/>
      <c r="K586" s="2"/>
      <c r="L586" s="2"/>
      <c r="M586" s="2"/>
      <c r="N586" s="2"/>
      <c r="O586" s="2"/>
      <c r="P586" s="2"/>
      <c r="Q586" s="2"/>
      <c r="R586" s="2"/>
      <c r="S586" s="110"/>
      <c r="T586" s="2"/>
      <c r="U586" s="2"/>
      <c r="V586" s="2"/>
      <c r="W586" s="2"/>
      <c r="X586" s="2"/>
      <c r="Y586" s="2"/>
      <c r="Z586" s="2"/>
      <c r="AA586" s="2"/>
      <c r="AB586" s="2"/>
      <c r="AC586" s="2"/>
      <c r="AD586" s="2"/>
    </row>
    <row r="587">
      <c r="A587" s="2"/>
      <c r="B587" s="2"/>
      <c r="C587" s="2"/>
      <c r="D587" s="2"/>
      <c r="E587" s="2"/>
      <c r="F587" s="2"/>
      <c r="G587" s="2"/>
      <c r="H587" s="2"/>
      <c r="I587" s="2"/>
      <c r="J587" s="2"/>
      <c r="K587" s="2"/>
      <c r="L587" s="2"/>
      <c r="M587" s="2"/>
      <c r="N587" s="2"/>
      <c r="O587" s="2"/>
      <c r="P587" s="2"/>
      <c r="Q587" s="2"/>
      <c r="R587" s="2"/>
      <c r="S587" s="110"/>
      <c r="T587" s="2"/>
      <c r="U587" s="2"/>
      <c r="V587" s="2"/>
      <c r="W587" s="2"/>
      <c r="X587" s="2"/>
      <c r="Y587" s="2"/>
      <c r="Z587" s="2"/>
      <c r="AA587" s="2"/>
      <c r="AB587" s="2"/>
      <c r="AC587" s="2"/>
      <c r="AD587" s="2"/>
    </row>
    <row r="588">
      <c r="A588" s="2"/>
      <c r="B588" s="2"/>
      <c r="C588" s="2"/>
      <c r="D588" s="2"/>
      <c r="E588" s="2"/>
      <c r="F588" s="2"/>
      <c r="G588" s="2"/>
      <c r="H588" s="2"/>
      <c r="I588" s="2"/>
      <c r="J588" s="2"/>
      <c r="K588" s="2"/>
      <c r="L588" s="2"/>
      <c r="M588" s="2"/>
      <c r="N588" s="2"/>
      <c r="O588" s="2"/>
      <c r="P588" s="2"/>
      <c r="Q588" s="2"/>
      <c r="R588" s="2"/>
      <c r="S588" s="110"/>
      <c r="T588" s="2"/>
      <c r="U588" s="2"/>
      <c r="V588" s="2"/>
      <c r="W588" s="2"/>
      <c r="X588" s="2"/>
      <c r="Y588" s="2"/>
      <c r="Z588" s="2"/>
      <c r="AA588" s="2"/>
      <c r="AB588" s="2"/>
      <c r="AC588" s="2"/>
      <c r="AD588" s="2"/>
    </row>
    <row r="589">
      <c r="A589" s="2"/>
      <c r="B589" s="2"/>
      <c r="C589" s="2"/>
      <c r="D589" s="2"/>
      <c r="E589" s="2"/>
      <c r="F589" s="2"/>
      <c r="G589" s="2"/>
      <c r="H589" s="2"/>
      <c r="I589" s="2"/>
      <c r="J589" s="2"/>
      <c r="K589" s="2"/>
      <c r="L589" s="2"/>
      <c r="M589" s="2"/>
      <c r="N589" s="2"/>
      <c r="O589" s="2"/>
      <c r="P589" s="2"/>
      <c r="Q589" s="2"/>
      <c r="R589" s="2"/>
      <c r="S589" s="110"/>
      <c r="T589" s="2"/>
      <c r="U589" s="2"/>
      <c r="V589" s="2"/>
      <c r="W589" s="2"/>
      <c r="X589" s="2"/>
      <c r="Y589" s="2"/>
      <c r="Z589" s="2"/>
      <c r="AA589" s="2"/>
      <c r="AB589" s="2"/>
      <c r="AC589" s="2"/>
      <c r="AD589" s="2"/>
    </row>
    <row r="590">
      <c r="A590" s="2"/>
      <c r="B590" s="2"/>
      <c r="C590" s="2"/>
      <c r="D590" s="2"/>
      <c r="E590" s="2"/>
      <c r="F590" s="2"/>
      <c r="G590" s="2"/>
      <c r="H590" s="2"/>
      <c r="I590" s="2"/>
      <c r="J590" s="2"/>
      <c r="K590" s="2"/>
      <c r="L590" s="2"/>
      <c r="M590" s="2"/>
      <c r="N590" s="2"/>
      <c r="O590" s="2"/>
      <c r="P590" s="2"/>
      <c r="Q590" s="2"/>
      <c r="R590" s="2"/>
      <c r="S590" s="110"/>
      <c r="T590" s="2"/>
      <c r="U590" s="2"/>
      <c r="V590" s="2"/>
      <c r="W590" s="2"/>
      <c r="X590" s="2"/>
      <c r="Y590" s="2"/>
      <c r="Z590" s="2"/>
      <c r="AA590" s="2"/>
      <c r="AB590" s="2"/>
      <c r="AC590" s="2"/>
      <c r="AD590" s="2"/>
    </row>
    <row r="591">
      <c r="A591" s="2"/>
      <c r="B591" s="2"/>
      <c r="C591" s="2"/>
      <c r="D591" s="2"/>
      <c r="E591" s="2"/>
      <c r="F591" s="2"/>
      <c r="G591" s="2"/>
      <c r="H591" s="2"/>
      <c r="I591" s="2"/>
      <c r="J591" s="2"/>
      <c r="K591" s="2"/>
      <c r="L591" s="2"/>
      <c r="M591" s="2"/>
      <c r="N591" s="2"/>
      <c r="O591" s="2"/>
      <c r="P591" s="2"/>
      <c r="Q591" s="2"/>
      <c r="R591" s="2"/>
      <c r="S591" s="110"/>
      <c r="T591" s="2"/>
      <c r="U591" s="2"/>
      <c r="V591" s="2"/>
      <c r="W591" s="2"/>
      <c r="X591" s="2"/>
      <c r="Y591" s="2"/>
      <c r="Z591" s="2"/>
      <c r="AA591" s="2"/>
      <c r="AB591" s="2"/>
      <c r="AC591" s="2"/>
      <c r="AD591" s="2"/>
    </row>
    <row r="592">
      <c r="A592" s="2"/>
      <c r="B592" s="2"/>
      <c r="C592" s="2"/>
      <c r="D592" s="2"/>
      <c r="E592" s="2"/>
      <c r="F592" s="2"/>
      <c r="G592" s="2"/>
      <c r="H592" s="2"/>
      <c r="I592" s="2"/>
      <c r="J592" s="2"/>
      <c r="K592" s="2"/>
      <c r="L592" s="2"/>
      <c r="M592" s="2"/>
      <c r="N592" s="2"/>
      <c r="O592" s="2"/>
      <c r="P592" s="2"/>
      <c r="Q592" s="2"/>
      <c r="R592" s="2"/>
      <c r="S592" s="110"/>
      <c r="T592" s="2"/>
      <c r="U592" s="2"/>
      <c r="V592" s="2"/>
      <c r="W592" s="2"/>
      <c r="X592" s="2"/>
      <c r="Y592" s="2"/>
      <c r="Z592" s="2"/>
      <c r="AA592" s="2"/>
      <c r="AB592" s="2"/>
      <c r="AC592" s="2"/>
      <c r="AD592" s="2"/>
    </row>
    <row r="593">
      <c r="A593" s="2"/>
      <c r="B593" s="2"/>
      <c r="C593" s="2"/>
      <c r="D593" s="2"/>
      <c r="E593" s="2"/>
      <c r="F593" s="2"/>
      <c r="G593" s="2"/>
      <c r="H593" s="2"/>
      <c r="I593" s="2"/>
      <c r="J593" s="2"/>
      <c r="K593" s="2"/>
      <c r="L593" s="2"/>
      <c r="M593" s="2"/>
      <c r="N593" s="2"/>
      <c r="O593" s="2"/>
      <c r="P593" s="2"/>
      <c r="Q593" s="2"/>
      <c r="R593" s="2"/>
      <c r="S593" s="110"/>
      <c r="T593" s="2"/>
      <c r="U593" s="2"/>
      <c r="V593" s="2"/>
      <c r="W593" s="2"/>
      <c r="X593" s="2"/>
      <c r="Y593" s="2"/>
      <c r="Z593" s="2"/>
      <c r="AA593" s="2"/>
      <c r="AB593" s="2"/>
      <c r="AC593" s="2"/>
      <c r="AD593" s="2"/>
    </row>
    <row r="594">
      <c r="A594" s="2"/>
      <c r="B594" s="2"/>
      <c r="C594" s="2"/>
      <c r="D594" s="2"/>
      <c r="E594" s="2"/>
      <c r="F594" s="2"/>
      <c r="G594" s="2"/>
      <c r="H594" s="2"/>
      <c r="I594" s="2"/>
      <c r="J594" s="2"/>
      <c r="K594" s="2"/>
      <c r="L594" s="2"/>
      <c r="M594" s="2"/>
      <c r="N594" s="2"/>
      <c r="O594" s="2"/>
      <c r="P594" s="2"/>
      <c r="Q594" s="2"/>
      <c r="R594" s="2"/>
      <c r="S594" s="110"/>
      <c r="T594" s="2"/>
      <c r="U594" s="2"/>
      <c r="V594" s="2"/>
      <c r="W594" s="2"/>
      <c r="X594" s="2"/>
      <c r="Y594" s="2"/>
      <c r="Z594" s="2"/>
      <c r="AA594" s="2"/>
      <c r="AB594" s="2"/>
      <c r="AC594" s="2"/>
      <c r="AD594" s="2"/>
    </row>
    <row r="595">
      <c r="A595" s="2"/>
      <c r="B595" s="2"/>
      <c r="C595" s="2"/>
      <c r="D595" s="2"/>
      <c r="E595" s="2"/>
      <c r="F595" s="2"/>
      <c r="G595" s="2"/>
      <c r="H595" s="2"/>
      <c r="I595" s="2"/>
      <c r="J595" s="2"/>
      <c r="K595" s="2"/>
      <c r="L595" s="2"/>
      <c r="M595" s="2"/>
      <c r="N595" s="2"/>
      <c r="O595" s="2"/>
      <c r="P595" s="2"/>
      <c r="Q595" s="2"/>
      <c r="R595" s="2"/>
      <c r="S595" s="110"/>
      <c r="T595" s="2"/>
      <c r="U595" s="2"/>
      <c r="V595" s="2"/>
      <c r="W595" s="2"/>
      <c r="X595" s="2"/>
      <c r="Y595" s="2"/>
      <c r="Z595" s="2"/>
      <c r="AA595" s="2"/>
      <c r="AB595" s="2"/>
      <c r="AC595" s="2"/>
      <c r="AD595" s="2"/>
    </row>
    <row r="596">
      <c r="A596" s="2"/>
      <c r="B596" s="2"/>
      <c r="C596" s="2"/>
      <c r="D596" s="2"/>
      <c r="E596" s="2"/>
      <c r="F596" s="2"/>
      <c r="G596" s="2"/>
      <c r="H596" s="2"/>
      <c r="I596" s="2"/>
      <c r="J596" s="2"/>
      <c r="K596" s="2"/>
      <c r="L596" s="2"/>
      <c r="M596" s="2"/>
      <c r="N596" s="2"/>
      <c r="O596" s="2"/>
      <c r="P596" s="2"/>
      <c r="Q596" s="2"/>
      <c r="R596" s="2"/>
      <c r="S596" s="110"/>
      <c r="T596" s="2"/>
      <c r="U596" s="2"/>
      <c r="V596" s="2"/>
      <c r="W596" s="2"/>
      <c r="X596" s="2"/>
      <c r="Y596" s="2"/>
      <c r="Z596" s="2"/>
      <c r="AA596" s="2"/>
      <c r="AB596" s="2"/>
      <c r="AC596" s="2"/>
      <c r="AD596" s="2"/>
    </row>
    <row r="597">
      <c r="A597" s="2"/>
      <c r="B597" s="2"/>
      <c r="C597" s="2"/>
      <c r="D597" s="2"/>
      <c r="E597" s="2"/>
      <c r="F597" s="2"/>
      <c r="G597" s="2"/>
      <c r="H597" s="2"/>
      <c r="I597" s="2"/>
      <c r="J597" s="2"/>
      <c r="K597" s="2"/>
      <c r="L597" s="2"/>
      <c r="M597" s="2"/>
      <c r="N597" s="2"/>
      <c r="O597" s="2"/>
      <c r="P597" s="2"/>
      <c r="Q597" s="2"/>
      <c r="R597" s="2"/>
      <c r="S597" s="110"/>
      <c r="T597" s="2"/>
      <c r="U597" s="2"/>
      <c r="V597" s="2"/>
      <c r="W597" s="2"/>
      <c r="X597" s="2"/>
      <c r="Y597" s="2"/>
      <c r="Z597" s="2"/>
      <c r="AA597" s="2"/>
      <c r="AB597" s="2"/>
      <c r="AC597" s="2"/>
      <c r="AD597" s="2"/>
    </row>
    <row r="598">
      <c r="A598" s="2"/>
      <c r="B598" s="2"/>
      <c r="C598" s="2"/>
      <c r="D598" s="2"/>
      <c r="E598" s="2"/>
      <c r="F598" s="2"/>
      <c r="G598" s="2"/>
      <c r="H598" s="2"/>
      <c r="I598" s="2"/>
      <c r="J598" s="2"/>
      <c r="K598" s="2"/>
      <c r="L598" s="2"/>
      <c r="M598" s="2"/>
      <c r="N598" s="2"/>
      <c r="O598" s="2"/>
      <c r="P598" s="2"/>
      <c r="Q598" s="2"/>
      <c r="R598" s="2"/>
      <c r="S598" s="110"/>
      <c r="T598" s="2"/>
      <c r="U598" s="2"/>
      <c r="V598" s="2"/>
      <c r="W598" s="2"/>
      <c r="X598" s="2"/>
      <c r="Y598" s="2"/>
      <c r="Z598" s="2"/>
      <c r="AA598" s="2"/>
      <c r="AB598" s="2"/>
      <c r="AC598" s="2"/>
      <c r="AD598" s="2"/>
    </row>
    <row r="599">
      <c r="A599" s="2"/>
      <c r="B599" s="2"/>
      <c r="C599" s="2"/>
      <c r="D599" s="2"/>
      <c r="E599" s="2"/>
      <c r="F599" s="2"/>
      <c r="G599" s="2"/>
      <c r="H599" s="2"/>
      <c r="I599" s="2"/>
      <c r="J599" s="2"/>
      <c r="K599" s="2"/>
      <c r="L599" s="2"/>
      <c r="M599" s="2"/>
      <c r="N599" s="2"/>
      <c r="O599" s="2"/>
      <c r="P599" s="2"/>
      <c r="Q599" s="2"/>
      <c r="R599" s="2"/>
      <c r="S599" s="110"/>
      <c r="T599" s="2"/>
      <c r="U599" s="2"/>
      <c r="V599" s="2"/>
      <c r="W599" s="2"/>
      <c r="X599" s="2"/>
      <c r="Y599" s="2"/>
      <c r="Z599" s="2"/>
      <c r="AA599" s="2"/>
      <c r="AB599" s="2"/>
      <c r="AC599" s="2"/>
      <c r="AD599" s="2"/>
    </row>
    <row r="600">
      <c r="A600" s="2"/>
      <c r="B600" s="2"/>
      <c r="C600" s="2"/>
      <c r="D600" s="2"/>
      <c r="E600" s="2"/>
      <c r="F600" s="2"/>
      <c r="G600" s="2"/>
      <c r="H600" s="2"/>
      <c r="I600" s="2"/>
      <c r="J600" s="2"/>
      <c r="K600" s="2"/>
      <c r="L600" s="2"/>
      <c r="M600" s="2"/>
      <c r="N600" s="2"/>
      <c r="O600" s="2"/>
      <c r="P600" s="2"/>
      <c r="Q600" s="2"/>
      <c r="R600" s="2"/>
      <c r="S600" s="110"/>
      <c r="T600" s="2"/>
      <c r="U600" s="2"/>
      <c r="V600" s="2"/>
      <c r="W600" s="2"/>
      <c r="X600" s="2"/>
      <c r="Y600" s="2"/>
      <c r="Z600" s="2"/>
      <c r="AA600" s="2"/>
      <c r="AB600" s="2"/>
      <c r="AC600" s="2"/>
      <c r="AD600" s="2"/>
    </row>
    <row r="601">
      <c r="A601" s="2"/>
      <c r="B601" s="2"/>
      <c r="C601" s="2"/>
      <c r="D601" s="2"/>
      <c r="E601" s="2"/>
      <c r="F601" s="2"/>
      <c r="G601" s="2"/>
      <c r="H601" s="2"/>
      <c r="I601" s="2"/>
      <c r="J601" s="2"/>
      <c r="K601" s="2"/>
      <c r="L601" s="2"/>
      <c r="M601" s="2"/>
      <c r="N601" s="2"/>
      <c r="O601" s="2"/>
      <c r="P601" s="2"/>
      <c r="Q601" s="2"/>
      <c r="R601" s="2"/>
      <c r="S601" s="110"/>
      <c r="T601" s="2"/>
      <c r="U601" s="2"/>
      <c r="V601" s="2"/>
      <c r="W601" s="2"/>
      <c r="X601" s="2"/>
      <c r="Y601" s="2"/>
      <c r="Z601" s="2"/>
      <c r="AA601" s="2"/>
      <c r="AB601" s="2"/>
      <c r="AC601" s="2"/>
      <c r="AD601" s="2"/>
    </row>
    <row r="602">
      <c r="A602" s="2"/>
      <c r="B602" s="2"/>
      <c r="C602" s="2"/>
      <c r="D602" s="2"/>
      <c r="E602" s="2"/>
      <c r="F602" s="2"/>
      <c r="G602" s="2"/>
      <c r="H602" s="2"/>
      <c r="I602" s="2"/>
      <c r="J602" s="2"/>
      <c r="K602" s="2"/>
      <c r="L602" s="2"/>
      <c r="M602" s="2"/>
      <c r="N602" s="2"/>
      <c r="O602" s="2"/>
      <c r="P602" s="2"/>
      <c r="Q602" s="2"/>
      <c r="R602" s="2"/>
      <c r="S602" s="110"/>
      <c r="T602" s="2"/>
      <c r="U602" s="2"/>
      <c r="V602" s="2"/>
      <c r="W602" s="2"/>
      <c r="X602" s="2"/>
      <c r="Y602" s="2"/>
      <c r="Z602" s="2"/>
      <c r="AA602" s="2"/>
      <c r="AB602" s="2"/>
      <c r="AC602" s="2"/>
      <c r="AD602" s="2"/>
    </row>
    <row r="603">
      <c r="A603" s="2"/>
      <c r="B603" s="2"/>
      <c r="C603" s="2"/>
      <c r="D603" s="2"/>
      <c r="E603" s="2"/>
      <c r="F603" s="2"/>
      <c r="G603" s="2"/>
      <c r="H603" s="2"/>
      <c r="I603" s="2"/>
      <c r="J603" s="2"/>
      <c r="K603" s="2"/>
      <c r="L603" s="2"/>
      <c r="M603" s="2"/>
      <c r="N603" s="2"/>
      <c r="O603" s="2"/>
      <c r="P603" s="2"/>
      <c r="Q603" s="2"/>
      <c r="R603" s="2"/>
      <c r="S603" s="110"/>
      <c r="T603" s="2"/>
      <c r="U603" s="2"/>
      <c r="V603" s="2"/>
      <c r="W603" s="2"/>
      <c r="X603" s="2"/>
      <c r="Y603" s="2"/>
      <c r="Z603" s="2"/>
      <c r="AA603" s="2"/>
      <c r="AB603" s="2"/>
      <c r="AC603" s="2"/>
      <c r="AD603" s="2"/>
    </row>
    <row r="604">
      <c r="A604" s="2"/>
      <c r="B604" s="2"/>
      <c r="C604" s="2"/>
      <c r="D604" s="2"/>
      <c r="E604" s="2"/>
      <c r="F604" s="2"/>
      <c r="G604" s="2"/>
      <c r="H604" s="2"/>
      <c r="I604" s="2"/>
      <c r="J604" s="2"/>
      <c r="K604" s="2"/>
      <c r="L604" s="2"/>
      <c r="M604" s="2"/>
      <c r="N604" s="2"/>
      <c r="O604" s="2"/>
      <c r="P604" s="2"/>
      <c r="Q604" s="2"/>
      <c r="R604" s="2"/>
      <c r="S604" s="110"/>
      <c r="T604" s="2"/>
      <c r="U604" s="2"/>
      <c r="V604" s="2"/>
      <c r="W604" s="2"/>
      <c r="X604" s="2"/>
      <c r="Y604" s="2"/>
      <c r="Z604" s="2"/>
      <c r="AA604" s="2"/>
      <c r="AB604" s="2"/>
      <c r="AC604" s="2"/>
      <c r="AD604" s="2"/>
    </row>
    <row r="605">
      <c r="A605" s="2"/>
      <c r="B605" s="2"/>
      <c r="C605" s="2"/>
      <c r="D605" s="2"/>
      <c r="E605" s="2"/>
      <c r="F605" s="2"/>
      <c r="G605" s="2"/>
      <c r="H605" s="2"/>
      <c r="I605" s="2"/>
      <c r="J605" s="2"/>
      <c r="K605" s="2"/>
      <c r="L605" s="2"/>
      <c r="M605" s="2"/>
      <c r="N605" s="2"/>
      <c r="O605" s="2"/>
      <c r="P605" s="2"/>
      <c r="Q605" s="2"/>
      <c r="R605" s="2"/>
      <c r="S605" s="110"/>
      <c r="T605" s="2"/>
      <c r="U605" s="2"/>
      <c r="V605" s="2"/>
      <c r="W605" s="2"/>
      <c r="X605" s="2"/>
      <c r="Y605" s="2"/>
      <c r="Z605" s="2"/>
      <c r="AA605" s="2"/>
      <c r="AB605" s="2"/>
      <c r="AC605" s="2"/>
      <c r="AD605" s="2"/>
    </row>
    <row r="606">
      <c r="A606" s="2"/>
      <c r="B606" s="2"/>
      <c r="C606" s="2"/>
      <c r="D606" s="2"/>
      <c r="E606" s="2"/>
      <c r="F606" s="2"/>
      <c r="G606" s="2"/>
      <c r="H606" s="2"/>
      <c r="I606" s="2"/>
      <c r="J606" s="2"/>
      <c r="K606" s="2"/>
      <c r="L606" s="2"/>
      <c r="M606" s="2"/>
      <c r="N606" s="2"/>
      <c r="O606" s="2"/>
      <c r="P606" s="2"/>
      <c r="Q606" s="2"/>
      <c r="R606" s="2"/>
      <c r="S606" s="110"/>
      <c r="T606" s="2"/>
      <c r="U606" s="2"/>
      <c r="V606" s="2"/>
      <c r="W606" s="2"/>
      <c r="X606" s="2"/>
      <c r="Y606" s="2"/>
      <c r="Z606" s="2"/>
      <c r="AA606" s="2"/>
      <c r="AB606" s="2"/>
      <c r="AC606" s="2"/>
      <c r="AD606" s="2"/>
    </row>
    <row r="607">
      <c r="A607" s="2"/>
      <c r="B607" s="2"/>
      <c r="C607" s="2"/>
      <c r="D607" s="2"/>
      <c r="E607" s="2"/>
      <c r="F607" s="2"/>
      <c r="G607" s="2"/>
      <c r="H607" s="2"/>
      <c r="I607" s="2"/>
      <c r="J607" s="2"/>
      <c r="K607" s="2"/>
      <c r="L607" s="2"/>
      <c r="M607" s="2"/>
      <c r="N607" s="2"/>
      <c r="O607" s="2"/>
      <c r="P607" s="2"/>
      <c r="Q607" s="2"/>
      <c r="R607" s="2"/>
      <c r="S607" s="110"/>
      <c r="T607" s="2"/>
      <c r="U607" s="2"/>
      <c r="V607" s="2"/>
      <c r="W607" s="2"/>
      <c r="X607" s="2"/>
      <c r="Y607" s="2"/>
      <c r="Z607" s="2"/>
      <c r="AA607" s="2"/>
      <c r="AB607" s="2"/>
      <c r="AC607" s="2"/>
      <c r="AD607" s="2"/>
    </row>
    <row r="608">
      <c r="A608" s="2"/>
      <c r="B608" s="2"/>
      <c r="C608" s="2"/>
      <c r="D608" s="2"/>
      <c r="E608" s="2"/>
      <c r="F608" s="2"/>
      <c r="G608" s="2"/>
      <c r="H608" s="2"/>
      <c r="I608" s="2"/>
      <c r="J608" s="2"/>
      <c r="K608" s="2"/>
      <c r="L608" s="2"/>
      <c r="M608" s="2"/>
      <c r="N608" s="2"/>
      <c r="O608" s="2"/>
      <c r="P608" s="2"/>
      <c r="Q608" s="2"/>
      <c r="R608" s="2"/>
      <c r="S608" s="110"/>
      <c r="T608" s="2"/>
      <c r="U608" s="2"/>
      <c r="V608" s="2"/>
      <c r="W608" s="2"/>
      <c r="X608" s="2"/>
      <c r="Y608" s="2"/>
      <c r="Z608" s="2"/>
      <c r="AA608" s="2"/>
      <c r="AB608" s="2"/>
      <c r="AC608" s="2"/>
      <c r="AD608" s="2"/>
    </row>
    <row r="609">
      <c r="A609" s="2"/>
      <c r="B609" s="2"/>
      <c r="C609" s="2"/>
      <c r="D609" s="2"/>
      <c r="E609" s="2"/>
      <c r="F609" s="2"/>
      <c r="G609" s="2"/>
      <c r="H609" s="2"/>
      <c r="I609" s="2"/>
      <c r="J609" s="2"/>
      <c r="K609" s="2"/>
      <c r="L609" s="2"/>
      <c r="M609" s="2"/>
      <c r="N609" s="2"/>
      <c r="O609" s="2"/>
      <c r="P609" s="2"/>
      <c r="Q609" s="2"/>
      <c r="R609" s="2"/>
      <c r="S609" s="110"/>
      <c r="T609" s="2"/>
      <c r="U609" s="2"/>
      <c r="V609" s="2"/>
      <c r="W609" s="2"/>
      <c r="X609" s="2"/>
      <c r="Y609" s="2"/>
      <c r="Z609" s="2"/>
      <c r="AA609" s="2"/>
      <c r="AB609" s="2"/>
      <c r="AC609" s="2"/>
      <c r="AD609" s="2"/>
    </row>
    <row r="610">
      <c r="A610" s="2"/>
      <c r="B610" s="2"/>
      <c r="C610" s="2"/>
      <c r="D610" s="2"/>
      <c r="E610" s="2"/>
      <c r="F610" s="2"/>
      <c r="G610" s="2"/>
      <c r="H610" s="2"/>
      <c r="I610" s="2"/>
      <c r="J610" s="2"/>
      <c r="K610" s="2"/>
      <c r="L610" s="2"/>
      <c r="M610" s="2"/>
      <c r="N610" s="2"/>
      <c r="O610" s="2"/>
      <c r="P610" s="2"/>
      <c r="Q610" s="2"/>
      <c r="R610" s="2"/>
      <c r="S610" s="110"/>
      <c r="T610" s="2"/>
      <c r="U610" s="2"/>
      <c r="V610" s="2"/>
      <c r="W610" s="2"/>
      <c r="X610" s="2"/>
      <c r="Y610" s="2"/>
      <c r="Z610" s="2"/>
      <c r="AA610" s="2"/>
      <c r="AB610" s="2"/>
      <c r="AC610" s="2"/>
      <c r="AD610" s="2"/>
    </row>
    <row r="611">
      <c r="A611" s="2"/>
      <c r="B611" s="2"/>
      <c r="C611" s="2"/>
      <c r="D611" s="2"/>
      <c r="E611" s="2"/>
      <c r="F611" s="2"/>
      <c r="G611" s="2"/>
      <c r="H611" s="2"/>
      <c r="I611" s="2"/>
      <c r="J611" s="2"/>
      <c r="K611" s="2"/>
      <c r="L611" s="2"/>
      <c r="M611" s="2"/>
      <c r="N611" s="2"/>
      <c r="O611" s="2"/>
      <c r="P611" s="2"/>
      <c r="Q611" s="2"/>
      <c r="R611" s="2"/>
      <c r="S611" s="110"/>
      <c r="T611" s="2"/>
      <c r="U611" s="2"/>
      <c r="V611" s="2"/>
      <c r="W611" s="2"/>
      <c r="X611" s="2"/>
      <c r="Y611" s="2"/>
      <c r="Z611" s="2"/>
      <c r="AA611" s="2"/>
      <c r="AB611" s="2"/>
      <c r="AC611" s="2"/>
      <c r="AD611" s="2"/>
    </row>
    <row r="612">
      <c r="A612" s="2"/>
      <c r="B612" s="2"/>
      <c r="C612" s="2"/>
      <c r="D612" s="2"/>
      <c r="E612" s="2"/>
      <c r="F612" s="2"/>
      <c r="G612" s="2"/>
      <c r="H612" s="2"/>
      <c r="I612" s="2"/>
      <c r="J612" s="2"/>
      <c r="K612" s="2"/>
      <c r="L612" s="2"/>
      <c r="M612" s="2"/>
      <c r="N612" s="2"/>
      <c r="O612" s="2"/>
      <c r="P612" s="2"/>
      <c r="Q612" s="2"/>
      <c r="R612" s="2"/>
      <c r="S612" s="110"/>
      <c r="T612" s="2"/>
      <c r="U612" s="2"/>
      <c r="V612" s="2"/>
      <c r="W612" s="2"/>
      <c r="X612" s="2"/>
      <c r="Y612" s="2"/>
      <c r="Z612" s="2"/>
      <c r="AA612" s="2"/>
      <c r="AB612" s="2"/>
      <c r="AC612" s="2"/>
      <c r="AD612" s="2"/>
    </row>
    <row r="613">
      <c r="A613" s="2"/>
      <c r="B613" s="2"/>
      <c r="C613" s="2"/>
      <c r="D613" s="2"/>
      <c r="E613" s="2"/>
      <c r="F613" s="2"/>
      <c r="G613" s="2"/>
      <c r="H613" s="2"/>
      <c r="I613" s="2"/>
      <c r="J613" s="2"/>
      <c r="K613" s="2"/>
      <c r="L613" s="2"/>
      <c r="M613" s="2"/>
      <c r="N613" s="2"/>
      <c r="O613" s="2"/>
      <c r="P613" s="2"/>
      <c r="Q613" s="2"/>
      <c r="R613" s="2"/>
      <c r="S613" s="110"/>
      <c r="T613" s="2"/>
      <c r="U613" s="2"/>
      <c r="V613" s="2"/>
      <c r="W613" s="2"/>
      <c r="X613" s="2"/>
      <c r="Y613" s="2"/>
      <c r="Z613" s="2"/>
      <c r="AA613" s="2"/>
      <c r="AB613" s="2"/>
      <c r="AC613" s="2"/>
      <c r="AD613" s="2"/>
    </row>
    <row r="614">
      <c r="A614" s="2"/>
      <c r="B614" s="2"/>
      <c r="C614" s="2"/>
      <c r="D614" s="2"/>
      <c r="E614" s="2"/>
      <c r="F614" s="2"/>
      <c r="G614" s="2"/>
      <c r="H614" s="2"/>
      <c r="I614" s="2"/>
      <c r="J614" s="2"/>
      <c r="K614" s="2"/>
      <c r="L614" s="2"/>
      <c r="M614" s="2"/>
      <c r="N614" s="2"/>
      <c r="O614" s="2"/>
      <c r="P614" s="2"/>
      <c r="Q614" s="2"/>
      <c r="R614" s="2"/>
      <c r="S614" s="110"/>
      <c r="T614" s="2"/>
      <c r="U614" s="2"/>
      <c r="V614" s="2"/>
      <c r="W614" s="2"/>
      <c r="X614" s="2"/>
      <c r="Y614" s="2"/>
      <c r="Z614" s="2"/>
      <c r="AA614" s="2"/>
      <c r="AB614" s="2"/>
      <c r="AC614" s="2"/>
      <c r="AD614" s="2"/>
    </row>
    <row r="615">
      <c r="A615" s="2"/>
      <c r="B615" s="2"/>
      <c r="C615" s="2"/>
      <c r="D615" s="2"/>
      <c r="E615" s="2"/>
      <c r="F615" s="2"/>
      <c r="G615" s="2"/>
      <c r="H615" s="2"/>
      <c r="I615" s="2"/>
      <c r="J615" s="2"/>
      <c r="K615" s="2"/>
      <c r="L615" s="2"/>
      <c r="M615" s="2"/>
      <c r="N615" s="2"/>
      <c r="O615" s="2"/>
      <c r="P615" s="2"/>
      <c r="Q615" s="2"/>
      <c r="R615" s="2"/>
      <c r="S615" s="110"/>
      <c r="T615" s="2"/>
      <c r="U615" s="2"/>
      <c r="V615" s="2"/>
      <c r="W615" s="2"/>
      <c r="X615" s="2"/>
      <c r="Y615" s="2"/>
      <c r="Z615" s="2"/>
      <c r="AA615" s="2"/>
      <c r="AB615" s="2"/>
      <c r="AC615" s="2"/>
      <c r="AD615" s="2"/>
    </row>
    <row r="616">
      <c r="A616" s="2"/>
      <c r="B616" s="2"/>
      <c r="C616" s="2"/>
      <c r="D616" s="2"/>
      <c r="E616" s="2"/>
      <c r="F616" s="2"/>
      <c r="G616" s="2"/>
      <c r="H616" s="2"/>
      <c r="I616" s="2"/>
      <c r="J616" s="2"/>
      <c r="K616" s="2"/>
      <c r="L616" s="2"/>
      <c r="M616" s="2"/>
      <c r="N616" s="2"/>
      <c r="O616" s="2"/>
      <c r="P616" s="2"/>
      <c r="Q616" s="2"/>
      <c r="R616" s="2"/>
      <c r="S616" s="110"/>
      <c r="T616" s="2"/>
      <c r="U616" s="2"/>
      <c r="V616" s="2"/>
      <c r="W616" s="2"/>
      <c r="X616" s="2"/>
      <c r="Y616" s="2"/>
      <c r="Z616" s="2"/>
      <c r="AA616" s="2"/>
      <c r="AB616" s="2"/>
      <c r="AC616" s="2"/>
      <c r="AD616" s="2"/>
    </row>
    <row r="617">
      <c r="A617" s="2"/>
      <c r="B617" s="2"/>
      <c r="C617" s="2"/>
      <c r="D617" s="2"/>
      <c r="E617" s="2"/>
      <c r="F617" s="2"/>
      <c r="G617" s="2"/>
      <c r="H617" s="2"/>
      <c r="I617" s="2"/>
      <c r="J617" s="2"/>
      <c r="K617" s="2"/>
      <c r="L617" s="2"/>
      <c r="M617" s="2"/>
      <c r="N617" s="2"/>
      <c r="O617" s="2"/>
      <c r="P617" s="2"/>
      <c r="Q617" s="2"/>
      <c r="R617" s="2"/>
      <c r="S617" s="110"/>
      <c r="T617" s="2"/>
      <c r="U617" s="2"/>
      <c r="V617" s="2"/>
      <c r="W617" s="2"/>
      <c r="X617" s="2"/>
      <c r="Y617" s="2"/>
      <c r="Z617" s="2"/>
      <c r="AA617" s="2"/>
      <c r="AB617" s="2"/>
      <c r="AC617" s="2"/>
      <c r="AD617" s="2"/>
    </row>
    <row r="618">
      <c r="A618" s="2"/>
      <c r="B618" s="2"/>
      <c r="C618" s="2"/>
      <c r="D618" s="2"/>
      <c r="E618" s="2"/>
      <c r="F618" s="2"/>
      <c r="G618" s="2"/>
      <c r="H618" s="2"/>
      <c r="I618" s="2"/>
      <c r="J618" s="2"/>
      <c r="K618" s="2"/>
      <c r="L618" s="2"/>
      <c r="M618" s="2"/>
      <c r="N618" s="2"/>
      <c r="O618" s="2"/>
      <c r="P618" s="2"/>
      <c r="Q618" s="2"/>
      <c r="R618" s="2"/>
      <c r="S618" s="110"/>
      <c r="T618" s="2"/>
      <c r="U618" s="2"/>
      <c r="V618" s="2"/>
      <c r="W618" s="2"/>
      <c r="X618" s="2"/>
      <c r="Y618" s="2"/>
      <c r="Z618" s="2"/>
      <c r="AA618" s="2"/>
      <c r="AB618" s="2"/>
      <c r="AC618" s="2"/>
      <c r="AD618" s="2"/>
    </row>
    <row r="619">
      <c r="A619" s="2"/>
      <c r="B619" s="2"/>
      <c r="C619" s="2"/>
      <c r="D619" s="2"/>
      <c r="E619" s="2"/>
      <c r="F619" s="2"/>
      <c r="G619" s="2"/>
      <c r="H619" s="2"/>
      <c r="I619" s="2"/>
      <c r="J619" s="2"/>
      <c r="K619" s="2"/>
      <c r="L619" s="2"/>
      <c r="M619" s="2"/>
      <c r="N619" s="2"/>
      <c r="O619" s="2"/>
      <c r="P619" s="2"/>
      <c r="Q619" s="2"/>
      <c r="R619" s="2"/>
      <c r="S619" s="110"/>
      <c r="T619" s="2"/>
      <c r="U619" s="2"/>
      <c r="V619" s="2"/>
      <c r="W619" s="2"/>
      <c r="X619" s="2"/>
      <c r="Y619" s="2"/>
      <c r="Z619" s="2"/>
      <c r="AA619" s="2"/>
      <c r="AB619" s="2"/>
      <c r="AC619" s="2"/>
      <c r="AD619" s="2"/>
    </row>
    <row r="620">
      <c r="A620" s="2"/>
      <c r="B620" s="2"/>
      <c r="C620" s="2"/>
      <c r="D620" s="2"/>
      <c r="E620" s="2"/>
      <c r="F620" s="2"/>
      <c r="G620" s="2"/>
      <c r="H620" s="2"/>
      <c r="I620" s="2"/>
      <c r="J620" s="2"/>
      <c r="K620" s="2"/>
      <c r="L620" s="2"/>
      <c r="M620" s="2"/>
      <c r="N620" s="2"/>
      <c r="O620" s="2"/>
      <c r="P620" s="2"/>
      <c r="Q620" s="2"/>
      <c r="R620" s="2"/>
      <c r="S620" s="110"/>
      <c r="T620" s="2"/>
      <c r="U620" s="2"/>
      <c r="V620" s="2"/>
      <c r="W620" s="2"/>
      <c r="X620" s="2"/>
      <c r="Y620" s="2"/>
      <c r="Z620" s="2"/>
      <c r="AA620" s="2"/>
      <c r="AB620" s="2"/>
      <c r="AC620" s="2"/>
      <c r="AD620" s="2"/>
    </row>
    <row r="621">
      <c r="A621" s="2"/>
      <c r="B621" s="2"/>
      <c r="C621" s="2"/>
      <c r="D621" s="2"/>
      <c r="E621" s="2"/>
      <c r="F621" s="2"/>
      <c r="G621" s="2"/>
      <c r="H621" s="2"/>
      <c r="I621" s="2"/>
      <c r="J621" s="2"/>
      <c r="K621" s="2"/>
      <c r="L621" s="2"/>
      <c r="M621" s="2"/>
      <c r="N621" s="2"/>
      <c r="O621" s="2"/>
      <c r="P621" s="2"/>
      <c r="Q621" s="2"/>
      <c r="R621" s="2"/>
      <c r="S621" s="110"/>
      <c r="T621" s="2"/>
      <c r="U621" s="2"/>
      <c r="V621" s="2"/>
      <c r="W621" s="2"/>
      <c r="X621" s="2"/>
      <c r="Y621" s="2"/>
      <c r="Z621" s="2"/>
      <c r="AA621" s="2"/>
      <c r="AB621" s="2"/>
      <c r="AC621" s="2"/>
      <c r="AD621" s="2"/>
    </row>
    <row r="622">
      <c r="A622" s="2"/>
      <c r="B622" s="2"/>
      <c r="C622" s="2"/>
      <c r="D622" s="2"/>
      <c r="E622" s="2"/>
      <c r="F622" s="2"/>
      <c r="G622" s="2"/>
      <c r="H622" s="2"/>
      <c r="I622" s="2"/>
      <c r="J622" s="2"/>
      <c r="K622" s="2"/>
      <c r="L622" s="2"/>
      <c r="M622" s="2"/>
      <c r="N622" s="2"/>
      <c r="O622" s="2"/>
      <c r="P622" s="2"/>
      <c r="Q622" s="2"/>
      <c r="R622" s="2"/>
      <c r="S622" s="110"/>
      <c r="T622" s="2"/>
      <c r="U622" s="2"/>
      <c r="V622" s="2"/>
      <c r="W622" s="2"/>
      <c r="X622" s="2"/>
      <c r="Y622" s="2"/>
      <c r="Z622" s="2"/>
      <c r="AA622" s="2"/>
      <c r="AB622" s="2"/>
      <c r="AC622" s="2"/>
      <c r="AD622" s="2"/>
    </row>
    <row r="623">
      <c r="A623" s="2"/>
      <c r="B623" s="2"/>
      <c r="C623" s="2"/>
      <c r="D623" s="2"/>
      <c r="E623" s="2"/>
      <c r="F623" s="2"/>
      <c r="G623" s="2"/>
      <c r="H623" s="2"/>
      <c r="I623" s="2"/>
      <c r="J623" s="2"/>
      <c r="K623" s="2"/>
      <c r="L623" s="2"/>
      <c r="M623" s="2"/>
      <c r="N623" s="2"/>
      <c r="O623" s="2"/>
      <c r="P623" s="2"/>
      <c r="Q623" s="2"/>
      <c r="R623" s="2"/>
      <c r="S623" s="110"/>
      <c r="T623" s="2"/>
      <c r="U623" s="2"/>
      <c r="V623" s="2"/>
      <c r="W623" s="2"/>
      <c r="X623" s="2"/>
      <c r="Y623" s="2"/>
      <c r="Z623" s="2"/>
      <c r="AA623" s="2"/>
      <c r="AB623" s="2"/>
      <c r="AC623" s="2"/>
      <c r="AD623" s="2"/>
    </row>
    <row r="624">
      <c r="A624" s="2"/>
      <c r="B624" s="2"/>
      <c r="C624" s="2"/>
      <c r="D624" s="2"/>
      <c r="E624" s="2"/>
      <c r="F624" s="2"/>
      <c r="G624" s="2"/>
      <c r="H624" s="2"/>
      <c r="I624" s="2"/>
      <c r="J624" s="2"/>
      <c r="K624" s="2"/>
      <c r="L624" s="2"/>
      <c r="M624" s="2"/>
      <c r="N624" s="2"/>
      <c r="O624" s="2"/>
      <c r="P624" s="2"/>
      <c r="Q624" s="2"/>
      <c r="R624" s="2"/>
      <c r="S624" s="110"/>
      <c r="T624" s="2"/>
      <c r="U624" s="2"/>
      <c r="V624" s="2"/>
      <c r="W624" s="2"/>
      <c r="X624" s="2"/>
      <c r="Y624" s="2"/>
      <c r="Z624" s="2"/>
      <c r="AA624" s="2"/>
      <c r="AB624" s="2"/>
      <c r="AC624" s="2"/>
      <c r="AD624" s="2"/>
    </row>
    <row r="625">
      <c r="A625" s="2"/>
      <c r="B625" s="2"/>
      <c r="C625" s="2"/>
      <c r="D625" s="2"/>
      <c r="E625" s="2"/>
      <c r="F625" s="2"/>
      <c r="G625" s="2"/>
      <c r="H625" s="2"/>
      <c r="I625" s="2"/>
      <c r="J625" s="2"/>
      <c r="K625" s="2"/>
      <c r="L625" s="2"/>
      <c r="M625" s="2"/>
      <c r="N625" s="2"/>
      <c r="O625" s="2"/>
      <c r="P625" s="2"/>
      <c r="Q625" s="2"/>
      <c r="R625" s="2"/>
      <c r="S625" s="110"/>
      <c r="T625" s="2"/>
      <c r="U625" s="2"/>
      <c r="V625" s="2"/>
      <c r="W625" s="2"/>
      <c r="X625" s="2"/>
      <c r="Y625" s="2"/>
      <c r="Z625" s="2"/>
      <c r="AA625" s="2"/>
      <c r="AB625" s="2"/>
      <c r="AC625" s="2"/>
      <c r="AD625" s="2"/>
    </row>
    <row r="626">
      <c r="A626" s="2"/>
      <c r="B626" s="2"/>
      <c r="C626" s="2"/>
      <c r="D626" s="2"/>
      <c r="E626" s="2"/>
      <c r="F626" s="2"/>
      <c r="G626" s="2"/>
      <c r="H626" s="2"/>
      <c r="I626" s="2"/>
      <c r="J626" s="2"/>
      <c r="K626" s="2"/>
      <c r="L626" s="2"/>
      <c r="M626" s="2"/>
      <c r="N626" s="2"/>
      <c r="O626" s="2"/>
      <c r="P626" s="2"/>
      <c r="Q626" s="2"/>
      <c r="R626" s="2"/>
      <c r="S626" s="110"/>
      <c r="T626" s="2"/>
      <c r="U626" s="2"/>
      <c r="V626" s="2"/>
      <c r="W626" s="2"/>
      <c r="X626" s="2"/>
      <c r="Y626" s="2"/>
      <c r="Z626" s="2"/>
      <c r="AA626" s="2"/>
      <c r="AB626" s="2"/>
      <c r="AC626" s="2"/>
      <c r="AD626" s="2"/>
    </row>
    <row r="627">
      <c r="A627" s="2"/>
      <c r="B627" s="2"/>
      <c r="C627" s="2"/>
      <c r="D627" s="2"/>
      <c r="E627" s="2"/>
      <c r="F627" s="2"/>
      <c r="G627" s="2"/>
      <c r="H627" s="2"/>
      <c r="I627" s="2"/>
      <c r="J627" s="2"/>
      <c r="K627" s="2"/>
      <c r="L627" s="2"/>
      <c r="M627" s="2"/>
      <c r="N627" s="2"/>
      <c r="O627" s="2"/>
      <c r="P627" s="2"/>
      <c r="Q627" s="2"/>
      <c r="R627" s="2"/>
      <c r="S627" s="110"/>
      <c r="T627" s="2"/>
      <c r="U627" s="2"/>
      <c r="V627" s="2"/>
      <c r="W627" s="2"/>
      <c r="X627" s="2"/>
      <c r="Y627" s="2"/>
      <c r="Z627" s="2"/>
      <c r="AA627" s="2"/>
      <c r="AB627" s="2"/>
      <c r="AC627" s="2"/>
      <c r="AD627" s="2"/>
    </row>
    <row r="628">
      <c r="A628" s="2"/>
      <c r="B628" s="2"/>
      <c r="C628" s="2"/>
      <c r="D628" s="2"/>
      <c r="E628" s="2"/>
      <c r="F628" s="2"/>
      <c r="G628" s="2"/>
      <c r="H628" s="2"/>
      <c r="I628" s="2"/>
      <c r="J628" s="2"/>
      <c r="K628" s="2"/>
      <c r="L628" s="2"/>
      <c r="M628" s="2"/>
      <c r="N628" s="2"/>
      <c r="O628" s="2"/>
      <c r="P628" s="2"/>
      <c r="Q628" s="2"/>
      <c r="R628" s="2"/>
      <c r="S628" s="110"/>
      <c r="T628" s="2"/>
      <c r="U628" s="2"/>
      <c r="V628" s="2"/>
      <c r="W628" s="2"/>
      <c r="X628" s="2"/>
      <c r="Y628" s="2"/>
      <c r="Z628" s="2"/>
      <c r="AA628" s="2"/>
      <c r="AB628" s="2"/>
      <c r="AC628" s="2"/>
      <c r="AD628" s="2"/>
    </row>
    <row r="629">
      <c r="A629" s="2"/>
      <c r="B629" s="2"/>
      <c r="C629" s="2"/>
      <c r="D629" s="2"/>
      <c r="E629" s="2"/>
      <c r="F629" s="2"/>
      <c r="G629" s="2"/>
      <c r="H629" s="2"/>
      <c r="I629" s="2"/>
      <c r="J629" s="2"/>
      <c r="K629" s="2"/>
      <c r="L629" s="2"/>
      <c r="M629" s="2"/>
      <c r="N629" s="2"/>
      <c r="O629" s="2"/>
      <c r="P629" s="2"/>
      <c r="Q629" s="2"/>
      <c r="R629" s="2"/>
      <c r="S629" s="110"/>
      <c r="T629" s="2"/>
      <c r="U629" s="2"/>
      <c r="V629" s="2"/>
      <c r="W629" s="2"/>
      <c r="X629" s="2"/>
      <c r="Y629" s="2"/>
      <c r="Z629" s="2"/>
      <c r="AA629" s="2"/>
      <c r="AB629" s="2"/>
      <c r="AC629" s="2"/>
      <c r="AD629" s="2"/>
    </row>
    <row r="630">
      <c r="A630" s="2"/>
      <c r="B630" s="2"/>
      <c r="C630" s="2"/>
      <c r="D630" s="2"/>
      <c r="E630" s="2"/>
      <c r="F630" s="2"/>
      <c r="G630" s="2"/>
      <c r="H630" s="2"/>
      <c r="I630" s="2"/>
      <c r="J630" s="2"/>
      <c r="K630" s="2"/>
      <c r="L630" s="2"/>
      <c r="M630" s="2"/>
      <c r="N630" s="2"/>
      <c r="O630" s="2"/>
      <c r="P630" s="2"/>
      <c r="Q630" s="2"/>
      <c r="R630" s="2"/>
      <c r="S630" s="110"/>
      <c r="T630" s="2"/>
      <c r="U630" s="2"/>
      <c r="V630" s="2"/>
      <c r="W630" s="2"/>
      <c r="X630" s="2"/>
      <c r="Y630" s="2"/>
      <c r="Z630" s="2"/>
      <c r="AA630" s="2"/>
      <c r="AB630" s="2"/>
      <c r="AC630" s="2"/>
      <c r="AD630" s="2"/>
    </row>
    <row r="631">
      <c r="A631" s="2"/>
      <c r="B631" s="2"/>
      <c r="C631" s="2"/>
      <c r="D631" s="2"/>
      <c r="E631" s="2"/>
      <c r="F631" s="2"/>
      <c r="G631" s="2"/>
      <c r="H631" s="2"/>
      <c r="I631" s="2"/>
      <c r="J631" s="2"/>
      <c r="K631" s="2"/>
      <c r="L631" s="2"/>
      <c r="M631" s="2"/>
      <c r="N631" s="2"/>
      <c r="O631" s="2"/>
      <c r="P631" s="2"/>
      <c r="Q631" s="2"/>
      <c r="R631" s="2"/>
      <c r="S631" s="110"/>
      <c r="T631" s="2"/>
      <c r="U631" s="2"/>
      <c r="V631" s="2"/>
      <c r="W631" s="2"/>
      <c r="X631" s="2"/>
      <c r="Y631" s="2"/>
      <c r="Z631" s="2"/>
      <c r="AA631" s="2"/>
      <c r="AB631" s="2"/>
      <c r="AC631" s="2"/>
      <c r="AD631" s="2"/>
    </row>
    <row r="632">
      <c r="A632" s="2"/>
      <c r="B632" s="2"/>
      <c r="C632" s="2"/>
      <c r="D632" s="2"/>
      <c r="E632" s="2"/>
      <c r="F632" s="2"/>
      <c r="G632" s="2"/>
      <c r="H632" s="2"/>
      <c r="I632" s="2"/>
      <c r="J632" s="2"/>
      <c r="K632" s="2"/>
      <c r="L632" s="2"/>
      <c r="M632" s="2"/>
      <c r="N632" s="2"/>
      <c r="O632" s="2"/>
      <c r="P632" s="2"/>
      <c r="Q632" s="2"/>
      <c r="R632" s="2"/>
      <c r="S632" s="110"/>
      <c r="T632" s="2"/>
      <c r="U632" s="2"/>
      <c r="V632" s="2"/>
      <c r="W632" s="2"/>
      <c r="X632" s="2"/>
      <c r="Y632" s="2"/>
      <c r="Z632" s="2"/>
      <c r="AA632" s="2"/>
      <c r="AB632" s="2"/>
      <c r="AC632" s="2"/>
      <c r="AD632" s="2"/>
    </row>
    <row r="633">
      <c r="A633" s="2"/>
      <c r="B633" s="2"/>
      <c r="C633" s="2"/>
      <c r="D633" s="2"/>
      <c r="E633" s="2"/>
      <c r="F633" s="2"/>
      <c r="G633" s="2"/>
      <c r="H633" s="2"/>
      <c r="I633" s="2"/>
      <c r="J633" s="2"/>
      <c r="K633" s="2"/>
      <c r="L633" s="2"/>
      <c r="M633" s="2"/>
      <c r="N633" s="2"/>
      <c r="O633" s="2"/>
      <c r="P633" s="2"/>
      <c r="Q633" s="2"/>
      <c r="R633" s="2"/>
      <c r="S633" s="110"/>
      <c r="T633" s="2"/>
      <c r="U633" s="2"/>
      <c r="V633" s="2"/>
      <c r="W633" s="2"/>
      <c r="X633" s="2"/>
      <c r="Y633" s="2"/>
      <c r="Z633" s="2"/>
      <c r="AA633" s="2"/>
      <c r="AB633" s="2"/>
      <c r="AC633" s="2"/>
      <c r="AD633" s="2"/>
    </row>
    <row r="634">
      <c r="A634" s="2"/>
      <c r="B634" s="2"/>
      <c r="C634" s="2"/>
      <c r="D634" s="2"/>
      <c r="E634" s="2"/>
      <c r="F634" s="2"/>
      <c r="G634" s="2"/>
      <c r="H634" s="2"/>
      <c r="I634" s="2"/>
      <c r="J634" s="2"/>
      <c r="K634" s="2"/>
      <c r="L634" s="2"/>
      <c r="M634" s="2"/>
      <c r="N634" s="2"/>
      <c r="O634" s="2"/>
      <c r="P634" s="2"/>
      <c r="Q634" s="2"/>
      <c r="R634" s="2"/>
      <c r="S634" s="110"/>
      <c r="T634" s="2"/>
      <c r="U634" s="2"/>
      <c r="V634" s="2"/>
      <c r="W634" s="2"/>
      <c r="X634" s="2"/>
      <c r="Y634" s="2"/>
      <c r="Z634" s="2"/>
      <c r="AA634" s="2"/>
      <c r="AB634" s="2"/>
      <c r="AC634" s="2"/>
      <c r="AD634" s="2"/>
    </row>
    <row r="635">
      <c r="A635" s="2"/>
      <c r="B635" s="2"/>
      <c r="C635" s="2"/>
      <c r="D635" s="2"/>
      <c r="E635" s="2"/>
      <c r="F635" s="2"/>
      <c r="G635" s="2"/>
      <c r="H635" s="2"/>
      <c r="I635" s="2"/>
      <c r="J635" s="2"/>
      <c r="K635" s="2"/>
      <c r="L635" s="2"/>
      <c r="M635" s="2"/>
      <c r="N635" s="2"/>
      <c r="O635" s="2"/>
      <c r="P635" s="2"/>
      <c r="Q635" s="2"/>
      <c r="R635" s="2"/>
      <c r="S635" s="110"/>
      <c r="T635" s="2"/>
      <c r="U635" s="2"/>
      <c r="V635" s="2"/>
      <c r="W635" s="2"/>
      <c r="X635" s="2"/>
      <c r="Y635" s="2"/>
      <c r="Z635" s="2"/>
      <c r="AA635" s="2"/>
      <c r="AB635" s="2"/>
      <c r="AC635" s="2"/>
      <c r="AD635" s="2"/>
    </row>
    <row r="636">
      <c r="A636" s="2"/>
      <c r="B636" s="2"/>
      <c r="C636" s="2"/>
      <c r="D636" s="2"/>
      <c r="E636" s="2"/>
      <c r="F636" s="2"/>
      <c r="G636" s="2"/>
      <c r="H636" s="2"/>
      <c r="I636" s="2"/>
      <c r="J636" s="2"/>
      <c r="K636" s="2"/>
      <c r="L636" s="2"/>
      <c r="M636" s="2"/>
      <c r="N636" s="2"/>
      <c r="O636" s="2"/>
      <c r="P636" s="2"/>
      <c r="Q636" s="2"/>
      <c r="R636" s="2"/>
      <c r="S636" s="110"/>
      <c r="T636" s="2"/>
      <c r="U636" s="2"/>
      <c r="V636" s="2"/>
      <c r="W636" s="2"/>
      <c r="X636" s="2"/>
      <c r="Y636" s="2"/>
      <c r="Z636" s="2"/>
      <c r="AA636" s="2"/>
      <c r="AB636" s="2"/>
      <c r="AC636" s="2"/>
      <c r="AD636" s="2"/>
    </row>
    <row r="637">
      <c r="A637" s="2"/>
      <c r="B637" s="2"/>
      <c r="C637" s="2"/>
      <c r="D637" s="2"/>
      <c r="E637" s="2"/>
      <c r="F637" s="2"/>
      <c r="G637" s="2"/>
      <c r="H637" s="2"/>
      <c r="I637" s="2"/>
      <c r="J637" s="2"/>
      <c r="K637" s="2"/>
      <c r="L637" s="2"/>
      <c r="M637" s="2"/>
      <c r="N637" s="2"/>
      <c r="O637" s="2"/>
      <c r="P637" s="2"/>
      <c r="Q637" s="2"/>
      <c r="R637" s="2"/>
      <c r="S637" s="110"/>
      <c r="T637" s="2"/>
      <c r="U637" s="2"/>
      <c r="V637" s="2"/>
      <c r="W637" s="2"/>
      <c r="X637" s="2"/>
      <c r="Y637" s="2"/>
      <c r="Z637" s="2"/>
      <c r="AA637" s="2"/>
      <c r="AB637" s="2"/>
      <c r="AC637" s="2"/>
      <c r="AD637" s="2"/>
    </row>
    <row r="638">
      <c r="A638" s="2"/>
      <c r="B638" s="2"/>
      <c r="C638" s="2"/>
      <c r="D638" s="2"/>
      <c r="E638" s="2"/>
      <c r="F638" s="2"/>
      <c r="G638" s="2"/>
      <c r="H638" s="2"/>
      <c r="I638" s="2"/>
      <c r="J638" s="2"/>
      <c r="K638" s="2"/>
      <c r="L638" s="2"/>
      <c r="M638" s="2"/>
      <c r="N638" s="2"/>
      <c r="O638" s="2"/>
      <c r="P638" s="2"/>
      <c r="Q638" s="2"/>
      <c r="R638" s="2"/>
      <c r="S638" s="110"/>
      <c r="T638" s="2"/>
      <c r="U638" s="2"/>
      <c r="V638" s="2"/>
      <c r="W638" s="2"/>
      <c r="X638" s="2"/>
      <c r="Y638" s="2"/>
      <c r="Z638" s="2"/>
      <c r="AA638" s="2"/>
      <c r="AB638" s="2"/>
      <c r="AC638" s="2"/>
      <c r="AD638" s="2"/>
    </row>
    <row r="639">
      <c r="A639" s="2"/>
      <c r="B639" s="2"/>
      <c r="C639" s="2"/>
      <c r="D639" s="2"/>
      <c r="E639" s="2"/>
      <c r="F639" s="2"/>
      <c r="G639" s="2"/>
      <c r="H639" s="2"/>
      <c r="I639" s="2"/>
      <c r="J639" s="2"/>
      <c r="K639" s="2"/>
      <c r="L639" s="2"/>
      <c r="M639" s="2"/>
      <c r="N639" s="2"/>
      <c r="O639" s="2"/>
      <c r="P639" s="2"/>
      <c r="Q639" s="2"/>
      <c r="R639" s="2"/>
      <c r="S639" s="110"/>
      <c r="T639" s="2"/>
      <c r="U639" s="2"/>
      <c r="V639" s="2"/>
      <c r="W639" s="2"/>
      <c r="X639" s="2"/>
      <c r="Y639" s="2"/>
      <c r="Z639" s="2"/>
      <c r="AA639" s="2"/>
      <c r="AB639" s="2"/>
      <c r="AC639" s="2"/>
      <c r="AD639" s="2"/>
    </row>
    <row r="640">
      <c r="A640" s="2"/>
      <c r="B640" s="2"/>
      <c r="C640" s="2"/>
      <c r="D640" s="2"/>
      <c r="E640" s="2"/>
      <c r="F640" s="2"/>
      <c r="G640" s="2"/>
      <c r="H640" s="2"/>
      <c r="I640" s="2"/>
      <c r="J640" s="2"/>
      <c r="K640" s="2"/>
      <c r="L640" s="2"/>
      <c r="M640" s="2"/>
      <c r="N640" s="2"/>
      <c r="O640" s="2"/>
      <c r="P640" s="2"/>
      <c r="Q640" s="2"/>
      <c r="R640" s="2"/>
      <c r="S640" s="110"/>
      <c r="T640" s="2"/>
      <c r="U640" s="2"/>
      <c r="V640" s="2"/>
      <c r="W640" s="2"/>
      <c r="X640" s="2"/>
      <c r="Y640" s="2"/>
      <c r="Z640" s="2"/>
      <c r="AA640" s="2"/>
      <c r="AB640" s="2"/>
      <c r="AC640" s="2"/>
      <c r="AD640" s="2"/>
    </row>
    <row r="641">
      <c r="A641" s="2"/>
      <c r="B641" s="2"/>
      <c r="C641" s="2"/>
      <c r="D641" s="2"/>
      <c r="E641" s="2"/>
      <c r="F641" s="2"/>
      <c r="G641" s="2"/>
      <c r="H641" s="2"/>
      <c r="I641" s="2"/>
      <c r="J641" s="2"/>
      <c r="K641" s="2"/>
      <c r="L641" s="2"/>
      <c r="M641" s="2"/>
      <c r="N641" s="2"/>
      <c r="O641" s="2"/>
      <c r="P641" s="2"/>
      <c r="Q641" s="2"/>
      <c r="R641" s="2"/>
      <c r="S641" s="110"/>
      <c r="T641" s="2"/>
      <c r="U641" s="2"/>
      <c r="V641" s="2"/>
      <c r="W641" s="2"/>
      <c r="X641" s="2"/>
      <c r="Y641" s="2"/>
      <c r="Z641" s="2"/>
      <c r="AA641" s="2"/>
      <c r="AB641" s="2"/>
      <c r="AC641" s="2"/>
      <c r="AD641" s="2"/>
    </row>
    <row r="642">
      <c r="A642" s="2"/>
      <c r="B642" s="2"/>
      <c r="C642" s="2"/>
      <c r="D642" s="2"/>
      <c r="E642" s="2"/>
      <c r="F642" s="2"/>
      <c r="G642" s="2"/>
      <c r="H642" s="2"/>
      <c r="I642" s="2"/>
      <c r="J642" s="2"/>
      <c r="K642" s="2"/>
      <c r="L642" s="2"/>
      <c r="M642" s="2"/>
      <c r="N642" s="2"/>
      <c r="O642" s="2"/>
      <c r="P642" s="2"/>
      <c r="Q642" s="2"/>
      <c r="R642" s="2"/>
      <c r="S642" s="110"/>
      <c r="T642" s="2"/>
      <c r="U642" s="2"/>
      <c r="V642" s="2"/>
      <c r="W642" s="2"/>
      <c r="X642" s="2"/>
      <c r="Y642" s="2"/>
      <c r="Z642" s="2"/>
      <c r="AA642" s="2"/>
      <c r="AB642" s="2"/>
      <c r="AC642" s="2"/>
      <c r="AD642" s="2"/>
    </row>
    <row r="643">
      <c r="A643" s="2"/>
      <c r="B643" s="2"/>
      <c r="C643" s="2"/>
      <c r="D643" s="2"/>
      <c r="E643" s="2"/>
      <c r="F643" s="2"/>
      <c r="G643" s="2"/>
      <c r="H643" s="2"/>
      <c r="I643" s="2"/>
      <c r="J643" s="2"/>
      <c r="K643" s="2"/>
      <c r="L643" s="2"/>
      <c r="M643" s="2"/>
      <c r="N643" s="2"/>
      <c r="O643" s="2"/>
      <c r="P643" s="2"/>
      <c r="Q643" s="2"/>
      <c r="R643" s="2"/>
      <c r="S643" s="110"/>
      <c r="T643" s="2"/>
      <c r="U643" s="2"/>
      <c r="V643" s="2"/>
      <c r="W643" s="2"/>
      <c r="X643" s="2"/>
      <c r="Y643" s="2"/>
      <c r="Z643" s="2"/>
      <c r="AA643" s="2"/>
      <c r="AB643" s="2"/>
      <c r="AC643" s="2"/>
      <c r="AD643" s="2"/>
    </row>
    <row r="644">
      <c r="A644" s="2"/>
      <c r="B644" s="2"/>
      <c r="C644" s="2"/>
      <c r="D644" s="2"/>
      <c r="E644" s="2"/>
      <c r="F644" s="2"/>
      <c r="G644" s="2"/>
      <c r="H644" s="2"/>
      <c r="I644" s="2"/>
      <c r="J644" s="2"/>
      <c r="K644" s="2"/>
      <c r="L644" s="2"/>
      <c r="M644" s="2"/>
      <c r="N644" s="2"/>
      <c r="O644" s="2"/>
      <c r="P644" s="2"/>
      <c r="Q644" s="2"/>
      <c r="R644" s="2"/>
      <c r="S644" s="110"/>
      <c r="T644" s="2"/>
      <c r="U644" s="2"/>
      <c r="V644" s="2"/>
      <c r="W644" s="2"/>
      <c r="X644" s="2"/>
      <c r="Y644" s="2"/>
      <c r="Z644" s="2"/>
      <c r="AA644" s="2"/>
      <c r="AB644" s="2"/>
      <c r="AC644" s="2"/>
      <c r="AD644" s="2"/>
    </row>
    <row r="645">
      <c r="A645" s="2"/>
      <c r="B645" s="2"/>
      <c r="C645" s="2"/>
      <c r="D645" s="2"/>
      <c r="E645" s="2"/>
      <c r="F645" s="2"/>
      <c r="G645" s="2"/>
      <c r="H645" s="2"/>
      <c r="I645" s="2"/>
      <c r="J645" s="2"/>
      <c r="K645" s="2"/>
      <c r="L645" s="2"/>
      <c r="M645" s="2"/>
      <c r="N645" s="2"/>
      <c r="O645" s="2"/>
      <c r="P645" s="2"/>
      <c r="Q645" s="2"/>
      <c r="R645" s="2"/>
      <c r="S645" s="110"/>
      <c r="T645" s="2"/>
      <c r="U645" s="2"/>
      <c r="V645" s="2"/>
      <c r="W645" s="2"/>
      <c r="X645" s="2"/>
      <c r="Y645" s="2"/>
      <c r="Z645" s="2"/>
      <c r="AA645" s="2"/>
      <c r="AB645" s="2"/>
      <c r="AC645" s="2"/>
      <c r="AD645" s="2"/>
    </row>
    <row r="646">
      <c r="A646" s="2"/>
      <c r="B646" s="2"/>
      <c r="C646" s="2"/>
      <c r="D646" s="2"/>
      <c r="E646" s="2"/>
      <c r="F646" s="2"/>
      <c r="G646" s="2"/>
      <c r="H646" s="2"/>
      <c r="I646" s="2"/>
      <c r="J646" s="2"/>
      <c r="K646" s="2"/>
      <c r="L646" s="2"/>
      <c r="M646" s="2"/>
      <c r="N646" s="2"/>
      <c r="O646" s="2"/>
      <c r="P646" s="2"/>
      <c r="Q646" s="2"/>
      <c r="R646" s="2"/>
      <c r="S646" s="110"/>
      <c r="T646" s="2"/>
      <c r="U646" s="2"/>
      <c r="V646" s="2"/>
      <c r="W646" s="2"/>
      <c r="X646" s="2"/>
      <c r="Y646" s="2"/>
      <c r="Z646" s="2"/>
      <c r="AA646" s="2"/>
      <c r="AB646" s="2"/>
      <c r="AC646" s="2"/>
      <c r="AD646" s="2"/>
    </row>
    <row r="647">
      <c r="A647" s="2"/>
      <c r="B647" s="2"/>
      <c r="C647" s="2"/>
      <c r="D647" s="2"/>
      <c r="E647" s="2"/>
      <c r="F647" s="2"/>
      <c r="G647" s="2"/>
      <c r="H647" s="2"/>
      <c r="I647" s="2"/>
      <c r="J647" s="2"/>
      <c r="K647" s="2"/>
      <c r="L647" s="2"/>
      <c r="M647" s="2"/>
      <c r="N647" s="2"/>
      <c r="O647" s="2"/>
      <c r="P647" s="2"/>
      <c r="Q647" s="2"/>
      <c r="R647" s="2"/>
      <c r="S647" s="110"/>
      <c r="T647" s="2"/>
      <c r="U647" s="2"/>
      <c r="V647" s="2"/>
      <c r="W647" s="2"/>
      <c r="X647" s="2"/>
      <c r="Y647" s="2"/>
      <c r="Z647" s="2"/>
      <c r="AA647" s="2"/>
      <c r="AB647" s="2"/>
      <c r="AC647" s="2"/>
      <c r="AD647" s="2"/>
    </row>
    <row r="648">
      <c r="A648" s="2"/>
      <c r="B648" s="2"/>
      <c r="C648" s="2"/>
      <c r="D648" s="2"/>
      <c r="E648" s="2"/>
      <c r="F648" s="2"/>
      <c r="G648" s="2"/>
      <c r="H648" s="2"/>
      <c r="I648" s="2"/>
      <c r="J648" s="2"/>
      <c r="K648" s="2"/>
      <c r="L648" s="2"/>
      <c r="M648" s="2"/>
      <c r="N648" s="2"/>
      <c r="O648" s="2"/>
      <c r="P648" s="2"/>
      <c r="Q648" s="2"/>
      <c r="R648" s="2"/>
      <c r="S648" s="110"/>
      <c r="T648" s="2"/>
      <c r="U648" s="2"/>
      <c r="V648" s="2"/>
      <c r="W648" s="2"/>
      <c r="X648" s="2"/>
      <c r="Y648" s="2"/>
      <c r="Z648" s="2"/>
      <c r="AA648" s="2"/>
      <c r="AB648" s="2"/>
      <c r="AC648" s="2"/>
      <c r="AD648" s="2"/>
    </row>
    <row r="649">
      <c r="A649" s="2"/>
      <c r="B649" s="2"/>
      <c r="C649" s="2"/>
      <c r="D649" s="2"/>
      <c r="E649" s="2"/>
      <c r="F649" s="2"/>
      <c r="G649" s="2"/>
      <c r="H649" s="2"/>
      <c r="I649" s="2"/>
      <c r="J649" s="2"/>
      <c r="K649" s="2"/>
      <c r="L649" s="2"/>
      <c r="M649" s="2"/>
      <c r="N649" s="2"/>
      <c r="O649" s="2"/>
      <c r="P649" s="2"/>
      <c r="Q649" s="2"/>
      <c r="R649" s="2"/>
      <c r="S649" s="110"/>
      <c r="T649" s="2"/>
      <c r="U649" s="2"/>
      <c r="V649" s="2"/>
      <c r="W649" s="2"/>
      <c r="X649" s="2"/>
      <c r="Y649" s="2"/>
      <c r="Z649" s="2"/>
      <c r="AA649" s="2"/>
      <c r="AB649" s="2"/>
      <c r="AC649" s="2"/>
      <c r="AD649" s="2"/>
    </row>
    <row r="650">
      <c r="A650" s="2"/>
      <c r="B650" s="2"/>
      <c r="C650" s="2"/>
      <c r="D650" s="2"/>
      <c r="E650" s="2"/>
      <c r="F650" s="2"/>
      <c r="G650" s="2"/>
      <c r="H650" s="2"/>
      <c r="I650" s="2"/>
      <c r="J650" s="2"/>
      <c r="K650" s="2"/>
      <c r="L650" s="2"/>
      <c r="M650" s="2"/>
      <c r="N650" s="2"/>
      <c r="O650" s="2"/>
      <c r="P650" s="2"/>
      <c r="Q650" s="2"/>
      <c r="R650" s="2"/>
      <c r="S650" s="110"/>
      <c r="T650" s="2"/>
      <c r="U650" s="2"/>
      <c r="V650" s="2"/>
      <c r="W650" s="2"/>
      <c r="X650" s="2"/>
      <c r="Y650" s="2"/>
      <c r="Z650" s="2"/>
      <c r="AA650" s="2"/>
      <c r="AB650" s="2"/>
      <c r="AC650" s="2"/>
      <c r="AD650" s="2"/>
    </row>
    <row r="651">
      <c r="A651" s="2"/>
      <c r="B651" s="2"/>
      <c r="C651" s="2"/>
      <c r="D651" s="2"/>
      <c r="E651" s="2"/>
      <c r="F651" s="2"/>
      <c r="G651" s="2"/>
      <c r="H651" s="2"/>
      <c r="I651" s="2"/>
      <c r="J651" s="2"/>
      <c r="K651" s="2"/>
      <c r="L651" s="2"/>
      <c r="M651" s="2"/>
      <c r="N651" s="2"/>
      <c r="O651" s="2"/>
      <c r="P651" s="2"/>
      <c r="Q651" s="2"/>
      <c r="R651" s="2"/>
      <c r="S651" s="110"/>
      <c r="T651" s="2"/>
      <c r="U651" s="2"/>
      <c r="V651" s="2"/>
      <c r="W651" s="2"/>
      <c r="X651" s="2"/>
      <c r="Y651" s="2"/>
      <c r="Z651" s="2"/>
      <c r="AA651" s="2"/>
      <c r="AB651" s="2"/>
      <c r="AC651" s="2"/>
      <c r="AD651" s="2"/>
    </row>
    <row r="652">
      <c r="A652" s="2"/>
      <c r="B652" s="2"/>
      <c r="C652" s="2"/>
      <c r="D652" s="2"/>
      <c r="E652" s="2"/>
      <c r="F652" s="2"/>
      <c r="G652" s="2"/>
      <c r="H652" s="2"/>
      <c r="I652" s="2"/>
      <c r="J652" s="2"/>
      <c r="K652" s="2"/>
      <c r="L652" s="2"/>
      <c r="M652" s="2"/>
      <c r="N652" s="2"/>
      <c r="O652" s="2"/>
      <c r="P652" s="2"/>
      <c r="Q652" s="2"/>
      <c r="R652" s="2"/>
      <c r="S652" s="110"/>
      <c r="T652" s="2"/>
      <c r="U652" s="2"/>
      <c r="V652" s="2"/>
      <c r="W652" s="2"/>
      <c r="X652" s="2"/>
      <c r="Y652" s="2"/>
      <c r="Z652" s="2"/>
      <c r="AA652" s="2"/>
      <c r="AB652" s="2"/>
      <c r="AC652" s="2"/>
      <c r="AD652" s="2"/>
    </row>
    <row r="653">
      <c r="A653" s="2"/>
      <c r="B653" s="2"/>
      <c r="C653" s="2"/>
      <c r="D653" s="2"/>
      <c r="E653" s="2"/>
      <c r="F653" s="2"/>
      <c r="G653" s="2"/>
      <c r="H653" s="2"/>
      <c r="I653" s="2"/>
      <c r="J653" s="2"/>
      <c r="K653" s="2"/>
      <c r="L653" s="2"/>
      <c r="M653" s="2"/>
      <c r="N653" s="2"/>
      <c r="O653" s="2"/>
      <c r="P653" s="2"/>
      <c r="Q653" s="2"/>
      <c r="R653" s="2"/>
      <c r="S653" s="110"/>
      <c r="T653" s="2"/>
      <c r="U653" s="2"/>
      <c r="V653" s="2"/>
      <c r="W653" s="2"/>
      <c r="X653" s="2"/>
      <c r="Y653" s="2"/>
      <c r="Z653" s="2"/>
      <c r="AA653" s="2"/>
      <c r="AB653" s="2"/>
      <c r="AC653" s="2"/>
      <c r="AD653" s="2"/>
    </row>
    <row r="654">
      <c r="A654" s="2"/>
      <c r="B654" s="2"/>
      <c r="C654" s="2"/>
      <c r="D654" s="2"/>
      <c r="E654" s="2"/>
      <c r="F654" s="2"/>
      <c r="G654" s="2"/>
      <c r="H654" s="2"/>
      <c r="I654" s="2"/>
      <c r="J654" s="2"/>
      <c r="K654" s="2"/>
      <c r="L654" s="2"/>
      <c r="M654" s="2"/>
      <c r="N654" s="2"/>
      <c r="O654" s="2"/>
      <c r="P654" s="2"/>
      <c r="Q654" s="2"/>
      <c r="R654" s="2"/>
      <c r="S654" s="110"/>
      <c r="T654" s="2"/>
      <c r="U654" s="2"/>
      <c r="V654" s="2"/>
      <c r="W654" s="2"/>
      <c r="X654" s="2"/>
      <c r="Y654" s="2"/>
      <c r="Z654" s="2"/>
      <c r="AA654" s="2"/>
      <c r="AB654" s="2"/>
      <c r="AC654" s="2"/>
      <c r="AD654" s="2"/>
    </row>
    <row r="655">
      <c r="A655" s="2"/>
      <c r="B655" s="2"/>
      <c r="C655" s="2"/>
      <c r="D655" s="2"/>
      <c r="E655" s="2"/>
      <c r="F655" s="2"/>
      <c r="G655" s="2"/>
      <c r="H655" s="2"/>
      <c r="I655" s="2"/>
      <c r="J655" s="2"/>
      <c r="K655" s="2"/>
      <c r="L655" s="2"/>
      <c r="M655" s="2"/>
      <c r="N655" s="2"/>
      <c r="O655" s="2"/>
      <c r="P655" s="2"/>
      <c r="Q655" s="2"/>
      <c r="R655" s="2"/>
      <c r="S655" s="110"/>
      <c r="T655" s="2"/>
      <c r="U655" s="2"/>
      <c r="V655" s="2"/>
      <c r="W655" s="2"/>
      <c r="X655" s="2"/>
      <c r="Y655" s="2"/>
      <c r="Z655" s="2"/>
      <c r="AA655" s="2"/>
      <c r="AB655" s="2"/>
      <c r="AC655" s="2"/>
      <c r="AD655" s="2"/>
    </row>
    <row r="656">
      <c r="A656" s="2"/>
      <c r="B656" s="2"/>
      <c r="C656" s="2"/>
      <c r="D656" s="2"/>
      <c r="E656" s="2"/>
      <c r="F656" s="2"/>
      <c r="G656" s="2"/>
      <c r="H656" s="2"/>
      <c r="I656" s="2"/>
      <c r="J656" s="2"/>
      <c r="K656" s="2"/>
      <c r="L656" s="2"/>
      <c r="M656" s="2"/>
      <c r="N656" s="2"/>
      <c r="O656" s="2"/>
      <c r="P656" s="2"/>
      <c r="Q656" s="2"/>
      <c r="R656" s="2"/>
      <c r="S656" s="110"/>
      <c r="T656" s="2"/>
      <c r="U656" s="2"/>
      <c r="V656" s="2"/>
      <c r="W656" s="2"/>
      <c r="X656" s="2"/>
      <c r="Y656" s="2"/>
      <c r="Z656" s="2"/>
      <c r="AA656" s="2"/>
      <c r="AB656" s="2"/>
      <c r="AC656" s="2"/>
      <c r="AD656" s="2"/>
    </row>
    <row r="657">
      <c r="A657" s="2"/>
      <c r="B657" s="2"/>
      <c r="C657" s="2"/>
      <c r="D657" s="2"/>
      <c r="E657" s="2"/>
      <c r="F657" s="2"/>
      <c r="G657" s="2"/>
      <c r="H657" s="2"/>
      <c r="I657" s="2"/>
      <c r="J657" s="2"/>
      <c r="K657" s="2"/>
      <c r="L657" s="2"/>
      <c r="M657" s="2"/>
      <c r="N657" s="2"/>
      <c r="O657" s="2"/>
      <c r="P657" s="2"/>
      <c r="Q657" s="2"/>
      <c r="R657" s="2"/>
      <c r="S657" s="110"/>
      <c r="T657" s="2"/>
      <c r="U657" s="2"/>
      <c r="V657" s="2"/>
      <c r="W657" s="2"/>
      <c r="X657" s="2"/>
      <c r="Y657" s="2"/>
      <c r="Z657" s="2"/>
      <c r="AA657" s="2"/>
      <c r="AB657" s="2"/>
      <c r="AC657" s="2"/>
      <c r="AD657" s="2"/>
    </row>
    <row r="658">
      <c r="A658" s="2"/>
      <c r="B658" s="2"/>
      <c r="C658" s="2"/>
      <c r="D658" s="2"/>
      <c r="E658" s="2"/>
      <c r="F658" s="2"/>
      <c r="G658" s="2"/>
      <c r="H658" s="2"/>
      <c r="I658" s="2"/>
      <c r="J658" s="2"/>
      <c r="K658" s="2"/>
      <c r="L658" s="2"/>
      <c r="M658" s="2"/>
      <c r="N658" s="2"/>
      <c r="O658" s="2"/>
      <c r="P658" s="2"/>
      <c r="Q658" s="2"/>
      <c r="R658" s="2"/>
      <c r="S658" s="110"/>
      <c r="T658" s="2"/>
      <c r="U658" s="2"/>
      <c r="V658" s="2"/>
      <c r="W658" s="2"/>
      <c r="X658" s="2"/>
      <c r="Y658" s="2"/>
      <c r="Z658" s="2"/>
      <c r="AA658" s="2"/>
      <c r="AB658" s="2"/>
      <c r="AC658" s="2"/>
      <c r="AD658" s="2"/>
    </row>
    <row r="659">
      <c r="A659" s="2"/>
      <c r="B659" s="2"/>
      <c r="C659" s="2"/>
      <c r="D659" s="2"/>
      <c r="E659" s="2"/>
      <c r="F659" s="2"/>
      <c r="G659" s="2"/>
      <c r="H659" s="2"/>
      <c r="I659" s="2"/>
      <c r="J659" s="2"/>
      <c r="K659" s="2"/>
      <c r="L659" s="2"/>
      <c r="M659" s="2"/>
      <c r="N659" s="2"/>
      <c r="O659" s="2"/>
      <c r="P659" s="2"/>
      <c r="Q659" s="2"/>
      <c r="R659" s="2"/>
      <c r="S659" s="110"/>
      <c r="T659" s="2"/>
      <c r="U659" s="2"/>
      <c r="V659" s="2"/>
      <c r="W659" s="2"/>
      <c r="X659" s="2"/>
      <c r="Y659" s="2"/>
      <c r="Z659" s="2"/>
      <c r="AA659" s="2"/>
      <c r="AB659" s="2"/>
      <c r="AC659" s="2"/>
      <c r="AD659" s="2"/>
    </row>
    <row r="660">
      <c r="A660" s="2"/>
      <c r="B660" s="2"/>
      <c r="C660" s="2"/>
      <c r="D660" s="2"/>
      <c r="E660" s="2"/>
      <c r="F660" s="2"/>
      <c r="G660" s="2"/>
      <c r="H660" s="2"/>
      <c r="I660" s="2"/>
      <c r="J660" s="2"/>
      <c r="K660" s="2"/>
      <c r="L660" s="2"/>
      <c r="M660" s="2"/>
      <c r="N660" s="2"/>
      <c r="O660" s="2"/>
      <c r="P660" s="2"/>
      <c r="Q660" s="2"/>
      <c r="R660" s="2"/>
      <c r="S660" s="110"/>
      <c r="T660" s="2"/>
      <c r="U660" s="2"/>
      <c r="V660" s="2"/>
      <c r="W660" s="2"/>
      <c r="X660" s="2"/>
      <c r="Y660" s="2"/>
      <c r="Z660" s="2"/>
      <c r="AA660" s="2"/>
      <c r="AB660" s="2"/>
      <c r="AC660" s="2"/>
      <c r="AD660" s="2"/>
    </row>
    <row r="661">
      <c r="A661" s="2"/>
      <c r="B661" s="2"/>
      <c r="C661" s="2"/>
      <c r="D661" s="2"/>
      <c r="E661" s="2"/>
      <c r="F661" s="2"/>
      <c r="G661" s="2"/>
      <c r="H661" s="2"/>
      <c r="I661" s="2"/>
      <c r="J661" s="2"/>
      <c r="K661" s="2"/>
      <c r="L661" s="2"/>
      <c r="M661" s="2"/>
      <c r="N661" s="2"/>
      <c r="O661" s="2"/>
      <c r="P661" s="2"/>
      <c r="Q661" s="2"/>
      <c r="R661" s="2"/>
      <c r="S661" s="110"/>
      <c r="T661" s="2"/>
      <c r="U661" s="2"/>
      <c r="V661" s="2"/>
      <c r="W661" s="2"/>
      <c r="X661" s="2"/>
      <c r="Y661" s="2"/>
      <c r="Z661" s="2"/>
      <c r="AA661" s="2"/>
      <c r="AB661" s="2"/>
      <c r="AC661" s="2"/>
      <c r="AD661" s="2"/>
    </row>
    <row r="662">
      <c r="A662" s="2"/>
      <c r="B662" s="2"/>
      <c r="C662" s="2"/>
      <c r="D662" s="2"/>
      <c r="E662" s="2"/>
      <c r="F662" s="2"/>
      <c r="G662" s="2"/>
      <c r="H662" s="2"/>
      <c r="I662" s="2"/>
      <c r="J662" s="2"/>
      <c r="K662" s="2"/>
      <c r="L662" s="2"/>
      <c r="M662" s="2"/>
      <c r="N662" s="2"/>
      <c r="O662" s="2"/>
      <c r="P662" s="2"/>
      <c r="Q662" s="2"/>
      <c r="R662" s="2"/>
      <c r="S662" s="110"/>
      <c r="T662" s="2"/>
      <c r="U662" s="2"/>
      <c r="V662" s="2"/>
      <c r="W662" s="2"/>
      <c r="X662" s="2"/>
      <c r="Y662" s="2"/>
      <c r="Z662" s="2"/>
      <c r="AA662" s="2"/>
      <c r="AB662" s="2"/>
      <c r="AC662" s="2"/>
      <c r="AD662" s="2"/>
    </row>
    <row r="663">
      <c r="A663" s="2"/>
      <c r="B663" s="2"/>
      <c r="C663" s="2"/>
      <c r="D663" s="2"/>
      <c r="E663" s="2"/>
      <c r="F663" s="2"/>
      <c r="G663" s="2"/>
      <c r="H663" s="2"/>
      <c r="I663" s="2"/>
      <c r="J663" s="2"/>
      <c r="K663" s="2"/>
      <c r="L663" s="2"/>
      <c r="M663" s="2"/>
      <c r="N663" s="2"/>
      <c r="O663" s="2"/>
      <c r="P663" s="2"/>
      <c r="Q663" s="2"/>
      <c r="R663" s="2"/>
      <c r="S663" s="110"/>
      <c r="T663" s="2"/>
      <c r="U663" s="2"/>
      <c r="V663" s="2"/>
      <c r="W663" s="2"/>
      <c r="X663" s="2"/>
      <c r="Y663" s="2"/>
      <c r="Z663" s="2"/>
      <c r="AA663" s="2"/>
      <c r="AB663" s="2"/>
      <c r="AC663" s="2"/>
      <c r="AD663" s="2"/>
    </row>
    <row r="664">
      <c r="A664" s="2"/>
      <c r="B664" s="2"/>
      <c r="C664" s="2"/>
      <c r="D664" s="2"/>
      <c r="E664" s="2"/>
      <c r="F664" s="2"/>
      <c r="G664" s="2"/>
      <c r="H664" s="2"/>
      <c r="I664" s="2"/>
      <c r="J664" s="2"/>
      <c r="K664" s="2"/>
      <c r="L664" s="2"/>
      <c r="M664" s="2"/>
      <c r="N664" s="2"/>
      <c r="O664" s="2"/>
      <c r="P664" s="2"/>
      <c r="Q664" s="2"/>
      <c r="R664" s="2"/>
      <c r="S664" s="110"/>
      <c r="T664" s="2"/>
      <c r="U664" s="2"/>
      <c r="V664" s="2"/>
      <c r="W664" s="2"/>
      <c r="X664" s="2"/>
      <c r="Y664" s="2"/>
      <c r="Z664" s="2"/>
      <c r="AA664" s="2"/>
      <c r="AB664" s="2"/>
      <c r="AC664" s="2"/>
      <c r="AD664" s="2"/>
    </row>
    <row r="665">
      <c r="A665" s="2"/>
      <c r="B665" s="2"/>
      <c r="C665" s="2"/>
      <c r="D665" s="2"/>
      <c r="E665" s="2"/>
      <c r="F665" s="2"/>
      <c r="G665" s="2"/>
      <c r="H665" s="2"/>
      <c r="I665" s="2"/>
      <c r="J665" s="2"/>
      <c r="K665" s="2"/>
      <c r="L665" s="2"/>
      <c r="M665" s="2"/>
      <c r="N665" s="2"/>
      <c r="O665" s="2"/>
      <c r="P665" s="2"/>
      <c r="Q665" s="2"/>
      <c r="R665" s="2"/>
      <c r="S665" s="110"/>
      <c r="T665" s="2"/>
      <c r="U665" s="2"/>
      <c r="V665" s="2"/>
      <c r="W665" s="2"/>
      <c r="X665" s="2"/>
      <c r="Y665" s="2"/>
      <c r="Z665" s="2"/>
      <c r="AA665" s="2"/>
      <c r="AB665" s="2"/>
      <c r="AC665" s="2"/>
      <c r="AD665" s="2"/>
    </row>
    <row r="666">
      <c r="A666" s="2"/>
      <c r="B666" s="2"/>
      <c r="C666" s="2"/>
      <c r="D666" s="2"/>
      <c r="E666" s="2"/>
      <c r="F666" s="2"/>
      <c r="G666" s="2"/>
      <c r="H666" s="2"/>
      <c r="I666" s="2"/>
      <c r="J666" s="2"/>
      <c r="K666" s="2"/>
      <c r="L666" s="2"/>
      <c r="M666" s="2"/>
      <c r="N666" s="2"/>
      <c r="O666" s="2"/>
      <c r="P666" s="2"/>
      <c r="Q666" s="2"/>
      <c r="R666" s="2"/>
      <c r="S666" s="110"/>
      <c r="T666" s="2"/>
      <c r="U666" s="2"/>
      <c r="V666" s="2"/>
      <c r="W666" s="2"/>
      <c r="X666" s="2"/>
      <c r="Y666" s="2"/>
      <c r="Z666" s="2"/>
      <c r="AA666" s="2"/>
      <c r="AB666" s="2"/>
      <c r="AC666" s="2"/>
      <c r="AD666" s="2"/>
    </row>
    <row r="667">
      <c r="A667" s="2"/>
      <c r="B667" s="2"/>
      <c r="C667" s="2"/>
      <c r="D667" s="2"/>
      <c r="E667" s="2"/>
      <c r="F667" s="2"/>
      <c r="G667" s="2"/>
      <c r="H667" s="2"/>
      <c r="I667" s="2"/>
      <c r="J667" s="2"/>
      <c r="K667" s="2"/>
      <c r="L667" s="2"/>
      <c r="M667" s="2"/>
      <c r="N667" s="2"/>
      <c r="O667" s="2"/>
      <c r="P667" s="2"/>
      <c r="Q667" s="2"/>
      <c r="R667" s="2"/>
      <c r="S667" s="110"/>
      <c r="T667" s="2"/>
      <c r="U667" s="2"/>
      <c r="V667" s="2"/>
      <c r="W667" s="2"/>
      <c r="X667" s="2"/>
      <c r="Y667" s="2"/>
      <c r="Z667" s="2"/>
      <c r="AA667" s="2"/>
      <c r="AB667" s="2"/>
      <c r="AC667" s="2"/>
      <c r="AD667" s="2"/>
    </row>
    <row r="668">
      <c r="A668" s="2"/>
      <c r="B668" s="2"/>
      <c r="C668" s="2"/>
      <c r="D668" s="2"/>
      <c r="E668" s="2"/>
      <c r="F668" s="2"/>
      <c r="G668" s="2"/>
      <c r="H668" s="2"/>
      <c r="I668" s="2"/>
      <c r="J668" s="2"/>
      <c r="K668" s="2"/>
      <c r="L668" s="2"/>
      <c r="M668" s="2"/>
      <c r="N668" s="2"/>
      <c r="O668" s="2"/>
      <c r="P668" s="2"/>
      <c r="Q668" s="2"/>
      <c r="R668" s="2"/>
      <c r="S668" s="110"/>
      <c r="T668" s="2"/>
      <c r="U668" s="2"/>
      <c r="V668" s="2"/>
      <c r="W668" s="2"/>
      <c r="X668" s="2"/>
      <c r="Y668" s="2"/>
      <c r="Z668" s="2"/>
      <c r="AA668" s="2"/>
      <c r="AB668" s="2"/>
      <c r="AC668" s="2"/>
      <c r="AD668" s="2"/>
    </row>
    <row r="669">
      <c r="A669" s="2"/>
      <c r="B669" s="2"/>
      <c r="C669" s="2"/>
      <c r="D669" s="2"/>
      <c r="E669" s="2"/>
      <c r="F669" s="2"/>
      <c r="G669" s="2"/>
      <c r="H669" s="2"/>
      <c r="I669" s="2"/>
      <c r="J669" s="2"/>
      <c r="K669" s="2"/>
      <c r="L669" s="2"/>
      <c r="M669" s="2"/>
      <c r="N669" s="2"/>
      <c r="O669" s="2"/>
      <c r="P669" s="2"/>
      <c r="Q669" s="2"/>
      <c r="R669" s="2"/>
      <c r="S669" s="110"/>
      <c r="T669" s="2"/>
      <c r="U669" s="2"/>
      <c r="V669" s="2"/>
      <c r="W669" s="2"/>
      <c r="X669" s="2"/>
      <c r="Y669" s="2"/>
      <c r="Z669" s="2"/>
      <c r="AA669" s="2"/>
      <c r="AB669" s="2"/>
      <c r="AC669" s="2"/>
      <c r="AD669" s="2"/>
    </row>
    <row r="670">
      <c r="A670" s="2"/>
      <c r="B670" s="2"/>
      <c r="C670" s="2"/>
      <c r="D670" s="2"/>
      <c r="E670" s="2"/>
      <c r="F670" s="2"/>
      <c r="G670" s="2"/>
      <c r="H670" s="2"/>
      <c r="I670" s="2"/>
      <c r="J670" s="2"/>
      <c r="K670" s="2"/>
      <c r="L670" s="2"/>
      <c r="M670" s="2"/>
      <c r="N670" s="2"/>
      <c r="O670" s="2"/>
      <c r="P670" s="2"/>
      <c r="Q670" s="2"/>
      <c r="R670" s="2"/>
      <c r="S670" s="110"/>
      <c r="T670" s="2"/>
      <c r="U670" s="2"/>
      <c r="V670" s="2"/>
      <c r="W670" s="2"/>
      <c r="X670" s="2"/>
      <c r="Y670" s="2"/>
      <c r="Z670" s="2"/>
      <c r="AA670" s="2"/>
      <c r="AB670" s="2"/>
      <c r="AC670" s="2"/>
      <c r="AD670" s="2"/>
    </row>
    <row r="671">
      <c r="A671" s="2"/>
      <c r="B671" s="2"/>
      <c r="C671" s="2"/>
      <c r="D671" s="2"/>
      <c r="E671" s="2"/>
      <c r="F671" s="2"/>
      <c r="G671" s="2"/>
      <c r="H671" s="2"/>
      <c r="I671" s="2"/>
      <c r="J671" s="2"/>
      <c r="K671" s="2"/>
      <c r="L671" s="2"/>
      <c r="M671" s="2"/>
      <c r="N671" s="2"/>
      <c r="O671" s="2"/>
      <c r="P671" s="2"/>
      <c r="Q671" s="2"/>
      <c r="R671" s="2"/>
      <c r="S671" s="110"/>
      <c r="T671" s="2"/>
      <c r="U671" s="2"/>
      <c r="V671" s="2"/>
      <c r="W671" s="2"/>
      <c r="X671" s="2"/>
      <c r="Y671" s="2"/>
      <c r="Z671" s="2"/>
      <c r="AA671" s="2"/>
      <c r="AB671" s="2"/>
      <c r="AC671" s="2"/>
      <c r="AD671" s="2"/>
    </row>
    <row r="672">
      <c r="A672" s="2"/>
      <c r="B672" s="2"/>
      <c r="C672" s="2"/>
      <c r="D672" s="2"/>
      <c r="E672" s="2"/>
      <c r="F672" s="2"/>
      <c r="G672" s="2"/>
      <c r="H672" s="2"/>
      <c r="I672" s="2"/>
      <c r="J672" s="2"/>
      <c r="K672" s="2"/>
      <c r="L672" s="2"/>
      <c r="M672" s="2"/>
      <c r="N672" s="2"/>
      <c r="O672" s="2"/>
      <c r="P672" s="2"/>
      <c r="Q672" s="2"/>
      <c r="R672" s="2"/>
      <c r="S672" s="110"/>
      <c r="T672" s="2"/>
      <c r="U672" s="2"/>
      <c r="V672" s="2"/>
      <c r="W672" s="2"/>
      <c r="X672" s="2"/>
      <c r="Y672" s="2"/>
      <c r="Z672" s="2"/>
      <c r="AA672" s="2"/>
      <c r="AB672" s="2"/>
      <c r="AC672" s="2"/>
      <c r="AD672" s="2"/>
    </row>
    <row r="673">
      <c r="A673" s="2"/>
      <c r="B673" s="2"/>
      <c r="C673" s="2"/>
      <c r="D673" s="2"/>
      <c r="E673" s="2"/>
      <c r="F673" s="2"/>
      <c r="G673" s="2"/>
      <c r="H673" s="2"/>
      <c r="I673" s="2"/>
      <c r="J673" s="2"/>
      <c r="K673" s="2"/>
      <c r="L673" s="2"/>
      <c r="M673" s="2"/>
      <c r="N673" s="2"/>
      <c r="O673" s="2"/>
      <c r="P673" s="2"/>
      <c r="Q673" s="2"/>
      <c r="R673" s="2"/>
      <c r="S673" s="110"/>
      <c r="T673" s="2"/>
      <c r="U673" s="2"/>
      <c r="V673" s="2"/>
      <c r="W673" s="2"/>
      <c r="X673" s="2"/>
      <c r="Y673" s="2"/>
      <c r="Z673" s="2"/>
      <c r="AA673" s="2"/>
      <c r="AB673" s="2"/>
      <c r="AC673" s="2"/>
      <c r="AD673" s="2"/>
    </row>
    <row r="674">
      <c r="A674" s="2"/>
      <c r="B674" s="2"/>
      <c r="C674" s="2"/>
      <c r="D674" s="2"/>
      <c r="E674" s="2"/>
      <c r="F674" s="2"/>
      <c r="G674" s="2"/>
      <c r="H674" s="2"/>
      <c r="I674" s="2"/>
      <c r="J674" s="2"/>
      <c r="K674" s="2"/>
      <c r="L674" s="2"/>
      <c r="M674" s="2"/>
      <c r="N674" s="2"/>
      <c r="O674" s="2"/>
      <c r="P674" s="2"/>
      <c r="Q674" s="2"/>
      <c r="R674" s="2"/>
      <c r="S674" s="110"/>
      <c r="T674" s="2"/>
      <c r="U674" s="2"/>
      <c r="V674" s="2"/>
      <c r="W674" s="2"/>
      <c r="X674" s="2"/>
      <c r="Y674" s="2"/>
      <c r="Z674" s="2"/>
      <c r="AA674" s="2"/>
      <c r="AB674" s="2"/>
      <c r="AC674" s="2"/>
      <c r="AD674" s="2"/>
    </row>
    <row r="675">
      <c r="A675" s="2"/>
      <c r="B675" s="2"/>
      <c r="C675" s="2"/>
      <c r="D675" s="2"/>
      <c r="E675" s="2"/>
      <c r="F675" s="2"/>
      <c r="G675" s="2"/>
      <c r="H675" s="2"/>
      <c r="I675" s="2"/>
      <c r="J675" s="2"/>
      <c r="K675" s="2"/>
      <c r="L675" s="2"/>
      <c r="M675" s="2"/>
      <c r="N675" s="2"/>
      <c r="O675" s="2"/>
      <c r="P675" s="2"/>
      <c r="Q675" s="2"/>
      <c r="R675" s="2"/>
      <c r="S675" s="110"/>
      <c r="T675" s="2"/>
      <c r="U675" s="2"/>
      <c r="V675" s="2"/>
      <c r="W675" s="2"/>
      <c r="X675" s="2"/>
      <c r="Y675" s="2"/>
      <c r="Z675" s="2"/>
      <c r="AA675" s="2"/>
      <c r="AB675" s="2"/>
      <c r="AC675" s="2"/>
      <c r="AD675" s="2"/>
    </row>
    <row r="676">
      <c r="A676" s="2"/>
      <c r="B676" s="2"/>
      <c r="C676" s="2"/>
      <c r="D676" s="2"/>
      <c r="E676" s="2"/>
      <c r="F676" s="2"/>
      <c r="G676" s="2"/>
      <c r="H676" s="2"/>
      <c r="I676" s="2"/>
      <c r="J676" s="2"/>
      <c r="K676" s="2"/>
      <c r="L676" s="2"/>
      <c r="M676" s="2"/>
      <c r="N676" s="2"/>
      <c r="O676" s="2"/>
      <c r="P676" s="2"/>
      <c r="Q676" s="2"/>
      <c r="R676" s="2"/>
      <c r="S676" s="110"/>
      <c r="T676" s="2"/>
      <c r="U676" s="2"/>
      <c r="V676" s="2"/>
      <c r="W676" s="2"/>
      <c r="X676" s="2"/>
      <c r="Y676" s="2"/>
      <c r="Z676" s="2"/>
      <c r="AA676" s="2"/>
      <c r="AB676" s="2"/>
      <c r="AC676" s="2"/>
      <c r="AD676" s="2"/>
    </row>
    <row r="677">
      <c r="A677" s="2"/>
      <c r="B677" s="2"/>
      <c r="C677" s="2"/>
      <c r="D677" s="2"/>
      <c r="E677" s="2"/>
      <c r="F677" s="2"/>
      <c r="G677" s="2"/>
      <c r="H677" s="2"/>
      <c r="I677" s="2"/>
      <c r="J677" s="2"/>
      <c r="K677" s="2"/>
      <c r="L677" s="2"/>
      <c r="M677" s="2"/>
      <c r="N677" s="2"/>
      <c r="O677" s="2"/>
      <c r="P677" s="2"/>
      <c r="Q677" s="2"/>
      <c r="R677" s="2"/>
      <c r="S677" s="110"/>
      <c r="T677" s="2"/>
      <c r="U677" s="2"/>
      <c r="V677" s="2"/>
      <c r="W677" s="2"/>
      <c r="X677" s="2"/>
      <c r="Y677" s="2"/>
      <c r="Z677" s="2"/>
      <c r="AA677" s="2"/>
      <c r="AB677" s="2"/>
      <c r="AC677" s="2"/>
      <c r="AD677" s="2"/>
    </row>
    <row r="678">
      <c r="A678" s="2"/>
      <c r="B678" s="2"/>
      <c r="C678" s="2"/>
      <c r="D678" s="2"/>
      <c r="E678" s="2"/>
      <c r="F678" s="2"/>
      <c r="G678" s="2"/>
      <c r="H678" s="2"/>
      <c r="I678" s="2"/>
      <c r="J678" s="2"/>
      <c r="K678" s="2"/>
      <c r="L678" s="2"/>
      <c r="M678" s="2"/>
      <c r="N678" s="2"/>
      <c r="O678" s="2"/>
      <c r="P678" s="2"/>
      <c r="Q678" s="2"/>
      <c r="R678" s="2"/>
      <c r="S678" s="110"/>
      <c r="T678" s="2"/>
      <c r="U678" s="2"/>
      <c r="V678" s="2"/>
      <c r="W678" s="2"/>
      <c r="X678" s="2"/>
      <c r="Y678" s="2"/>
      <c r="Z678" s="2"/>
      <c r="AA678" s="2"/>
      <c r="AB678" s="2"/>
      <c r="AC678" s="2"/>
      <c r="AD678" s="2"/>
    </row>
    <row r="679">
      <c r="A679" s="2"/>
      <c r="B679" s="2"/>
      <c r="C679" s="2"/>
      <c r="D679" s="2"/>
      <c r="E679" s="2"/>
      <c r="F679" s="2"/>
      <c r="G679" s="2"/>
      <c r="H679" s="2"/>
      <c r="I679" s="2"/>
      <c r="J679" s="2"/>
      <c r="K679" s="2"/>
      <c r="L679" s="2"/>
      <c r="M679" s="2"/>
      <c r="N679" s="2"/>
      <c r="O679" s="2"/>
      <c r="P679" s="2"/>
      <c r="Q679" s="2"/>
      <c r="R679" s="2"/>
      <c r="S679" s="110"/>
      <c r="T679" s="2"/>
      <c r="U679" s="2"/>
      <c r="V679" s="2"/>
      <c r="W679" s="2"/>
      <c r="X679" s="2"/>
      <c r="Y679" s="2"/>
      <c r="Z679" s="2"/>
      <c r="AA679" s="2"/>
      <c r="AB679" s="2"/>
      <c r="AC679" s="2"/>
      <c r="AD679" s="2"/>
    </row>
    <row r="680">
      <c r="A680" s="2"/>
      <c r="B680" s="2"/>
      <c r="C680" s="2"/>
      <c r="D680" s="2"/>
      <c r="E680" s="2"/>
      <c r="F680" s="2"/>
      <c r="G680" s="2"/>
      <c r="H680" s="2"/>
      <c r="I680" s="2"/>
      <c r="J680" s="2"/>
      <c r="K680" s="2"/>
      <c r="L680" s="2"/>
      <c r="M680" s="2"/>
      <c r="N680" s="2"/>
      <c r="O680" s="2"/>
      <c r="P680" s="2"/>
      <c r="Q680" s="2"/>
      <c r="R680" s="2"/>
      <c r="S680" s="110"/>
      <c r="T680" s="2"/>
      <c r="U680" s="2"/>
      <c r="V680" s="2"/>
      <c r="W680" s="2"/>
      <c r="X680" s="2"/>
      <c r="Y680" s="2"/>
      <c r="Z680" s="2"/>
      <c r="AA680" s="2"/>
      <c r="AB680" s="2"/>
      <c r="AC680" s="2"/>
      <c r="AD680" s="2"/>
    </row>
    <row r="681">
      <c r="A681" s="2"/>
      <c r="B681" s="2"/>
      <c r="C681" s="2"/>
      <c r="D681" s="2"/>
      <c r="E681" s="2"/>
      <c r="F681" s="2"/>
      <c r="G681" s="2"/>
      <c r="H681" s="2"/>
      <c r="I681" s="2"/>
      <c r="J681" s="2"/>
      <c r="K681" s="2"/>
      <c r="L681" s="2"/>
      <c r="M681" s="2"/>
      <c r="N681" s="2"/>
      <c r="O681" s="2"/>
      <c r="P681" s="2"/>
      <c r="Q681" s="2"/>
      <c r="R681" s="2"/>
      <c r="S681" s="110"/>
      <c r="T681" s="2"/>
      <c r="U681" s="2"/>
      <c r="V681" s="2"/>
      <c r="W681" s="2"/>
      <c r="X681" s="2"/>
      <c r="Y681" s="2"/>
      <c r="Z681" s="2"/>
      <c r="AA681" s="2"/>
      <c r="AB681" s="2"/>
      <c r="AC681" s="2"/>
      <c r="AD681" s="2"/>
    </row>
    <row r="682">
      <c r="A682" s="2"/>
      <c r="B682" s="2"/>
      <c r="C682" s="2"/>
      <c r="D682" s="2"/>
      <c r="E682" s="2"/>
      <c r="F682" s="2"/>
      <c r="G682" s="2"/>
      <c r="H682" s="2"/>
      <c r="I682" s="2"/>
      <c r="J682" s="2"/>
      <c r="K682" s="2"/>
      <c r="L682" s="2"/>
      <c r="M682" s="2"/>
      <c r="N682" s="2"/>
      <c r="O682" s="2"/>
      <c r="P682" s="2"/>
      <c r="Q682" s="2"/>
      <c r="R682" s="2"/>
      <c r="S682" s="110"/>
      <c r="T682" s="2"/>
      <c r="U682" s="2"/>
      <c r="V682" s="2"/>
      <c r="W682" s="2"/>
      <c r="X682" s="2"/>
      <c r="Y682" s="2"/>
      <c r="Z682" s="2"/>
      <c r="AA682" s="2"/>
      <c r="AB682" s="2"/>
      <c r="AC682" s="2"/>
      <c r="AD682" s="2"/>
    </row>
    <row r="683">
      <c r="A683" s="2"/>
      <c r="B683" s="2"/>
      <c r="C683" s="2"/>
      <c r="D683" s="2"/>
      <c r="E683" s="2"/>
      <c r="F683" s="2"/>
      <c r="G683" s="2"/>
      <c r="H683" s="2"/>
      <c r="I683" s="2"/>
      <c r="J683" s="2"/>
      <c r="K683" s="2"/>
      <c r="L683" s="2"/>
      <c r="M683" s="2"/>
      <c r="N683" s="2"/>
      <c r="O683" s="2"/>
      <c r="P683" s="2"/>
      <c r="Q683" s="2"/>
      <c r="R683" s="2"/>
      <c r="S683" s="110"/>
      <c r="T683" s="2"/>
      <c r="U683" s="2"/>
      <c r="V683" s="2"/>
      <c r="W683" s="2"/>
      <c r="X683" s="2"/>
      <c r="Y683" s="2"/>
      <c r="Z683" s="2"/>
      <c r="AA683" s="2"/>
      <c r="AB683" s="2"/>
      <c r="AC683" s="2"/>
      <c r="AD683" s="2"/>
    </row>
    <row r="684">
      <c r="A684" s="2"/>
      <c r="B684" s="2"/>
      <c r="C684" s="2"/>
      <c r="D684" s="2"/>
      <c r="E684" s="2"/>
      <c r="F684" s="2"/>
      <c r="G684" s="2"/>
      <c r="H684" s="2"/>
      <c r="I684" s="2"/>
      <c r="J684" s="2"/>
      <c r="K684" s="2"/>
      <c r="L684" s="2"/>
      <c r="M684" s="2"/>
      <c r="N684" s="2"/>
      <c r="O684" s="2"/>
      <c r="P684" s="2"/>
      <c r="Q684" s="2"/>
      <c r="R684" s="2"/>
      <c r="S684" s="110"/>
      <c r="T684" s="2"/>
      <c r="U684" s="2"/>
      <c r="V684" s="2"/>
      <c r="W684" s="2"/>
      <c r="X684" s="2"/>
      <c r="Y684" s="2"/>
      <c r="Z684" s="2"/>
      <c r="AA684" s="2"/>
      <c r="AB684" s="2"/>
      <c r="AC684" s="2"/>
      <c r="AD684" s="2"/>
    </row>
    <row r="685">
      <c r="A685" s="2"/>
      <c r="B685" s="2"/>
      <c r="C685" s="2"/>
      <c r="D685" s="2"/>
      <c r="E685" s="2"/>
      <c r="F685" s="2"/>
      <c r="G685" s="2"/>
      <c r="H685" s="2"/>
      <c r="I685" s="2"/>
      <c r="J685" s="2"/>
      <c r="K685" s="2"/>
      <c r="L685" s="2"/>
      <c r="M685" s="2"/>
      <c r="N685" s="2"/>
      <c r="O685" s="2"/>
      <c r="P685" s="2"/>
      <c r="Q685" s="2"/>
      <c r="R685" s="2"/>
      <c r="S685" s="110"/>
      <c r="T685" s="2"/>
      <c r="U685" s="2"/>
      <c r="V685" s="2"/>
      <c r="W685" s="2"/>
      <c r="X685" s="2"/>
      <c r="Y685" s="2"/>
      <c r="Z685" s="2"/>
      <c r="AA685" s="2"/>
      <c r="AB685" s="2"/>
      <c r="AC685" s="2"/>
      <c r="AD685" s="2"/>
    </row>
    <row r="686">
      <c r="A686" s="2"/>
      <c r="B686" s="2"/>
      <c r="C686" s="2"/>
      <c r="D686" s="2"/>
      <c r="E686" s="2"/>
      <c r="F686" s="2"/>
      <c r="G686" s="2"/>
      <c r="H686" s="2"/>
      <c r="I686" s="2"/>
      <c r="J686" s="2"/>
      <c r="K686" s="2"/>
      <c r="L686" s="2"/>
      <c r="M686" s="2"/>
      <c r="N686" s="2"/>
      <c r="O686" s="2"/>
      <c r="P686" s="2"/>
      <c r="Q686" s="2"/>
      <c r="R686" s="2"/>
      <c r="S686" s="110"/>
      <c r="T686" s="2"/>
      <c r="U686" s="2"/>
      <c r="V686" s="2"/>
      <c r="W686" s="2"/>
      <c r="X686" s="2"/>
      <c r="Y686" s="2"/>
      <c r="Z686" s="2"/>
      <c r="AA686" s="2"/>
      <c r="AB686" s="2"/>
      <c r="AC686" s="2"/>
      <c r="AD686" s="2"/>
    </row>
    <row r="687">
      <c r="A687" s="2"/>
      <c r="B687" s="2"/>
      <c r="C687" s="2"/>
      <c r="D687" s="2"/>
      <c r="E687" s="2"/>
      <c r="F687" s="2"/>
      <c r="G687" s="2"/>
      <c r="H687" s="2"/>
      <c r="I687" s="2"/>
      <c r="J687" s="2"/>
      <c r="K687" s="2"/>
      <c r="L687" s="2"/>
      <c r="M687" s="2"/>
      <c r="N687" s="2"/>
      <c r="O687" s="2"/>
      <c r="P687" s="2"/>
      <c r="Q687" s="2"/>
      <c r="R687" s="2"/>
      <c r="S687" s="110"/>
      <c r="T687" s="2"/>
      <c r="U687" s="2"/>
      <c r="V687" s="2"/>
      <c r="W687" s="2"/>
      <c r="X687" s="2"/>
      <c r="Y687" s="2"/>
      <c r="Z687" s="2"/>
      <c r="AA687" s="2"/>
      <c r="AB687" s="2"/>
      <c r="AC687" s="2"/>
      <c r="AD687" s="2"/>
    </row>
    <row r="688">
      <c r="A688" s="2"/>
      <c r="B688" s="2"/>
      <c r="C688" s="2"/>
      <c r="D688" s="2"/>
      <c r="E688" s="2"/>
      <c r="F688" s="2"/>
      <c r="G688" s="2"/>
      <c r="H688" s="2"/>
      <c r="I688" s="2"/>
      <c r="J688" s="2"/>
      <c r="K688" s="2"/>
      <c r="L688" s="2"/>
      <c r="M688" s="2"/>
      <c r="N688" s="2"/>
      <c r="O688" s="2"/>
      <c r="P688" s="2"/>
      <c r="Q688" s="2"/>
      <c r="R688" s="2"/>
      <c r="S688" s="110"/>
      <c r="T688" s="2"/>
      <c r="U688" s="2"/>
      <c r="V688" s="2"/>
      <c r="W688" s="2"/>
      <c r="X688" s="2"/>
      <c r="Y688" s="2"/>
      <c r="Z688" s="2"/>
      <c r="AA688" s="2"/>
      <c r="AB688" s="2"/>
      <c r="AC688" s="2"/>
      <c r="AD688" s="2"/>
    </row>
    <row r="689">
      <c r="A689" s="2"/>
      <c r="B689" s="2"/>
      <c r="C689" s="2"/>
      <c r="D689" s="2"/>
      <c r="E689" s="2"/>
      <c r="F689" s="2"/>
      <c r="G689" s="2"/>
      <c r="H689" s="2"/>
      <c r="I689" s="2"/>
      <c r="J689" s="2"/>
      <c r="K689" s="2"/>
      <c r="L689" s="2"/>
      <c r="M689" s="2"/>
      <c r="N689" s="2"/>
      <c r="O689" s="2"/>
      <c r="P689" s="2"/>
      <c r="Q689" s="2"/>
      <c r="R689" s="2"/>
      <c r="S689" s="110"/>
      <c r="T689" s="2"/>
      <c r="U689" s="2"/>
      <c r="V689" s="2"/>
      <c r="W689" s="2"/>
      <c r="X689" s="2"/>
      <c r="Y689" s="2"/>
      <c r="Z689" s="2"/>
      <c r="AA689" s="2"/>
      <c r="AB689" s="2"/>
      <c r="AC689" s="2"/>
      <c r="AD689" s="2"/>
    </row>
    <row r="690">
      <c r="A690" s="2"/>
      <c r="B690" s="2"/>
      <c r="C690" s="2"/>
      <c r="D690" s="2"/>
      <c r="E690" s="2"/>
      <c r="F690" s="2"/>
      <c r="G690" s="2"/>
      <c r="H690" s="2"/>
      <c r="I690" s="2"/>
      <c r="J690" s="2"/>
      <c r="K690" s="2"/>
      <c r="L690" s="2"/>
      <c r="M690" s="2"/>
      <c r="N690" s="2"/>
      <c r="O690" s="2"/>
      <c r="P690" s="2"/>
      <c r="Q690" s="2"/>
      <c r="R690" s="2"/>
      <c r="S690" s="110"/>
      <c r="T690" s="2"/>
      <c r="U690" s="2"/>
      <c r="V690" s="2"/>
      <c r="W690" s="2"/>
      <c r="X690" s="2"/>
      <c r="Y690" s="2"/>
      <c r="Z690" s="2"/>
      <c r="AA690" s="2"/>
      <c r="AB690" s="2"/>
      <c r="AC690" s="2"/>
      <c r="AD690" s="2"/>
    </row>
    <row r="691">
      <c r="A691" s="2"/>
      <c r="B691" s="2"/>
      <c r="C691" s="2"/>
      <c r="D691" s="2"/>
      <c r="E691" s="2"/>
      <c r="F691" s="2"/>
      <c r="G691" s="2"/>
      <c r="H691" s="2"/>
      <c r="I691" s="2"/>
      <c r="J691" s="2"/>
      <c r="K691" s="2"/>
      <c r="L691" s="2"/>
      <c r="M691" s="2"/>
      <c r="N691" s="2"/>
      <c r="O691" s="2"/>
      <c r="P691" s="2"/>
      <c r="Q691" s="2"/>
      <c r="R691" s="2"/>
      <c r="S691" s="110"/>
      <c r="T691" s="2"/>
      <c r="U691" s="2"/>
      <c r="V691" s="2"/>
      <c r="W691" s="2"/>
      <c r="X691" s="2"/>
      <c r="Y691" s="2"/>
      <c r="Z691" s="2"/>
      <c r="AA691" s="2"/>
      <c r="AB691" s="2"/>
      <c r="AC691" s="2"/>
      <c r="AD691" s="2"/>
    </row>
    <row r="692">
      <c r="A692" s="2"/>
      <c r="B692" s="2"/>
      <c r="C692" s="2"/>
      <c r="D692" s="2"/>
      <c r="E692" s="2"/>
      <c r="F692" s="2"/>
      <c r="G692" s="2"/>
      <c r="H692" s="2"/>
      <c r="I692" s="2"/>
      <c r="J692" s="2"/>
      <c r="K692" s="2"/>
      <c r="L692" s="2"/>
      <c r="M692" s="2"/>
      <c r="N692" s="2"/>
      <c r="O692" s="2"/>
      <c r="P692" s="2"/>
      <c r="Q692" s="2"/>
      <c r="R692" s="2"/>
      <c r="S692" s="110"/>
      <c r="T692" s="2"/>
      <c r="U692" s="2"/>
      <c r="V692" s="2"/>
      <c r="W692" s="2"/>
      <c r="X692" s="2"/>
      <c r="Y692" s="2"/>
      <c r="Z692" s="2"/>
      <c r="AA692" s="2"/>
      <c r="AB692" s="2"/>
      <c r="AC692" s="2"/>
      <c r="AD692" s="2"/>
    </row>
    <row r="693">
      <c r="A693" s="2"/>
      <c r="B693" s="2"/>
      <c r="C693" s="2"/>
      <c r="D693" s="2"/>
      <c r="E693" s="2"/>
      <c r="F693" s="2"/>
      <c r="G693" s="2"/>
      <c r="H693" s="2"/>
      <c r="I693" s="2"/>
      <c r="J693" s="2"/>
      <c r="K693" s="2"/>
      <c r="L693" s="2"/>
      <c r="M693" s="2"/>
      <c r="N693" s="2"/>
      <c r="O693" s="2"/>
      <c r="P693" s="2"/>
      <c r="Q693" s="2"/>
      <c r="R693" s="2"/>
      <c r="S693" s="110"/>
      <c r="T693" s="2"/>
      <c r="U693" s="2"/>
      <c r="V693" s="2"/>
      <c r="W693" s="2"/>
      <c r="X693" s="2"/>
      <c r="Y693" s="2"/>
      <c r="Z693" s="2"/>
      <c r="AA693" s="2"/>
      <c r="AB693" s="2"/>
      <c r="AC693" s="2"/>
      <c r="AD693" s="2"/>
    </row>
    <row r="694">
      <c r="A694" s="2"/>
      <c r="B694" s="2"/>
      <c r="C694" s="2"/>
      <c r="D694" s="2"/>
      <c r="E694" s="2"/>
      <c r="F694" s="2"/>
      <c r="G694" s="2"/>
      <c r="H694" s="2"/>
      <c r="I694" s="2"/>
      <c r="J694" s="2"/>
      <c r="K694" s="2"/>
      <c r="L694" s="2"/>
      <c r="M694" s="2"/>
      <c r="N694" s="2"/>
      <c r="O694" s="2"/>
      <c r="P694" s="2"/>
      <c r="Q694" s="2"/>
      <c r="R694" s="2"/>
      <c r="S694" s="110"/>
      <c r="T694" s="2"/>
      <c r="U694" s="2"/>
      <c r="V694" s="2"/>
      <c r="W694" s="2"/>
      <c r="X694" s="2"/>
      <c r="Y694" s="2"/>
      <c r="Z694" s="2"/>
      <c r="AA694" s="2"/>
      <c r="AB694" s="2"/>
      <c r="AC694" s="2"/>
      <c r="AD694" s="2"/>
    </row>
    <row r="695">
      <c r="A695" s="2"/>
      <c r="B695" s="2"/>
      <c r="C695" s="2"/>
      <c r="D695" s="2"/>
      <c r="E695" s="2"/>
      <c r="F695" s="2"/>
      <c r="G695" s="2"/>
      <c r="H695" s="2"/>
      <c r="I695" s="2"/>
      <c r="J695" s="2"/>
      <c r="K695" s="2"/>
      <c r="L695" s="2"/>
      <c r="M695" s="2"/>
      <c r="N695" s="2"/>
      <c r="O695" s="2"/>
      <c r="P695" s="2"/>
      <c r="Q695" s="2"/>
      <c r="R695" s="2"/>
      <c r="S695" s="110"/>
      <c r="T695" s="2"/>
      <c r="U695" s="2"/>
      <c r="V695" s="2"/>
      <c r="W695" s="2"/>
      <c r="X695" s="2"/>
      <c r="Y695" s="2"/>
      <c r="Z695" s="2"/>
      <c r="AA695" s="2"/>
      <c r="AB695" s="2"/>
      <c r="AC695" s="2"/>
      <c r="AD695" s="2"/>
    </row>
    <row r="696">
      <c r="A696" s="2"/>
      <c r="B696" s="2"/>
      <c r="C696" s="2"/>
      <c r="D696" s="2"/>
      <c r="E696" s="2"/>
      <c r="F696" s="2"/>
      <c r="G696" s="2"/>
      <c r="H696" s="2"/>
      <c r="I696" s="2"/>
      <c r="J696" s="2"/>
      <c r="K696" s="2"/>
      <c r="L696" s="2"/>
      <c r="M696" s="2"/>
      <c r="N696" s="2"/>
      <c r="O696" s="2"/>
      <c r="P696" s="2"/>
      <c r="Q696" s="2"/>
      <c r="R696" s="2"/>
      <c r="S696" s="110"/>
      <c r="T696" s="2"/>
      <c r="U696" s="2"/>
      <c r="V696" s="2"/>
      <c r="W696" s="2"/>
      <c r="X696" s="2"/>
      <c r="Y696" s="2"/>
      <c r="Z696" s="2"/>
      <c r="AA696" s="2"/>
      <c r="AB696" s="2"/>
      <c r="AC696" s="2"/>
      <c r="AD696" s="2"/>
    </row>
    <row r="697">
      <c r="A697" s="2"/>
      <c r="B697" s="2"/>
      <c r="C697" s="2"/>
      <c r="D697" s="2"/>
      <c r="E697" s="2"/>
      <c r="F697" s="2"/>
      <c r="G697" s="2"/>
      <c r="H697" s="2"/>
      <c r="I697" s="2"/>
      <c r="J697" s="2"/>
      <c r="K697" s="2"/>
      <c r="L697" s="2"/>
      <c r="M697" s="2"/>
      <c r="N697" s="2"/>
      <c r="O697" s="2"/>
      <c r="P697" s="2"/>
      <c r="Q697" s="2"/>
      <c r="R697" s="2"/>
      <c r="S697" s="110"/>
      <c r="T697" s="2"/>
      <c r="U697" s="2"/>
      <c r="V697" s="2"/>
      <c r="W697" s="2"/>
      <c r="X697" s="2"/>
      <c r="Y697" s="2"/>
      <c r="Z697" s="2"/>
      <c r="AA697" s="2"/>
      <c r="AB697" s="2"/>
      <c r="AC697" s="2"/>
      <c r="AD697" s="2"/>
    </row>
    <row r="698">
      <c r="A698" s="2"/>
      <c r="B698" s="2"/>
      <c r="C698" s="2"/>
      <c r="D698" s="2"/>
      <c r="E698" s="2"/>
      <c r="F698" s="2"/>
      <c r="G698" s="2"/>
      <c r="H698" s="2"/>
      <c r="I698" s="2"/>
      <c r="J698" s="2"/>
      <c r="K698" s="2"/>
      <c r="L698" s="2"/>
      <c r="M698" s="2"/>
      <c r="N698" s="2"/>
      <c r="O698" s="2"/>
      <c r="P698" s="2"/>
      <c r="Q698" s="2"/>
      <c r="R698" s="2"/>
      <c r="S698" s="110"/>
      <c r="T698" s="2"/>
      <c r="U698" s="2"/>
      <c r="V698" s="2"/>
      <c r="W698" s="2"/>
      <c r="X698" s="2"/>
      <c r="Y698" s="2"/>
      <c r="Z698" s="2"/>
      <c r="AA698" s="2"/>
      <c r="AB698" s="2"/>
      <c r="AC698" s="2"/>
      <c r="AD698" s="2"/>
    </row>
    <row r="699">
      <c r="A699" s="2"/>
      <c r="B699" s="2"/>
      <c r="C699" s="2"/>
      <c r="D699" s="2"/>
      <c r="E699" s="2"/>
      <c r="F699" s="2"/>
      <c r="G699" s="2"/>
      <c r="H699" s="2"/>
      <c r="I699" s="2"/>
      <c r="J699" s="2"/>
      <c r="K699" s="2"/>
      <c r="L699" s="2"/>
      <c r="M699" s="2"/>
      <c r="N699" s="2"/>
      <c r="O699" s="2"/>
      <c r="P699" s="2"/>
      <c r="Q699" s="2"/>
      <c r="R699" s="2"/>
      <c r="S699" s="110"/>
      <c r="T699" s="2"/>
      <c r="U699" s="2"/>
      <c r="V699" s="2"/>
      <c r="W699" s="2"/>
      <c r="X699" s="2"/>
      <c r="Y699" s="2"/>
      <c r="Z699" s="2"/>
      <c r="AA699" s="2"/>
      <c r="AB699" s="2"/>
      <c r="AC699" s="2"/>
      <c r="AD699" s="2"/>
    </row>
    <row r="700">
      <c r="A700" s="2"/>
      <c r="B700" s="2"/>
      <c r="C700" s="2"/>
      <c r="D700" s="2"/>
      <c r="E700" s="2"/>
      <c r="F700" s="2"/>
      <c r="G700" s="2"/>
      <c r="H700" s="2"/>
      <c r="I700" s="2"/>
      <c r="J700" s="2"/>
      <c r="K700" s="2"/>
      <c r="L700" s="2"/>
      <c r="M700" s="2"/>
      <c r="N700" s="2"/>
      <c r="O700" s="2"/>
      <c r="P700" s="2"/>
      <c r="Q700" s="2"/>
      <c r="R700" s="2"/>
      <c r="S700" s="110"/>
      <c r="T700" s="2"/>
      <c r="U700" s="2"/>
      <c r="V700" s="2"/>
      <c r="W700" s="2"/>
      <c r="X700" s="2"/>
      <c r="Y700" s="2"/>
      <c r="Z700" s="2"/>
      <c r="AA700" s="2"/>
      <c r="AB700" s="2"/>
      <c r="AC700" s="2"/>
      <c r="AD700" s="2"/>
    </row>
    <row r="701">
      <c r="A701" s="2"/>
      <c r="B701" s="2"/>
      <c r="C701" s="2"/>
      <c r="D701" s="2"/>
      <c r="E701" s="2"/>
      <c r="F701" s="2"/>
      <c r="G701" s="2"/>
      <c r="H701" s="2"/>
      <c r="I701" s="2"/>
      <c r="J701" s="2"/>
      <c r="K701" s="2"/>
      <c r="L701" s="2"/>
      <c r="M701" s="2"/>
      <c r="N701" s="2"/>
      <c r="O701" s="2"/>
      <c r="P701" s="2"/>
      <c r="Q701" s="2"/>
      <c r="R701" s="2"/>
      <c r="S701" s="110"/>
      <c r="T701" s="2"/>
      <c r="U701" s="2"/>
      <c r="V701" s="2"/>
      <c r="W701" s="2"/>
      <c r="X701" s="2"/>
      <c r="Y701" s="2"/>
      <c r="Z701" s="2"/>
      <c r="AA701" s="2"/>
      <c r="AB701" s="2"/>
      <c r="AC701" s="2"/>
      <c r="AD701" s="2"/>
    </row>
    <row r="702">
      <c r="A702" s="2"/>
      <c r="B702" s="2"/>
      <c r="C702" s="2"/>
      <c r="D702" s="2"/>
      <c r="E702" s="2"/>
      <c r="F702" s="2"/>
      <c r="G702" s="2"/>
      <c r="H702" s="2"/>
      <c r="I702" s="2"/>
      <c r="J702" s="2"/>
      <c r="K702" s="2"/>
      <c r="L702" s="2"/>
      <c r="M702" s="2"/>
      <c r="N702" s="2"/>
      <c r="O702" s="2"/>
      <c r="P702" s="2"/>
      <c r="Q702" s="2"/>
      <c r="R702" s="2"/>
      <c r="S702" s="110"/>
      <c r="T702" s="2"/>
      <c r="U702" s="2"/>
      <c r="V702" s="2"/>
      <c r="W702" s="2"/>
      <c r="X702" s="2"/>
      <c r="Y702" s="2"/>
      <c r="Z702" s="2"/>
      <c r="AA702" s="2"/>
      <c r="AB702" s="2"/>
      <c r="AC702" s="2"/>
      <c r="AD702" s="2"/>
    </row>
    <row r="703">
      <c r="A703" s="2"/>
      <c r="B703" s="2"/>
      <c r="C703" s="2"/>
      <c r="D703" s="2"/>
      <c r="E703" s="2"/>
      <c r="F703" s="2"/>
      <c r="G703" s="2"/>
      <c r="H703" s="2"/>
      <c r="I703" s="2"/>
      <c r="J703" s="2"/>
      <c r="K703" s="2"/>
      <c r="L703" s="2"/>
      <c r="M703" s="2"/>
      <c r="N703" s="2"/>
      <c r="O703" s="2"/>
      <c r="P703" s="2"/>
      <c r="Q703" s="2"/>
      <c r="R703" s="2"/>
      <c r="S703" s="110"/>
      <c r="T703" s="2"/>
      <c r="U703" s="2"/>
      <c r="V703" s="2"/>
      <c r="W703" s="2"/>
      <c r="X703" s="2"/>
      <c r="Y703" s="2"/>
      <c r="Z703" s="2"/>
      <c r="AA703" s="2"/>
      <c r="AB703" s="2"/>
      <c r="AC703" s="2"/>
      <c r="AD703" s="2"/>
    </row>
    <row r="704">
      <c r="A704" s="2"/>
      <c r="B704" s="2"/>
      <c r="C704" s="2"/>
      <c r="D704" s="2"/>
      <c r="E704" s="2"/>
      <c r="F704" s="2"/>
      <c r="G704" s="2"/>
      <c r="H704" s="2"/>
      <c r="I704" s="2"/>
      <c r="J704" s="2"/>
      <c r="K704" s="2"/>
      <c r="L704" s="2"/>
      <c r="M704" s="2"/>
      <c r="N704" s="2"/>
      <c r="O704" s="2"/>
      <c r="P704" s="2"/>
      <c r="Q704" s="2"/>
      <c r="R704" s="2"/>
      <c r="S704" s="110"/>
      <c r="T704" s="2"/>
      <c r="U704" s="2"/>
      <c r="V704" s="2"/>
      <c r="W704" s="2"/>
      <c r="X704" s="2"/>
      <c r="Y704" s="2"/>
      <c r="Z704" s="2"/>
      <c r="AA704" s="2"/>
      <c r="AB704" s="2"/>
      <c r="AC704" s="2"/>
      <c r="AD704" s="2"/>
    </row>
    <row r="705">
      <c r="A705" s="2"/>
      <c r="B705" s="2"/>
      <c r="C705" s="2"/>
      <c r="D705" s="2"/>
      <c r="E705" s="2"/>
      <c r="F705" s="2"/>
      <c r="G705" s="2"/>
      <c r="H705" s="2"/>
      <c r="I705" s="2"/>
      <c r="J705" s="2"/>
      <c r="K705" s="2"/>
      <c r="L705" s="2"/>
      <c r="M705" s="2"/>
      <c r="N705" s="2"/>
      <c r="O705" s="2"/>
      <c r="P705" s="2"/>
      <c r="Q705" s="2"/>
      <c r="R705" s="2"/>
      <c r="S705" s="110"/>
      <c r="T705" s="2"/>
      <c r="U705" s="2"/>
      <c r="V705" s="2"/>
      <c r="W705" s="2"/>
      <c r="X705" s="2"/>
      <c r="Y705" s="2"/>
      <c r="Z705" s="2"/>
      <c r="AA705" s="2"/>
      <c r="AB705" s="2"/>
      <c r="AC705" s="2"/>
      <c r="AD705" s="2"/>
    </row>
    <row r="706">
      <c r="A706" s="2"/>
      <c r="B706" s="2"/>
      <c r="C706" s="2"/>
      <c r="D706" s="2"/>
      <c r="E706" s="2"/>
      <c r="F706" s="2"/>
      <c r="G706" s="2"/>
      <c r="H706" s="2"/>
      <c r="I706" s="2"/>
      <c r="J706" s="2"/>
      <c r="K706" s="2"/>
      <c r="L706" s="2"/>
      <c r="M706" s="2"/>
      <c r="N706" s="2"/>
      <c r="O706" s="2"/>
      <c r="P706" s="2"/>
      <c r="Q706" s="2"/>
      <c r="R706" s="2"/>
      <c r="S706" s="110"/>
      <c r="T706" s="2"/>
      <c r="U706" s="2"/>
      <c r="V706" s="2"/>
      <c r="W706" s="2"/>
      <c r="X706" s="2"/>
      <c r="Y706" s="2"/>
      <c r="Z706" s="2"/>
      <c r="AA706" s="2"/>
      <c r="AB706" s="2"/>
      <c r="AC706" s="2"/>
      <c r="AD706" s="2"/>
    </row>
    <row r="707">
      <c r="A707" s="2"/>
      <c r="B707" s="2"/>
      <c r="C707" s="2"/>
      <c r="D707" s="2"/>
      <c r="E707" s="2"/>
      <c r="F707" s="2"/>
      <c r="G707" s="2"/>
      <c r="H707" s="2"/>
      <c r="I707" s="2"/>
      <c r="J707" s="2"/>
      <c r="K707" s="2"/>
      <c r="L707" s="2"/>
      <c r="M707" s="2"/>
      <c r="N707" s="2"/>
      <c r="O707" s="2"/>
      <c r="P707" s="2"/>
      <c r="Q707" s="2"/>
      <c r="R707" s="2"/>
      <c r="S707" s="110"/>
      <c r="T707" s="2"/>
      <c r="U707" s="2"/>
      <c r="V707" s="2"/>
      <c r="W707" s="2"/>
      <c r="X707" s="2"/>
      <c r="Y707" s="2"/>
      <c r="Z707" s="2"/>
      <c r="AA707" s="2"/>
      <c r="AB707" s="2"/>
      <c r="AC707" s="2"/>
      <c r="AD707" s="2"/>
    </row>
    <row r="708">
      <c r="A708" s="2"/>
      <c r="B708" s="2"/>
      <c r="C708" s="2"/>
      <c r="D708" s="2"/>
      <c r="E708" s="2"/>
      <c r="F708" s="2"/>
      <c r="G708" s="2"/>
      <c r="H708" s="2"/>
      <c r="I708" s="2"/>
      <c r="J708" s="2"/>
      <c r="K708" s="2"/>
      <c r="L708" s="2"/>
      <c r="M708" s="2"/>
      <c r="N708" s="2"/>
      <c r="O708" s="2"/>
      <c r="P708" s="2"/>
      <c r="Q708" s="2"/>
      <c r="R708" s="2"/>
      <c r="S708" s="110"/>
      <c r="T708" s="2"/>
      <c r="U708" s="2"/>
      <c r="V708" s="2"/>
      <c r="W708" s="2"/>
      <c r="X708" s="2"/>
      <c r="Y708" s="2"/>
      <c r="Z708" s="2"/>
      <c r="AA708" s="2"/>
      <c r="AB708" s="2"/>
      <c r="AC708" s="2"/>
      <c r="AD708" s="2"/>
    </row>
    <row r="709">
      <c r="A709" s="2"/>
      <c r="B709" s="2"/>
      <c r="C709" s="2"/>
      <c r="D709" s="2"/>
      <c r="E709" s="2"/>
      <c r="F709" s="2"/>
      <c r="G709" s="2"/>
      <c r="H709" s="2"/>
      <c r="I709" s="2"/>
      <c r="J709" s="2"/>
      <c r="K709" s="2"/>
      <c r="L709" s="2"/>
      <c r="M709" s="2"/>
      <c r="N709" s="2"/>
      <c r="O709" s="2"/>
      <c r="P709" s="2"/>
      <c r="Q709" s="2"/>
      <c r="R709" s="2"/>
      <c r="S709" s="110"/>
      <c r="T709" s="2"/>
      <c r="U709" s="2"/>
      <c r="V709" s="2"/>
      <c r="W709" s="2"/>
      <c r="X709" s="2"/>
      <c r="Y709" s="2"/>
      <c r="Z709" s="2"/>
      <c r="AA709" s="2"/>
      <c r="AB709" s="2"/>
      <c r="AC709" s="2"/>
      <c r="AD709" s="2"/>
    </row>
    <row r="710">
      <c r="A710" s="2"/>
      <c r="B710" s="2"/>
      <c r="C710" s="2"/>
      <c r="D710" s="2"/>
      <c r="E710" s="2"/>
      <c r="F710" s="2"/>
      <c r="G710" s="2"/>
      <c r="H710" s="2"/>
      <c r="I710" s="2"/>
      <c r="J710" s="2"/>
      <c r="K710" s="2"/>
      <c r="L710" s="2"/>
      <c r="M710" s="2"/>
      <c r="N710" s="2"/>
      <c r="O710" s="2"/>
      <c r="P710" s="2"/>
      <c r="Q710" s="2"/>
      <c r="R710" s="2"/>
      <c r="S710" s="110"/>
      <c r="T710" s="2"/>
      <c r="U710" s="2"/>
      <c r="V710" s="2"/>
      <c r="W710" s="2"/>
      <c r="X710" s="2"/>
      <c r="Y710" s="2"/>
      <c r="Z710" s="2"/>
      <c r="AA710" s="2"/>
      <c r="AB710" s="2"/>
      <c r="AC710" s="2"/>
      <c r="AD710" s="2"/>
    </row>
    <row r="711">
      <c r="A711" s="2"/>
      <c r="B711" s="2"/>
      <c r="C711" s="2"/>
      <c r="D711" s="2"/>
      <c r="E711" s="2"/>
      <c r="F711" s="2"/>
      <c r="G711" s="2"/>
      <c r="H711" s="2"/>
      <c r="I711" s="2"/>
      <c r="J711" s="2"/>
      <c r="K711" s="2"/>
      <c r="L711" s="2"/>
      <c r="M711" s="2"/>
      <c r="N711" s="2"/>
      <c r="O711" s="2"/>
      <c r="P711" s="2"/>
      <c r="Q711" s="2"/>
      <c r="R711" s="2"/>
      <c r="S711" s="110"/>
      <c r="T711" s="2"/>
      <c r="U711" s="2"/>
      <c r="V711" s="2"/>
      <c r="W711" s="2"/>
      <c r="X711" s="2"/>
      <c r="Y711" s="2"/>
      <c r="Z711" s="2"/>
      <c r="AA711" s="2"/>
      <c r="AB711" s="2"/>
      <c r="AC711" s="2"/>
      <c r="AD711" s="2"/>
    </row>
    <row r="712">
      <c r="A712" s="2"/>
      <c r="B712" s="2"/>
      <c r="C712" s="2"/>
      <c r="D712" s="2"/>
      <c r="E712" s="2"/>
      <c r="F712" s="2"/>
      <c r="G712" s="2"/>
      <c r="H712" s="2"/>
      <c r="I712" s="2"/>
      <c r="J712" s="2"/>
      <c r="K712" s="2"/>
      <c r="L712" s="2"/>
      <c r="M712" s="2"/>
      <c r="N712" s="2"/>
      <c r="O712" s="2"/>
      <c r="P712" s="2"/>
      <c r="Q712" s="2"/>
      <c r="R712" s="2"/>
      <c r="S712" s="110"/>
      <c r="T712" s="2"/>
      <c r="U712" s="2"/>
      <c r="V712" s="2"/>
      <c r="W712" s="2"/>
      <c r="X712" s="2"/>
      <c r="Y712" s="2"/>
      <c r="Z712" s="2"/>
      <c r="AA712" s="2"/>
      <c r="AB712" s="2"/>
      <c r="AC712" s="2"/>
      <c r="AD712" s="2"/>
    </row>
    <row r="713">
      <c r="A713" s="2"/>
      <c r="B713" s="2"/>
      <c r="C713" s="2"/>
      <c r="D713" s="2"/>
      <c r="E713" s="2"/>
      <c r="F713" s="2"/>
      <c r="G713" s="2"/>
      <c r="H713" s="2"/>
      <c r="I713" s="2"/>
      <c r="J713" s="2"/>
      <c r="K713" s="2"/>
      <c r="L713" s="2"/>
      <c r="M713" s="2"/>
      <c r="N713" s="2"/>
      <c r="O713" s="2"/>
      <c r="P713" s="2"/>
      <c r="Q713" s="2"/>
      <c r="R713" s="2"/>
      <c r="S713" s="110"/>
      <c r="T713" s="2"/>
      <c r="U713" s="2"/>
      <c r="V713" s="2"/>
      <c r="W713" s="2"/>
      <c r="X713" s="2"/>
      <c r="Y713" s="2"/>
      <c r="Z713" s="2"/>
      <c r="AA713" s="2"/>
      <c r="AB713" s="2"/>
      <c r="AC713" s="2"/>
      <c r="AD713" s="2"/>
    </row>
    <row r="714">
      <c r="A714" s="2"/>
      <c r="B714" s="2"/>
      <c r="C714" s="2"/>
      <c r="D714" s="2"/>
      <c r="E714" s="2"/>
      <c r="F714" s="2"/>
      <c r="G714" s="2"/>
      <c r="H714" s="2"/>
      <c r="I714" s="2"/>
      <c r="J714" s="2"/>
      <c r="K714" s="2"/>
      <c r="L714" s="2"/>
      <c r="M714" s="2"/>
      <c r="N714" s="2"/>
      <c r="O714" s="2"/>
      <c r="P714" s="2"/>
      <c r="Q714" s="2"/>
      <c r="R714" s="2"/>
      <c r="S714" s="110"/>
      <c r="T714" s="2"/>
      <c r="U714" s="2"/>
      <c r="V714" s="2"/>
      <c r="W714" s="2"/>
      <c r="X714" s="2"/>
      <c r="Y714" s="2"/>
      <c r="Z714" s="2"/>
      <c r="AA714" s="2"/>
      <c r="AB714" s="2"/>
      <c r="AC714" s="2"/>
      <c r="AD714" s="2"/>
    </row>
    <row r="715">
      <c r="A715" s="2"/>
      <c r="B715" s="2"/>
      <c r="C715" s="2"/>
      <c r="D715" s="2"/>
      <c r="E715" s="2"/>
      <c r="F715" s="2"/>
      <c r="G715" s="2"/>
      <c r="H715" s="2"/>
      <c r="I715" s="2"/>
      <c r="J715" s="2"/>
      <c r="K715" s="2"/>
      <c r="L715" s="2"/>
      <c r="M715" s="2"/>
      <c r="N715" s="2"/>
      <c r="O715" s="2"/>
      <c r="P715" s="2"/>
      <c r="Q715" s="2"/>
      <c r="R715" s="2"/>
      <c r="S715" s="110"/>
      <c r="T715" s="2"/>
      <c r="U715" s="2"/>
      <c r="V715" s="2"/>
      <c r="W715" s="2"/>
      <c r="X715" s="2"/>
      <c r="Y715" s="2"/>
      <c r="Z715" s="2"/>
      <c r="AA715" s="2"/>
      <c r="AB715" s="2"/>
      <c r="AC715" s="2"/>
      <c r="AD715" s="2"/>
    </row>
    <row r="716">
      <c r="A716" s="2"/>
      <c r="B716" s="2"/>
      <c r="C716" s="2"/>
      <c r="D716" s="2"/>
      <c r="E716" s="2"/>
      <c r="F716" s="2"/>
      <c r="G716" s="2"/>
      <c r="H716" s="2"/>
      <c r="I716" s="2"/>
      <c r="J716" s="2"/>
      <c r="K716" s="2"/>
      <c r="L716" s="2"/>
      <c r="M716" s="2"/>
      <c r="N716" s="2"/>
      <c r="O716" s="2"/>
      <c r="P716" s="2"/>
      <c r="Q716" s="2"/>
      <c r="R716" s="2"/>
      <c r="S716" s="110"/>
      <c r="T716" s="2"/>
      <c r="U716" s="2"/>
      <c r="V716" s="2"/>
      <c r="W716" s="2"/>
      <c r="X716" s="2"/>
      <c r="Y716" s="2"/>
      <c r="Z716" s="2"/>
      <c r="AA716" s="2"/>
      <c r="AB716" s="2"/>
      <c r="AC716" s="2"/>
      <c r="AD716" s="2"/>
    </row>
    <row r="717">
      <c r="A717" s="2"/>
      <c r="B717" s="2"/>
      <c r="C717" s="2"/>
      <c r="D717" s="2"/>
      <c r="E717" s="2"/>
      <c r="F717" s="2"/>
      <c r="G717" s="2"/>
      <c r="H717" s="2"/>
      <c r="I717" s="2"/>
      <c r="J717" s="2"/>
      <c r="K717" s="2"/>
      <c r="L717" s="2"/>
      <c r="M717" s="2"/>
      <c r="N717" s="2"/>
      <c r="O717" s="2"/>
      <c r="P717" s="2"/>
      <c r="Q717" s="2"/>
      <c r="R717" s="2"/>
      <c r="S717" s="110"/>
      <c r="T717" s="2"/>
      <c r="U717" s="2"/>
      <c r="V717" s="2"/>
      <c r="W717" s="2"/>
      <c r="X717" s="2"/>
      <c r="Y717" s="2"/>
      <c r="Z717" s="2"/>
      <c r="AA717" s="2"/>
      <c r="AB717" s="2"/>
      <c r="AC717" s="2"/>
      <c r="AD717" s="2"/>
    </row>
    <row r="718">
      <c r="A718" s="2"/>
      <c r="B718" s="2"/>
      <c r="C718" s="2"/>
      <c r="D718" s="2"/>
      <c r="E718" s="2"/>
      <c r="F718" s="2"/>
      <c r="G718" s="2"/>
      <c r="H718" s="2"/>
      <c r="I718" s="2"/>
      <c r="J718" s="2"/>
      <c r="K718" s="2"/>
      <c r="L718" s="2"/>
      <c r="M718" s="2"/>
      <c r="N718" s="2"/>
      <c r="O718" s="2"/>
      <c r="P718" s="2"/>
      <c r="Q718" s="2"/>
      <c r="R718" s="2"/>
      <c r="S718" s="110"/>
      <c r="T718" s="2"/>
      <c r="U718" s="2"/>
      <c r="V718" s="2"/>
      <c r="W718" s="2"/>
      <c r="X718" s="2"/>
      <c r="Y718" s="2"/>
      <c r="Z718" s="2"/>
      <c r="AA718" s="2"/>
      <c r="AB718" s="2"/>
      <c r="AC718" s="2"/>
      <c r="AD718" s="2"/>
    </row>
    <row r="719">
      <c r="A719" s="2"/>
      <c r="B719" s="2"/>
      <c r="C719" s="2"/>
      <c r="D719" s="2"/>
      <c r="E719" s="2"/>
      <c r="F719" s="2"/>
      <c r="G719" s="2"/>
      <c r="H719" s="2"/>
      <c r="I719" s="2"/>
      <c r="J719" s="2"/>
      <c r="K719" s="2"/>
      <c r="L719" s="2"/>
      <c r="M719" s="2"/>
      <c r="N719" s="2"/>
      <c r="O719" s="2"/>
      <c r="P719" s="2"/>
      <c r="Q719" s="2"/>
      <c r="R719" s="2"/>
      <c r="S719" s="110"/>
      <c r="T719" s="2"/>
      <c r="U719" s="2"/>
      <c r="V719" s="2"/>
      <c r="W719" s="2"/>
      <c r="X719" s="2"/>
      <c r="Y719" s="2"/>
      <c r="Z719" s="2"/>
      <c r="AA719" s="2"/>
      <c r="AB719" s="2"/>
      <c r="AC719" s="2"/>
      <c r="AD719" s="2"/>
    </row>
    <row r="720">
      <c r="A720" s="2"/>
      <c r="B720" s="2"/>
      <c r="C720" s="2"/>
      <c r="D720" s="2"/>
      <c r="E720" s="2"/>
      <c r="F720" s="2"/>
      <c r="G720" s="2"/>
      <c r="H720" s="2"/>
      <c r="I720" s="2"/>
      <c r="J720" s="2"/>
      <c r="K720" s="2"/>
      <c r="L720" s="2"/>
      <c r="M720" s="2"/>
      <c r="N720" s="2"/>
      <c r="O720" s="2"/>
      <c r="P720" s="2"/>
      <c r="Q720" s="2"/>
      <c r="R720" s="2"/>
      <c r="S720" s="110"/>
      <c r="T720" s="2"/>
      <c r="U720" s="2"/>
      <c r="V720" s="2"/>
      <c r="W720" s="2"/>
      <c r="X720" s="2"/>
      <c r="Y720" s="2"/>
      <c r="Z720" s="2"/>
      <c r="AA720" s="2"/>
      <c r="AB720" s="2"/>
      <c r="AC720" s="2"/>
      <c r="AD720" s="2"/>
    </row>
    <row r="721">
      <c r="A721" s="2"/>
      <c r="B721" s="2"/>
      <c r="C721" s="2"/>
      <c r="D721" s="2"/>
      <c r="E721" s="2"/>
      <c r="F721" s="2"/>
      <c r="G721" s="2"/>
      <c r="H721" s="2"/>
      <c r="I721" s="2"/>
      <c r="J721" s="2"/>
      <c r="K721" s="2"/>
      <c r="L721" s="2"/>
      <c r="M721" s="2"/>
      <c r="N721" s="2"/>
      <c r="O721" s="2"/>
      <c r="P721" s="2"/>
      <c r="Q721" s="2"/>
      <c r="R721" s="2"/>
      <c r="S721" s="110"/>
      <c r="T721" s="2"/>
      <c r="U721" s="2"/>
      <c r="V721" s="2"/>
      <c r="W721" s="2"/>
      <c r="X721" s="2"/>
      <c r="Y721" s="2"/>
      <c r="Z721" s="2"/>
      <c r="AA721" s="2"/>
      <c r="AB721" s="2"/>
      <c r="AC721" s="2"/>
      <c r="AD721" s="2"/>
    </row>
    <row r="722">
      <c r="A722" s="2"/>
      <c r="B722" s="2"/>
      <c r="C722" s="2"/>
      <c r="D722" s="2"/>
      <c r="E722" s="2"/>
      <c r="F722" s="2"/>
      <c r="G722" s="2"/>
      <c r="H722" s="2"/>
      <c r="I722" s="2"/>
      <c r="J722" s="2"/>
      <c r="K722" s="2"/>
      <c r="L722" s="2"/>
      <c r="M722" s="2"/>
      <c r="N722" s="2"/>
      <c r="O722" s="2"/>
      <c r="P722" s="2"/>
      <c r="Q722" s="2"/>
      <c r="R722" s="2"/>
      <c r="S722" s="110"/>
      <c r="T722" s="2"/>
      <c r="U722" s="2"/>
      <c r="V722" s="2"/>
      <c r="W722" s="2"/>
      <c r="X722" s="2"/>
      <c r="Y722" s="2"/>
      <c r="Z722" s="2"/>
      <c r="AA722" s="2"/>
      <c r="AB722" s="2"/>
      <c r="AC722" s="2"/>
      <c r="AD722" s="2"/>
    </row>
    <row r="723">
      <c r="A723" s="2"/>
      <c r="B723" s="2"/>
      <c r="C723" s="2"/>
      <c r="D723" s="2"/>
      <c r="E723" s="2"/>
      <c r="F723" s="2"/>
      <c r="G723" s="2"/>
      <c r="H723" s="2"/>
      <c r="I723" s="2"/>
      <c r="J723" s="2"/>
      <c r="K723" s="2"/>
      <c r="L723" s="2"/>
      <c r="M723" s="2"/>
      <c r="N723" s="2"/>
      <c r="O723" s="2"/>
      <c r="P723" s="2"/>
      <c r="Q723" s="2"/>
      <c r="R723" s="2"/>
      <c r="S723" s="110"/>
      <c r="T723" s="2"/>
      <c r="U723" s="2"/>
      <c r="V723" s="2"/>
      <c r="W723" s="2"/>
      <c r="X723" s="2"/>
      <c r="Y723" s="2"/>
      <c r="Z723" s="2"/>
      <c r="AA723" s="2"/>
      <c r="AB723" s="2"/>
      <c r="AC723" s="2"/>
      <c r="AD723" s="2"/>
    </row>
    <row r="724">
      <c r="A724" s="2"/>
      <c r="B724" s="2"/>
      <c r="C724" s="2"/>
      <c r="D724" s="2"/>
      <c r="E724" s="2"/>
      <c r="F724" s="2"/>
      <c r="G724" s="2"/>
      <c r="H724" s="2"/>
      <c r="I724" s="2"/>
      <c r="J724" s="2"/>
      <c r="K724" s="2"/>
      <c r="L724" s="2"/>
      <c r="M724" s="2"/>
      <c r="N724" s="2"/>
      <c r="O724" s="2"/>
      <c r="P724" s="2"/>
      <c r="Q724" s="2"/>
      <c r="R724" s="2"/>
      <c r="S724" s="110"/>
      <c r="T724" s="2"/>
      <c r="U724" s="2"/>
      <c r="V724" s="2"/>
      <c r="W724" s="2"/>
      <c r="X724" s="2"/>
      <c r="Y724" s="2"/>
      <c r="Z724" s="2"/>
      <c r="AA724" s="2"/>
      <c r="AB724" s="2"/>
      <c r="AC724" s="2"/>
      <c r="AD724" s="2"/>
    </row>
    <row r="725">
      <c r="A725" s="2"/>
      <c r="B725" s="2"/>
      <c r="C725" s="2"/>
      <c r="D725" s="2"/>
      <c r="E725" s="2"/>
      <c r="F725" s="2"/>
      <c r="G725" s="2"/>
      <c r="H725" s="2"/>
      <c r="I725" s="2"/>
      <c r="J725" s="2"/>
      <c r="K725" s="2"/>
      <c r="L725" s="2"/>
      <c r="M725" s="2"/>
      <c r="N725" s="2"/>
      <c r="O725" s="2"/>
      <c r="P725" s="2"/>
      <c r="Q725" s="2"/>
      <c r="R725" s="2"/>
      <c r="S725" s="110"/>
      <c r="T725" s="2"/>
      <c r="U725" s="2"/>
      <c r="V725" s="2"/>
      <c r="W725" s="2"/>
      <c r="X725" s="2"/>
      <c r="Y725" s="2"/>
      <c r="Z725" s="2"/>
      <c r="AA725" s="2"/>
      <c r="AB725" s="2"/>
      <c r="AC725" s="2"/>
      <c r="AD725" s="2"/>
    </row>
    <row r="726">
      <c r="A726" s="2"/>
      <c r="B726" s="2"/>
      <c r="C726" s="2"/>
      <c r="D726" s="2"/>
      <c r="E726" s="2"/>
      <c r="F726" s="2"/>
      <c r="G726" s="2"/>
      <c r="H726" s="2"/>
      <c r="I726" s="2"/>
      <c r="J726" s="2"/>
      <c r="K726" s="2"/>
      <c r="L726" s="2"/>
      <c r="M726" s="2"/>
      <c r="N726" s="2"/>
      <c r="O726" s="2"/>
      <c r="P726" s="2"/>
      <c r="Q726" s="2"/>
      <c r="R726" s="2"/>
      <c r="S726" s="110"/>
      <c r="T726" s="2"/>
      <c r="U726" s="2"/>
      <c r="V726" s="2"/>
      <c r="W726" s="2"/>
      <c r="X726" s="2"/>
      <c r="Y726" s="2"/>
      <c r="Z726" s="2"/>
      <c r="AA726" s="2"/>
      <c r="AB726" s="2"/>
      <c r="AC726" s="2"/>
      <c r="AD726" s="2"/>
    </row>
    <row r="727">
      <c r="A727" s="2"/>
      <c r="B727" s="2"/>
      <c r="C727" s="2"/>
      <c r="D727" s="2"/>
      <c r="E727" s="2"/>
      <c r="F727" s="2"/>
      <c r="G727" s="2"/>
      <c r="H727" s="2"/>
      <c r="I727" s="2"/>
      <c r="J727" s="2"/>
      <c r="K727" s="2"/>
      <c r="L727" s="2"/>
      <c r="M727" s="2"/>
      <c r="N727" s="2"/>
      <c r="O727" s="2"/>
      <c r="P727" s="2"/>
      <c r="Q727" s="2"/>
      <c r="R727" s="2"/>
      <c r="S727" s="110"/>
      <c r="T727" s="2"/>
      <c r="U727" s="2"/>
      <c r="V727" s="2"/>
      <c r="W727" s="2"/>
      <c r="X727" s="2"/>
      <c r="Y727" s="2"/>
      <c r="Z727" s="2"/>
      <c r="AA727" s="2"/>
      <c r="AB727" s="2"/>
      <c r="AC727" s="2"/>
      <c r="AD727" s="2"/>
    </row>
    <row r="728">
      <c r="A728" s="2"/>
      <c r="B728" s="2"/>
      <c r="C728" s="2"/>
      <c r="D728" s="2"/>
      <c r="E728" s="2"/>
      <c r="F728" s="2"/>
      <c r="G728" s="2"/>
      <c r="H728" s="2"/>
      <c r="I728" s="2"/>
      <c r="J728" s="2"/>
      <c r="K728" s="2"/>
      <c r="L728" s="2"/>
      <c r="M728" s="2"/>
      <c r="N728" s="2"/>
      <c r="O728" s="2"/>
      <c r="P728" s="2"/>
      <c r="Q728" s="2"/>
      <c r="R728" s="2"/>
      <c r="S728" s="110"/>
      <c r="T728" s="2"/>
      <c r="U728" s="2"/>
      <c r="V728" s="2"/>
      <c r="W728" s="2"/>
      <c r="X728" s="2"/>
      <c r="Y728" s="2"/>
      <c r="Z728" s="2"/>
      <c r="AA728" s="2"/>
      <c r="AB728" s="2"/>
      <c r="AC728" s="2"/>
      <c r="AD728" s="2"/>
    </row>
    <row r="729">
      <c r="A729" s="2"/>
      <c r="B729" s="2"/>
      <c r="C729" s="2"/>
      <c r="D729" s="2"/>
      <c r="E729" s="2"/>
      <c r="F729" s="2"/>
      <c r="G729" s="2"/>
      <c r="H729" s="2"/>
      <c r="I729" s="2"/>
      <c r="J729" s="2"/>
      <c r="K729" s="2"/>
      <c r="L729" s="2"/>
      <c r="M729" s="2"/>
      <c r="N729" s="2"/>
      <c r="O729" s="2"/>
      <c r="P729" s="2"/>
      <c r="Q729" s="2"/>
      <c r="R729" s="2"/>
      <c r="S729" s="110"/>
      <c r="T729" s="2"/>
      <c r="U729" s="2"/>
      <c r="V729" s="2"/>
      <c r="W729" s="2"/>
      <c r="X729" s="2"/>
      <c r="Y729" s="2"/>
      <c r="Z729" s="2"/>
      <c r="AA729" s="2"/>
      <c r="AB729" s="2"/>
      <c r="AC729" s="2"/>
      <c r="AD729" s="2"/>
    </row>
    <row r="730">
      <c r="A730" s="2"/>
      <c r="B730" s="2"/>
      <c r="C730" s="2"/>
      <c r="D730" s="2"/>
      <c r="E730" s="2"/>
      <c r="F730" s="2"/>
      <c r="G730" s="2"/>
      <c r="H730" s="2"/>
      <c r="I730" s="2"/>
      <c r="J730" s="2"/>
      <c r="K730" s="2"/>
      <c r="L730" s="2"/>
      <c r="M730" s="2"/>
      <c r="N730" s="2"/>
      <c r="O730" s="2"/>
      <c r="P730" s="2"/>
      <c r="Q730" s="2"/>
      <c r="R730" s="2"/>
      <c r="S730" s="110"/>
      <c r="T730" s="2"/>
      <c r="U730" s="2"/>
      <c r="V730" s="2"/>
      <c r="W730" s="2"/>
      <c r="X730" s="2"/>
      <c r="Y730" s="2"/>
      <c r="Z730" s="2"/>
      <c r="AA730" s="2"/>
      <c r="AB730" s="2"/>
      <c r="AC730" s="2"/>
      <c r="AD730" s="2"/>
    </row>
    <row r="731">
      <c r="A731" s="2"/>
      <c r="B731" s="2"/>
      <c r="C731" s="2"/>
      <c r="D731" s="2"/>
      <c r="E731" s="2"/>
      <c r="F731" s="2"/>
      <c r="G731" s="2"/>
      <c r="H731" s="2"/>
      <c r="I731" s="2"/>
      <c r="J731" s="2"/>
      <c r="K731" s="2"/>
      <c r="L731" s="2"/>
      <c r="M731" s="2"/>
      <c r="N731" s="2"/>
      <c r="O731" s="2"/>
      <c r="P731" s="2"/>
      <c r="Q731" s="2"/>
      <c r="R731" s="2"/>
      <c r="S731" s="110"/>
      <c r="T731" s="2"/>
      <c r="U731" s="2"/>
      <c r="V731" s="2"/>
      <c r="W731" s="2"/>
      <c r="X731" s="2"/>
      <c r="Y731" s="2"/>
      <c r="Z731" s="2"/>
      <c r="AA731" s="2"/>
      <c r="AB731" s="2"/>
      <c r="AC731" s="2"/>
      <c r="AD731" s="2"/>
    </row>
    <row r="732">
      <c r="A732" s="2"/>
      <c r="B732" s="2"/>
      <c r="C732" s="2"/>
      <c r="D732" s="2"/>
      <c r="E732" s="2"/>
      <c r="F732" s="2"/>
      <c r="G732" s="2"/>
      <c r="H732" s="2"/>
      <c r="I732" s="2"/>
      <c r="J732" s="2"/>
      <c r="K732" s="2"/>
      <c r="L732" s="2"/>
      <c r="M732" s="2"/>
      <c r="N732" s="2"/>
      <c r="O732" s="2"/>
      <c r="P732" s="2"/>
      <c r="Q732" s="2"/>
      <c r="R732" s="2"/>
      <c r="S732" s="110"/>
      <c r="T732" s="2"/>
      <c r="U732" s="2"/>
      <c r="V732" s="2"/>
      <c r="W732" s="2"/>
      <c r="X732" s="2"/>
      <c r="Y732" s="2"/>
      <c r="Z732" s="2"/>
      <c r="AA732" s="2"/>
      <c r="AB732" s="2"/>
      <c r="AC732" s="2"/>
      <c r="AD732" s="2"/>
    </row>
    <row r="733">
      <c r="A733" s="2"/>
      <c r="B733" s="2"/>
      <c r="C733" s="2"/>
      <c r="D733" s="2"/>
      <c r="E733" s="2"/>
      <c r="F733" s="2"/>
      <c r="G733" s="2"/>
      <c r="H733" s="2"/>
      <c r="I733" s="2"/>
      <c r="J733" s="2"/>
      <c r="K733" s="2"/>
      <c r="L733" s="2"/>
      <c r="M733" s="2"/>
      <c r="N733" s="2"/>
      <c r="O733" s="2"/>
      <c r="P733" s="2"/>
      <c r="Q733" s="2"/>
      <c r="R733" s="2"/>
      <c r="S733" s="110"/>
      <c r="T733" s="2"/>
      <c r="U733" s="2"/>
      <c r="V733" s="2"/>
      <c r="W733" s="2"/>
      <c r="X733" s="2"/>
      <c r="Y733" s="2"/>
      <c r="Z733" s="2"/>
      <c r="AA733" s="2"/>
      <c r="AB733" s="2"/>
      <c r="AC733" s="2"/>
      <c r="AD733" s="2"/>
    </row>
    <row r="734">
      <c r="A734" s="2"/>
      <c r="B734" s="2"/>
      <c r="C734" s="2"/>
      <c r="D734" s="2"/>
      <c r="E734" s="2"/>
      <c r="F734" s="2"/>
      <c r="G734" s="2"/>
      <c r="H734" s="2"/>
      <c r="I734" s="2"/>
      <c r="J734" s="2"/>
      <c r="K734" s="2"/>
      <c r="L734" s="2"/>
      <c r="M734" s="2"/>
      <c r="N734" s="2"/>
      <c r="O734" s="2"/>
      <c r="P734" s="2"/>
      <c r="Q734" s="2"/>
      <c r="R734" s="2"/>
      <c r="S734" s="110"/>
      <c r="T734" s="2"/>
      <c r="U734" s="2"/>
      <c r="V734" s="2"/>
      <c r="W734" s="2"/>
      <c r="X734" s="2"/>
      <c r="Y734" s="2"/>
      <c r="Z734" s="2"/>
      <c r="AA734" s="2"/>
      <c r="AB734" s="2"/>
      <c r="AC734" s="2"/>
      <c r="AD734" s="2"/>
    </row>
    <row r="735">
      <c r="A735" s="2"/>
      <c r="B735" s="2"/>
      <c r="C735" s="2"/>
      <c r="D735" s="2"/>
      <c r="E735" s="2"/>
      <c r="F735" s="2"/>
      <c r="G735" s="2"/>
      <c r="H735" s="2"/>
      <c r="I735" s="2"/>
      <c r="J735" s="2"/>
      <c r="K735" s="2"/>
      <c r="L735" s="2"/>
      <c r="M735" s="2"/>
      <c r="N735" s="2"/>
      <c r="O735" s="2"/>
      <c r="P735" s="2"/>
      <c r="Q735" s="2"/>
      <c r="R735" s="2"/>
      <c r="S735" s="110"/>
      <c r="T735" s="2"/>
      <c r="U735" s="2"/>
      <c r="V735" s="2"/>
      <c r="W735" s="2"/>
      <c r="X735" s="2"/>
      <c r="Y735" s="2"/>
      <c r="Z735" s="2"/>
      <c r="AA735" s="2"/>
      <c r="AB735" s="2"/>
      <c r="AC735" s="2"/>
      <c r="AD735" s="2"/>
    </row>
    <row r="736">
      <c r="A736" s="2"/>
      <c r="B736" s="2"/>
      <c r="C736" s="2"/>
      <c r="D736" s="2"/>
      <c r="E736" s="2"/>
      <c r="F736" s="2"/>
      <c r="G736" s="2"/>
      <c r="H736" s="2"/>
      <c r="I736" s="2"/>
      <c r="J736" s="2"/>
      <c r="K736" s="2"/>
      <c r="L736" s="2"/>
      <c r="M736" s="2"/>
      <c r="N736" s="2"/>
      <c r="O736" s="2"/>
      <c r="P736" s="2"/>
      <c r="Q736" s="2"/>
      <c r="R736" s="2"/>
      <c r="S736" s="110"/>
      <c r="T736" s="2"/>
      <c r="U736" s="2"/>
      <c r="V736" s="2"/>
      <c r="W736" s="2"/>
      <c r="X736" s="2"/>
      <c r="Y736" s="2"/>
      <c r="Z736" s="2"/>
      <c r="AA736" s="2"/>
      <c r="AB736" s="2"/>
      <c r="AC736" s="2"/>
      <c r="AD736" s="2"/>
    </row>
    <row r="737">
      <c r="A737" s="2"/>
      <c r="B737" s="2"/>
      <c r="C737" s="2"/>
      <c r="D737" s="2"/>
      <c r="E737" s="2"/>
      <c r="F737" s="2"/>
      <c r="G737" s="2"/>
      <c r="H737" s="2"/>
      <c r="I737" s="2"/>
      <c r="J737" s="2"/>
      <c r="K737" s="2"/>
      <c r="L737" s="2"/>
      <c r="M737" s="2"/>
      <c r="N737" s="2"/>
      <c r="O737" s="2"/>
      <c r="P737" s="2"/>
      <c r="Q737" s="2"/>
      <c r="R737" s="2"/>
      <c r="S737" s="110"/>
      <c r="T737" s="2"/>
      <c r="U737" s="2"/>
      <c r="V737" s="2"/>
      <c r="W737" s="2"/>
      <c r="X737" s="2"/>
      <c r="Y737" s="2"/>
      <c r="Z737" s="2"/>
      <c r="AA737" s="2"/>
      <c r="AB737" s="2"/>
      <c r="AC737" s="2"/>
      <c r="AD737" s="2"/>
    </row>
    <row r="738">
      <c r="A738" s="2"/>
      <c r="B738" s="2"/>
      <c r="C738" s="2"/>
      <c r="D738" s="2"/>
      <c r="E738" s="2"/>
      <c r="F738" s="2"/>
      <c r="G738" s="2"/>
      <c r="H738" s="2"/>
      <c r="I738" s="2"/>
      <c r="J738" s="2"/>
      <c r="K738" s="2"/>
      <c r="L738" s="2"/>
      <c r="M738" s="2"/>
      <c r="N738" s="2"/>
      <c r="O738" s="2"/>
      <c r="P738" s="2"/>
      <c r="Q738" s="2"/>
      <c r="R738" s="2"/>
      <c r="S738" s="110"/>
      <c r="T738" s="2"/>
      <c r="U738" s="2"/>
      <c r="V738" s="2"/>
      <c r="W738" s="2"/>
      <c r="X738" s="2"/>
      <c r="Y738" s="2"/>
      <c r="Z738" s="2"/>
      <c r="AA738" s="2"/>
      <c r="AB738" s="2"/>
      <c r="AC738" s="2"/>
      <c r="AD738" s="2"/>
    </row>
    <row r="739">
      <c r="A739" s="2"/>
      <c r="B739" s="2"/>
      <c r="C739" s="2"/>
      <c r="D739" s="2"/>
      <c r="E739" s="2"/>
      <c r="F739" s="2"/>
      <c r="G739" s="2"/>
      <c r="H739" s="2"/>
      <c r="I739" s="2"/>
      <c r="J739" s="2"/>
      <c r="K739" s="2"/>
      <c r="L739" s="2"/>
      <c r="M739" s="2"/>
      <c r="N739" s="2"/>
      <c r="O739" s="2"/>
      <c r="P739" s="2"/>
      <c r="Q739" s="2"/>
      <c r="R739" s="2"/>
      <c r="S739" s="110"/>
      <c r="T739" s="2"/>
      <c r="U739" s="2"/>
      <c r="V739" s="2"/>
      <c r="W739" s="2"/>
      <c r="X739" s="2"/>
      <c r="Y739" s="2"/>
      <c r="Z739" s="2"/>
      <c r="AA739" s="2"/>
      <c r="AB739" s="2"/>
      <c r="AC739" s="2"/>
      <c r="AD739" s="2"/>
    </row>
    <row r="740">
      <c r="A740" s="2"/>
      <c r="B740" s="2"/>
      <c r="C740" s="2"/>
      <c r="D740" s="2"/>
      <c r="E740" s="2"/>
      <c r="F740" s="2"/>
      <c r="G740" s="2"/>
      <c r="H740" s="2"/>
      <c r="I740" s="2"/>
      <c r="J740" s="2"/>
      <c r="K740" s="2"/>
      <c r="L740" s="2"/>
      <c r="M740" s="2"/>
      <c r="N740" s="2"/>
      <c r="O740" s="2"/>
      <c r="P740" s="2"/>
      <c r="Q740" s="2"/>
      <c r="R740" s="2"/>
      <c r="S740" s="110"/>
      <c r="T740" s="2"/>
      <c r="U740" s="2"/>
      <c r="V740" s="2"/>
      <c r="W740" s="2"/>
      <c r="X740" s="2"/>
      <c r="Y740" s="2"/>
      <c r="Z740" s="2"/>
      <c r="AA740" s="2"/>
      <c r="AB740" s="2"/>
      <c r="AC740" s="2"/>
      <c r="AD740" s="2"/>
    </row>
    <row r="741">
      <c r="A741" s="2"/>
      <c r="B741" s="2"/>
      <c r="C741" s="2"/>
      <c r="D741" s="2"/>
      <c r="E741" s="2"/>
      <c r="F741" s="2"/>
      <c r="G741" s="2"/>
      <c r="H741" s="2"/>
      <c r="I741" s="2"/>
      <c r="J741" s="2"/>
      <c r="K741" s="2"/>
      <c r="L741" s="2"/>
      <c r="M741" s="2"/>
      <c r="N741" s="2"/>
      <c r="O741" s="2"/>
      <c r="P741" s="2"/>
      <c r="Q741" s="2"/>
      <c r="R741" s="2"/>
      <c r="S741" s="110"/>
      <c r="T741" s="2"/>
      <c r="U741" s="2"/>
      <c r="V741" s="2"/>
      <c r="W741" s="2"/>
      <c r="X741" s="2"/>
      <c r="Y741" s="2"/>
      <c r="Z741" s="2"/>
      <c r="AA741" s="2"/>
      <c r="AB741" s="2"/>
      <c r="AC741" s="2"/>
      <c r="AD741" s="2"/>
    </row>
    <row r="742">
      <c r="A742" s="2"/>
      <c r="B742" s="2"/>
      <c r="C742" s="2"/>
      <c r="D742" s="2"/>
      <c r="E742" s="2"/>
      <c r="F742" s="2"/>
      <c r="G742" s="2"/>
      <c r="H742" s="2"/>
      <c r="I742" s="2"/>
      <c r="J742" s="2"/>
      <c r="K742" s="2"/>
      <c r="L742" s="2"/>
      <c r="M742" s="2"/>
      <c r="N742" s="2"/>
      <c r="O742" s="2"/>
      <c r="P742" s="2"/>
      <c r="Q742" s="2"/>
      <c r="R742" s="2"/>
      <c r="S742" s="110"/>
      <c r="T742" s="2"/>
      <c r="U742" s="2"/>
      <c r="V742" s="2"/>
      <c r="W742" s="2"/>
      <c r="X742" s="2"/>
      <c r="Y742" s="2"/>
      <c r="Z742" s="2"/>
      <c r="AA742" s="2"/>
      <c r="AB742" s="2"/>
      <c r="AC742" s="2"/>
      <c r="AD742" s="2"/>
    </row>
    <row r="743">
      <c r="A743" s="2"/>
      <c r="B743" s="2"/>
      <c r="C743" s="2"/>
      <c r="D743" s="2"/>
      <c r="E743" s="2"/>
      <c r="F743" s="2"/>
      <c r="G743" s="2"/>
      <c r="H743" s="2"/>
      <c r="I743" s="2"/>
      <c r="J743" s="2"/>
      <c r="K743" s="2"/>
      <c r="L743" s="2"/>
      <c r="M743" s="2"/>
      <c r="N743" s="2"/>
      <c r="O743" s="2"/>
      <c r="P743" s="2"/>
      <c r="Q743" s="2"/>
      <c r="R743" s="2"/>
      <c r="S743" s="110"/>
      <c r="T743" s="2"/>
      <c r="U743" s="2"/>
      <c r="V743" s="2"/>
      <c r="W743" s="2"/>
      <c r="X743" s="2"/>
      <c r="Y743" s="2"/>
      <c r="Z743" s="2"/>
      <c r="AA743" s="2"/>
      <c r="AB743" s="2"/>
      <c r="AC743" s="2"/>
      <c r="AD743" s="2"/>
    </row>
    <row r="744">
      <c r="A744" s="2"/>
      <c r="B744" s="2"/>
      <c r="C744" s="2"/>
      <c r="D744" s="2"/>
      <c r="E744" s="2"/>
      <c r="F744" s="2"/>
      <c r="G744" s="2"/>
      <c r="H744" s="2"/>
      <c r="I744" s="2"/>
      <c r="J744" s="2"/>
      <c r="K744" s="2"/>
      <c r="L744" s="2"/>
      <c r="M744" s="2"/>
      <c r="N744" s="2"/>
      <c r="O744" s="2"/>
      <c r="P744" s="2"/>
      <c r="Q744" s="2"/>
      <c r="R744" s="2"/>
      <c r="S744" s="110"/>
      <c r="T744" s="2"/>
      <c r="U744" s="2"/>
      <c r="V744" s="2"/>
      <c r="W744" s="2"/>
      <c r="X744" s="2"/>
      <c r="Y744" s="2"/>
      <c r="Z744" s="2"/>
      <c r="AA744" s="2"/>
      <c r="AB744" s="2"/>
      <c r="AC744" s="2"/>
      <c r="AD744" s="2"/>
    </row>
    <row r="745">
      <c r="A745" s="2"/>
      <c r="B745" s="2"/>
      <c r="C745" s="2"/>
      <c r="D745" s="2"/>
      <c r="E745" s="2"/>
      <c r="F745" s="2"/>
      <c r="G745" s="2"/>
      <c r="H745" s="2"/>
      <c r="I745" s="2"/>
      <c r="J745" s="2"/>
      <c r="K745" s="2"/>
      <c r="L745" s="2"/>
      <c r="M745" s="2"/>
      <c r="N745" s="2"/>
      <c r="O745" s="2"/>
      <c r="P745" s="2"/>
      <c r="Q745" s="2"/>
      <c r="R745" s="2"/>
      <c r="S745" s="110"/>
      <c r="T745" s="2"/>
      <c r="U745" s="2"/>
      <c r="V745" s="2"/>
      <c r="W745" s="2"/>
      <c r="X745" s="2"/>
      <c r="Y745" s="2"/>
      <c r="Z745" s="2"/>
      <c r="AA745" s="2"/>
      <c r="AB745" s="2"/>
      <c r="AC745" s="2"/>
      <c r="AD745" s="2"/>
    </row>
    <row r="746">
      <c r="A746" s="2"/>
      <c r="B746" s="2"/>
      <c r="C746" s="2"/>
      <c r="D746" s="2"/>
      <c r="E746" s="2"/>
      <c r="F746" s="2"/>
      <c r="G746" s="2"/>
      <c r="H746" s="2"/>
      <c r="I746" s="2"/>
      <c r="J746" s="2"/>
      <c r="K746" s="2"/>
      <c r="L746" s="2"/>
      <c r="M746" s="2"/>
      <c r="N746" s="2"/>
      <c r="O746" s="2"/>
      <c r="P746" s="2"/>
      <c r="Q746" s="2"/>
      <c r="R746" s="2"/>
      <c r="S746" s="110"/>
      <c r="T746" s="2"/>
      <c r="U746" s="2"/>
      <c r="V746" s="2"/>
      <c r="W746" s="2"/>
      <c r="X746" s="2"/>
      <c r="Y746" s="2"/>
      <c r="Z746" s="2"/>
      <c r="AA746" s="2"/>
      <c r="AB746" s="2"/>
      <c r="AC746" s="2"/>
      <c r="AD746" s="2"/>
    </row>
    <row r="747">
      <c r="A747" s="2"/>
      <c r="B747" s="2"/>
      <c r="C747" s="2"/>
      <c r="D747" s="2"/>
      <c r="E747" s="2"/>
      <c r="F747" s="2"/>
      <c r="G747" s="2"/>
      <c r="H747" s="2"/>
      <c r="I747" s="2"/>
      <c r="J747" s="2"/>
      <c r="K747" s="2"/>
      <c r="L747" s="2"/>
      <c r="M747" s="2"/>
      <c r="N747" s="2"/>
      <c r="O747" s="2"/>
      <c r="P747" s="2"/>
      <c r="Q747" s="2"/>
      <c r="R747" s="2"/>
      <c r="S747" s="110"/>
      <c r="T747" s="2"/>
      <c r="U747" s="2"/>
      <c r="V747" s="2"/>
      <c r="W747" s="2"/>
      <c r="X747" s="2"/>
      <c r="Y747" s="2"/>
      <c r="Z747" s="2"/>
      <c r="AA747" s="2"/>
      <c r="AB747" s="2"/>
      <c r="AC747" s="2"/>
      <c r="AD747" s="2"/>
    </row>
    <row r="748">
      <c r="A748" s="2"/>
      <c r="B748" s="2"/>
      <c r="C748" s="2"/>
      <c r="D748" s="2"/>
      <c r="E748" s="2"/>
      <c r="F748" s="2"/>
      <c r="G748" s="2"/>
      <c r="H748" s="2"/>
      <c r="I748" s="2"/>
      <c r="J748" s="2"/>
      <c r="K748" s="2"/>
      <c r="L748" s="2"/>
      <c r="M748" s="2"/>
      <c r="N748" s="2"/>
      <c r="O748" s="2"/>
      <c r="P748" s="2"/>
      <c r="Q748" s="2"/>
      <c r="R748" s="2"/>
      <c r="S748" s="110"/>
      <c r="T748" s="2"/>
      <c r="U748" s="2"/>
      <c r="V748" s="2"/>
      <c r="W748" s="2"/>
      <c r="X748" s="2"/>
      <c r="Y748" s="2"/>
      <c r="Z748" s="2"/>
      <c r="AA748" s="2"/>
      <c r="AB748" s="2"/>
      <c r="AC748" s="2"/>
      <c r="AD748" s="2"/>
    </row>
    <row r="749">
      <c r="A749" s="2"/>
      <c r="B749" s="2"/>
      <c r="C749" s="2"/>
      <c r="D749" s="2"/>
      <c r="E749" s="2"/>
      <c r="F749" s="2"/>
      <c r="G749" s="2"/>
      <c r="H749" s="2"/>
      <c r="I749" s="2"/>
      <c r="J749" s="2"/>
      <c r="K749" s="2"/>
      <c r="L749" s="2"/>
      <c r="M749" s="2"/>
      <c r="N749" s="2"/>
      <c r="O749" s="2"/>
      <c r="P749" s="2"/>
      <c r="Q749" s="2"/>
      <c r="R749" s="2"/>
      <c r="S749" s="110"/>
      <c r="T749" s="2"/>
      <c r="U749" s="2"/>
      <c r="V749" s="2"/>
      <c r="W749" s="2"/>
      <c r="X749" s="2"/>
      <c r="Y749" s="2"/>
      <c r="Z749" s="2"/>
      <c r="AA749" s="2"/>
      <c r="AB749" s="2"/>
      <c r="AC749" s="2"/>
      <c r="AD749" s="2"/>
    </row>
    <row r="750">
      <c r="A750" s="2"/>
      <c r="B750" s="2"/>
      <c r="C750" s="2"/>
      <c r="D750" s="2"/>
      <c r="E750" s="2"/>
      <c r="F750" s="2"/>
      <c r="G750" s="2"/>
      <c r="H750" s="2"/>
      <c r="I750" s="2"/>
      <c r="J750" s="2"/>
      <c r="K750" s="2"/>
      <c r="L750" s="2"/>
      <c r="M750" s="2"/>
      <c r="N750" s="2"/>
      <c r="O750" s="2"/>
      <c r="P750" s="2"/>
      <c r="Q750" s="2"/>
      <c r="R750" s="2"/>
      <c r="S750" s="110"/>
      <c r="T750" s="2"/>
      <c r="U750" s="2"/>
      <c r="V750" s="2"/>
      <c r="W750" s="2"/>
      <c r="X750" s="2"/>
      <c r="Y750" s="2"/>
      <c r="Z750" s="2"/>
      <c r="AA750" s="2"/>
      <c r="AB750" s="2"/>
      <c r="AC750" s="2"/>
      <c r="AD750" s="2"/>
    </row>
    <row r="751">
      <c r="A751" s="2"/>
      <c r="B751" s="2"/>
      <c r="C751" s="2"/>
      <c r="D751" s="2"/>
      <c r="E751" s="2"/>
      <c r="F751" s="2"/>
      <c r="G751" s="2"/>
      <c r="H751" s="2"/>
      <c r="I751" s="2"/>
      <c r="J751" s="2"/>
      <c r="K751" s="2"/>
      <c r="L751" s="2"/>
      <c r="M751" s="2"/>
      <c r="N751" s="2"/>
      <c r="O751" s="2"/>
      <c r="P751" s="2"/>
      <c r="Q751" s="2"/>
      <c r="R751" s="2"/>
      <c r="S751" s="110"/>
      <c r="T751" s="2"/>
      <c r="U751" s="2"/>
      <c r="V751" s="2"/>
      <c r="W751" s="2"/>
      <c r="X751" s="2"/>
      <c r="Y751" s="2"/>
      <c r="Z751" s="2"/>
      <c r="AA751" s="2"/>
      <c r="AB751" s="2"/>
      <c r="AC751" s="2"/>
      <c r="AD751" s="2"/>
    </row>
    <row r="752">
      <c r="A752" s="2"/>
      <c r="B752" s="2"/>
      <c r="C752" s="2"/>
      <c r="D752" s="2"/>
      <c r="E752" s="2"/>
      <c r="F752" s="2"/>
      <c r="G752" s="2"/>
      <c r="H752" s="2"/>
      <c r="I752" s="2"/>
      <c r="J752" s="2"/>
      <c r="K752" s="2"/>
      <c r="L752" s="2"/>
      <c r="M752" s="2"/>
      <c r="N752" s="2"/>
      <c r="O752" s="2"/>
      <c r="P752" s="2"/>
      <c r="Q752" s="2"/>
      <c r="R752" s="2"/>
      <c r="S752" s="110"/>
      <c r="T752" s="2"/>
      <c r="U752" s="2"/>
      <c r="V752" s="2"/>
      <c r="W752" s="2"/>
      <c r="X752" s="2"/>
      <c r="Y752" s="2"/>
      <c r="Z752" s="2"/>
      <c r="AA752" s="2"/>
      <c r="AB752" s="2"/>
      <c r="AC752" s="2"/>
      <c r="AD752" s="2"/>
    </row>
    <row r="753">
      <c r="A753" s="2"/>
      <c r="B753" s="2"/>
      <c r="C753" s="2"/>
      <c r="D753" s="2"/>
      <c r="E753" s="2"/>
      <c r="F753" s="2"/>
      <c r="G753" s="2"/>
      <c r="H753" s="2"/>
      <c r="I753" s="2"/>
      <c r="J753" s="2"/>
      <c r="K753" s="2"/>
      <c r="L753" s="2"/>
      <c r="M753" s="2"/>
      <c r="N753" s="2"/>
      <c r="O753" s="2"/>
      <c r="P753" s="2"/>
      <c r="Q753" s="2"/>
      <c r="R753" s="2"/>
      <c r="S753" s="110"/>
      <c r="T753" s="2"/>
      <c r="U753" s="2"/>
      <c r="V753" s="2"/>
      <c r="W753" s="2"/>
      <c r="X753" s="2"/>
      <c r="Y753" s="2"/>
      <c r="Z753" s="2"/>
      <c r="AA753" s="2"/>
      <c r="AB753" s="2"/>
      <c r="AC753" s="2"/>
      <c r="AD753" s="2"/>
    </row>
    <row r="754">
      <c r="A754" s="2"/>
      <c r="B754" s="2"/>
      <c r="C754" s="2"/>
      <c r="D754" s="2"/>
      <c r="E754" s="2"/>
      <c r="F754" s="2"/>
      <c r="G754" s="2"/>
      <c r="H754" s="2"/>
      <c r="I754" s="2"/>
      <c r="J754" s="2"/>
      <c r="K754" s="2"/>
      <c r="L754" s="2"/>
      <c r="M754" s="2"/>
      <c r="N754" s="2"/>
      <c r="O754" s="2"/>
      <c r="P754" s="2"/>
      <c r="Q754" s="2"/>
      <c r="R754" s="2"/>
      <c r="S754" s="110"/>
      <c r="T754" s="2"/>
      <c r="U754" s="2"/>
      <c r="V754" s="2"/>
      <c r="W754" s="2"/>
      <c r="X754" s="2"/>
      <c r="Y754" s="2"/>
      <c r="Z754" s="2"/>
      <c r="AA754" s="2"/>
      <c r="AB754" s="2"/>
      <c r="AC754" s="2"/>
      <c r="AD754" s="2"/>
    </row>
    <row r="755">
      <c r="A755" s="2"/>
      <c r="B755" s="2"/>
      <c r="C755" s="2"/>
      <c r="D755" s="2"/>
      <c r="E755" s="2"/>
      <c r="F755" s="2"/>
      <c r="G755" s="2"/>
      <c r="H755" s="2"/>
      <c r="I755" s="2"/>
      <c r="J755" s="2"/>
      <c r="K755" s="2"/>
      <c r="L755" s="2"/>
      <c r="M755" s="2"/>
      <c r="N755" s="2"/>
      <c r="O755" s="2"/>
      <c r="P755" s="2"/>
      <c r="Q755" s="2"/>
      <c r="R755" s="2"/>
      <c r="S755" s="110"/>
      <c r="T755" s="2"/>
      <c r="U755" s="2"/>
      <c r="V755" s="2"/>
      <c r="W755" s="2"/>
      <c r="X755" s="2"/>
      <c r="Y755" s="2"/>
      <c r="Z755" s="2"/>
      <c r="AA755" s="2"/>
      <c r="AB755" s="2"/>
      <c r="AC755" s="2"/>
      <c r="AD755" s="2"/>
    </row>
    <row r="756">
      <c r="A756" s="2"/>
      <c r="B756" s="2"/>
      <c r="C756" s="2"/>
      <c r="D756" s="2"/>
      <c r="E756" s="2"/>
      <c r="F756" s="2"/>
      <c r="G756" s="2"/>
      <c r="H756" s="2"/>
      <c r="I756" s="2"/>
      <c r="J756" s="2"/>
      <c r="K756" s="2"/>
      <c r="L756" s="2"/>
      <c r="M756" s="2"/>
      <c r="N756" s="2"/>
      <c r="O756" s="2"/>
      <c r="P756" s="2"/>
      <c r="Q756" s="2"/>
      <c r="R756" s="2"/>
      <c r="S756" s="110"/>
      <c r="T756" s="2"/>
      <c r="U756" s="2"/>
      <c r="V756" s="2"/>
      <c r="W756" s="2"/>
      <c r="X756" s="2"/>
      <c r="Y756" s="2"/>
      <c r="Z756" s="2"/>
      <c r="AA756" s="2"/>
      <c r="AB756" s="2"/>
      <c r="AC756" s="2"/>
      <c r="AD756" s="2"/>
    </row>
    <row r="757">
      <c r="A757" s="2"/>
      <c r="B757" s="2"/>
      <c r="C757" s="2"/>
      <c r="D757" s="2"/>
      <c r="E757" s="2"/>
      <c r="F757" s="2"/>
      <c r="G757" s="2"/>
      <c r="H757" s="2"/>
      <c r="I757" s="2"/>
      <c r="J757" s="2"/>
      <c r="K757" s="2"/>
      <c r="L757" s="2"/>
      <c r="M757" s="2"/>
      <c r="N757" s="2"/>
      <c r="O757" s="2"/>
      <c r="P757" s="2"/>
      <c r="Q757" s="2"/>
      <c r="R757" s="2"/>
      <c r="S757" s="110"/>
      <c r="T757" s="2"/>
      <c r="U757" s="2"/>
      <c r="V757" s="2"/>
      <c r="W757" s="2"/>
      <c r="X757" s="2"/>
      <c r="Y757" s="2"/>
      <c r="Z757" s="2"/>
      <c r="AA757" s="2"/>
      <c r="AB757" s="2"/>
      <c r="AC757" s="2"/>
      <c r="AD757" s="2"/>
    </row>
    <row r="758">
      <c r="A758" s="2"/>
      <c r="B758" s="2"/>
      <c r="C758" s="2"/>
      <c r="D758" s="2"/>
      <c r="E758" s="2"/>
      <c r="F758" s="2"/>
      <c r="G758" s="2"/>
      <c r="H758" s="2"/>
      <c r="I758" s="2"/>
      <c r="J758" s="2"/>
      <c r="K758" s="2"/>
      <c r="L758" s="2"/>
      <c r="M758" s="2"/>
      <c r="N758" s="2"/>
      <c r="O758" s="2"/>
      <c r="P758" s="2"/>
      <c r="Q758" s="2"/>
      <c r="R758" s="2"/>
      <c r="S758" s="110"/>
      <c r="T758" s="2"/>
      <c r="U758" s="2"/>
      <c r="V758" s="2"/>
      <c r="W758" s="2"/>
      <c r="X758" s="2"/>
      <c r="Y758" s="2"/>
      <c r="Z758" s="2"/>
      <c r="AA758" s="2"/>
      <c r="AB758" s="2"/>
      <c r="AC758" s="2"/>
      <c r="AD758" s="2"/>
    </row>
    <row r="759">
      <c r="A759" s="2"/>
      <c r="B759" s="2"/>
      <c r="C759" s="2"/>
      <c r="D759" s="2"/>
      <c r="E759" s="2"/>
      <c r="F759" s="2"/>
      <c r="G759" s="2"/>
      <c r="H759" s="2"/>
      <c r="I759" s="2"/>
      <c r="J759" s="2"/>
      <c r="K759" s="2"/>
      <c r="L759" s="2"/>
      <c r="M759" s="2"/>
      <c r="N759" s="2"/>
      <c r="O759" s="2"/>
      <c r="P759" s="2"/>
      <c r="Q759" s="2"/>
      <c r="R759" s="2"/>
      <c r="S759" s="110"/>
      <c r="T759" s="2"/>
      <c r="U759" s="2"/>
      <c r="V759" s="2"/>
      <c r="W759" s="2"/>
      <c r="X759" s="2"/>
      <c r="Y759" s="2"/>
      <c r="Z759" s="2"/>
      <c r="AA759" s="2"/>
      <c r="AB759" s="2"/>
      <c r="AC759" s="2"/>
      <c r="AD759" s="2"/>
    </row>
    <row r="760">
      <c r="A760" s="2"/>
      <c r="B760" s="2"/>
      <c r="C760" s="2"/>
      <c r="D760" s="2"/>
      <c r="E760" s="2"/>
      <c r="F760" s="2"/>
      <c r="G760" s="2"/>
      <c r="H760" s="2"/>
      <c r="I760" s="2"/>
      <c r="J760" s="2"/>
      <c r="K760" s="2"/>
      <c r="L760" s="2"/>
      <c r="M760" s="2"/>
      <c r="N760" s="2"/>
      <c r="O760" s="2"/>
      <c r="P760" s="2"/>
      <c r="Q760" s="2"/>
      <c r="R760" s="2"/>
      <c r="S760" s="110"/>
      <c r="T760" s="2"/>
      <c r="U760" s="2"/>
      <c r="V760" s="2"/>
      <c r="W760" s="2"/>
      <c r="X760" s="2"/>
      <c r="Y760" s="2"/>
      <c r="Z760" s="2"/>
      <c r="AA760" s="2"/>
      <c r="AB760" s="2"/>
      <c r="AC760" s="2"/>
      <c r="AD760" s="2"/>
    </row>
    <row r="761">
      <c r="A761" s="2"/>
      <c r="B761" s="2"/>
      <c r="C761" s="2"/>
      <c r="D761" s="2"/>
      <c r="E761" s="2"/>
      <c r="F761" s="2"/>
      <c r="G761" s="2"/>
      <c r="H761" s="2"/>
      <c r="I761" s="2"/>
      <c r="J761" s="2"/>
      <c r="K761" s="2"/>
      <c r="L761" s="2"/>
      <c r="M761" s="2"/>
      <c r="N761" s="2"/>
      <c r="O761" s="2"/>
      <c r="P761" s="2"/>
      <c r="Q761" s="2"/>
      <c r="R761" s="2"/>
      <c r="S761" s="110"/>
      <c r="T761" s="2"/>
      <c r="U761" s="2"/>
      <c r="V761" s="2"/>
      <c r="W761" s="2"/>
      <c r="X761" s="2"/>
      <c r="Y761" s="2"/>
      <c r="Z761" s="2"/>
      <c r="AA761" s="2"/>
      <c r="AB761" s="2"/>
      <c r="AC761" s="2"/>
      <c r="AD761" s="2"/>
    </row>
    <row r="762">
      <c r="A762" s="2"/>
      <c r="B762" s="2"/>
      <c r="C762" s="2"/>
      <c r="D762" s="2"/>
      <c r="E762" s="2"/>
      <c r="F762" s="2"/>
      <c r="G762" s="2"/>
      <c r="H762" s="2"/>
      <c r="I762" s="2"/>
      <c r="J762" s="2"/>
      <c r="K762" s="2"/>
      <c r="L762" s="2"/>
      <c r="M762" s="2"/>
      <c r="N762" s="2"/>
      <c r="O762" s="2"/>
      <c r="P762" s="2"/>
      <c r="Q762" s="2"/>
      <c r="R762" s="2"/>
      <c r="S762" s="110"/>
      <c r="T762" s="2"/>
      <c r="U762" s="2"/>
      <c r="V762" s="2"/>
      <c r="W762" s="2"/>
      <c r="X762" s="2"/>
      <c r="Y762" s="2"/>
      <c r="Z762" s="2"/>
      <c r="AA762" s="2"/>
      <c r="AB762" s="2"/>
      <c r="AC762" s="2"/>
      <c r="AD762" s="2"/>
    </row>
    <row r="763">
      <c r="A763" s="2"/>
      <c r="B763" s="2"/>
      <c r="C763" s="2"/>
      <c r="D763" s="2"/>
      <c r="E763" s="2"/>
      <c r="F763" s="2"/>
      <c r="G763" s="2"/>
      <c r="H763" s="2"/>
      <c r="I763" s="2"/>
      <c r="J763" s="2"/>
      <c r="K763" s="2"/>
      <c r="L763" s="2"/>
      <c r="M763" s="2"/>
      <c r="N763" s="2"/>
      <c r="O763" s="2"/>
      <c r="P763" s="2"/>
      <c r="Q763" s="2"/>
      <c r="R763" s="2"/>
      <c r="S763" s="110"/>
      <c r="T763" s="2"/>
      <c r="U763" s="2"/>
      <c r="V763" s="2"/>
      <c r="W763" s="2"/>
      <c r="X763" s="2"/>
      <c r="Y763" s="2"/>
      <c r="Z763" s="2"/>
      <c r="AA763" s="2"/>
      <c r="AB763" s="2"/>
      <c r="AC763" s="2"/>
      <c r="AD763" s="2"/>
    </row>
    <row r="764">
      <c r="A764" s="2"/>
      <c r="B764" s="2"/>
      <c r="C764" s="2"/>
      <c r="D764" s="2"/>
      <c r="E764" s="2"/>
      <c r="F764" s="2"/>
      <c r="G764" s="2"/>
      <c r="H764" s="2"/>
      <c r="I764" s="2"/>
      <c r="J764" s="2"/>
      <c r="K764" s="2"/>
      <c r="L764" s="2"/>
      <c r="M764" s="2"/>
      <c r="N764" s="2"/>
      <c r="O764" s="2"/>
      <c r="P764" s="2"/>
      <c r="Q764" s="2"/>
      <c r="R764" s="2"/>
      <c r="S764" s="110"/>
      <c r="T764" s="2"/>
      <c r="U764" s="2"/>
      <c r="V764" s="2"/>
      <c r="W764" s="2"/>
      <c r="X764" s="2"/>
      <c r="Y764" s="2"/>
      <c r="Z764" s="2"/>
      <c r="AA764" s="2"/>
      <c r="AB764" s="2"/>
      <c r="AC764" s="2"/>
      <c r="AD764" s="2"/>
    </row>
    <row r="765">
      <c r="A765" s="2"/>
      <c r="B765" s="2"/>
      <c r="C765" s="2"/>
      <c r="D765" s="2"/>
      <c r="E765" s="2"/>
      <c r="F765" s="2"/>
      <c r="G765" s="2"/>
      <c r="H765" s="2"/>
      <c r="I765" s="2"/>
      <c r="J765" s="2"/>
      <c r="K765" s="2"/>
      <c r="L765" s="2"/>
      <c r="M765" s="2"/>
      <c r="N765" s="2"/>
      <c r="O765" s="2"/>
      <c r="P765" s="2"/>
      <c r="Q765" s="2"/>
      <c r="R765" s="2"/>
      <c r="S765" s="110"/>
      <c r="T765" s="2"/>
      <c r="U765" s="2"/>
      <c r="V765" s="2"/>
      <c r="W765" s="2"/>
      <c r="X765" s="2"/>
      <c r="Y765" s="2"/>
      <c r="Z765" s="2"/>
      <c r="AA765" s="2"/>
      <c r="AB765" s="2"/>
      <c r="AC765" s="2"/>
      <c r="AD765" s="2"/>
    </row>
    <row r="766">
      <c r="A766" s="2"/>
      <c r="B766" s="2"/>
      <c r="C766" s="2"/>
      <c r="D766" s="2"/>
      <c r="E766" s="2"/>
      <c r="F766" s="2"/>
      <c r="G766" s="2"/>
      <c r="H766" s="2"/>
      <c r="I766" s="2"/>
      <c r="J766" s="2"/>
      <c r="K766" s="2"/>
      <c r="L766" s="2"/>
      <c r="M766" s="2"/>
      <c r="N766" s="2"/>
      <c r="O766" s="2"/>
      <c r="P766" s="2"/>
      <c r="Q766" s="2"/>
      <c r="R766" s="2"/>
      <c r="S766" s="110"/>
      <c r="T766" s="2"/>
      <c r="U766" s="2"/>
      <c r="V766" s="2"/>
      <c r="W766" s="2"/>
      <c r="X766" s="2"/>
      <c r="Y766" s="2"/>
      <c r="Z766" s="2"/>
      <c r="AA766" s="2"/>
      <c r="AB766" s="2"/>
      <c r="AC766" s="2"/>
      <c r="AD766" s="2"/>
    </row>
    <row r="767">
      <c r="A767" s="2"/>
      <c r="B767" s="2"/>
      <c r="C767" s="2"/>
      <c r="D767" s="2"/>
      <c r="E767" s="2"/>
      <c r="F767" s="2"/>
      <c r="G767" s="2"/>
      <c r="H767" s="2"/>
      <c r="I767" s="2"/>
      <c r="J767" s="2"/>
      <c r="K767" s="2"/>
      <c r="L767" s="2"/>
      <c r="M767" s="2"/>
      <c r="N767" s="2"/>
      <c r="O767" s="2"/>
      <c r="P767" s="2"/>
      <c r="Q767" s="2"/>
      <c r="R767" s="2"/>
      <c r="S767" s="110"/>
      <c r="T767" s="2"/>
      <c r="U767" s="2"/>
      <c r="V767" s="2"/>
      <c r="W767" s="2"/>
      <c r="X767" s="2"/>
      <c r="Y767" s="2"/>
      <c r="Z767" s="2"/>
      <c r="AA767" s="2"/>
      <c r="AB767" s="2"/>
      <c r="AC767" s="2"/>
      <c r="AD767" s="2"/>
    </row>
    <row r="768">
      <c r="A768" s="2"/>
      <c r="B768" s="2"/>
      <c r="C768" s="2"/>
      <c r="D768" s="2"/>
      <c r="E768" s="2"/>
      <c r="F768" s="2"/>
      <c r="G768" s="2"/>
      <c r="H768" s="2"/>
      <c r="I768" s="2"/>
      <c r="J768" s="2"/>
      <c r="K768" s="2"/>
      <c r="L768" s="2"/>
      <c r="M768" s="2"/>
      <c r="N768" s="2"/>
      <c r="O768" s="2"/>
      <c r="P768" s="2"/>
      <c r="Q768" s="2"/>
      <c r="R768" s="2"/>
      <c r="S768" s="110"/>
      <c r="T768" s="2"/>
      <c r="U768" s="2"/>
      <c r="V768" s="2"/>
      <c r="W768" s="2"/>
      <c r="X768" s="2"/>
      <c r="Y768" s="2"/>
      <c r="Z768" s="2"/>
      <c r="AA768" s="2"/>
      <c r="AB768" s="2"/>
      <c r="AC768" s="2"/>
      <c r="AD768" s="2"/>
    </row>
    <row r="769">
      <c r="A769" s="2"/>
      <c r="B769" s="2"/>
      <c r="C769" s="2"/>
      <c r="D769" s="2"/>
      <c r="E769" s="2"/>
      <c r="F769" s="2"/>
      <c r="G769" s="2"/>
      <c r="H769" s="2"/>
      <c r="I769" s="2"/>
      <c r="J769" s="2"/>
      <c r="K769" s="2"/>
      <c r="L769" s="2"/>
      <c r="M769" s="2"/>
      <c r="N769" s="2"/>
      <c r="O769" s="2"/>
      <c r="P769" s="2"/>
      <c r="Q769" s="2"/>
      <c r="R769" s="2"/>
      <c r="S769" s="110"/>
      <c r="T769" s="2"/>
      <c r="U769" s="2"/>
      <c r="V769" s="2"/>
      <c r="W769" s="2"/>
      <c r="X769" s="2"/>
      <c r="Y769" s="2"/>
      <c r="Z769" s="2"/>
      <c r="AA769" s="2"/>
      <c r="AB769" s="2"/>
      <c r="AC769" s="2"/>
      <c r="AD769" s="2"/>
    </row>
    <row r="770">
      <c r="A770" s="2"/>
      <c r="B770" s="2"/>
      <c r="C770" s="2"/>
      <c r="D770" s="2"/>
      <c r="E770" s="2"/>
      <c r="F770" s="2"/>
      <c r="G770" s="2"/>
      <c r="H770" s="2"/>
      <c r="I770" s="2"/>
      <c r="J770" s="2"/>
      <c r="K770" s="2"/>
      <c r="L770" s="2"/>
      <c r="M770" s="2"/>
      <c r="N770" s="2"/>
      <c r="O770" s="2"/>
      <c r="P770" s="2"/>
      <c r="Q770" s="2"/>
      <c r="R770" s="2"/>
      <c r="S770" s="110"/>
      <c r="T770" s="2"/>
      <c r="U770" s="2"/>
      <c r="V770" s="2"/>
      <c r="W770" s="2"/>
      <c r="X770" s="2"/>
      <c r="Y770" s="2"/>
      <c r="Z770" s="2"/>
      <c r="AA770" s="2"/>
      <c r="AB770" s="2"/>
      <c r="AC770" s="2"/>
      <c r="AD770" s="2"/>
    </row>
    <row r="771">
      <c r="A771" s="2"/>
      <c r="B771" s="2"/>
      <c r="C771" s="2"/>
      <c r="D771" s="2"/>
      <c r="E771" s="2"/>
      <c r="F771" s="2"/>
      <c r="G771" s="2"/>
      <c r="H771" s="2"/>
      <c r="I771" s="2"/>
      <c r="J771" s="2"/>
      <c r="K771" s="2"/>
      <c r="L771" s="2"/>
      <c r="M771" s="2"/>
      <c r="N771" s="2"/>
      <c r="O771" s="2"/>
      <c r="P771" s="2"/>
      <c r="Q771" s="2"/>
      <c r="R771" s="2"/>
      <c r="S771" s="110"/>
      <c r="T771" s="2"/>
      <c r="U771" s="2"/>
      <c r="V771" s="2"/>
      <c r="W771" s="2"/>
      <c r="X771" s="2"/>
      <c r="Y771" s="2"/>
      <c r="Z771" s="2"/>
      <c r="AA771" s="2"/>
      <c r="AB771" s="2"/>
      <c r="AC771" s="2"/>
      <c r="AD771" s="2"/>
    </row>
    <row r="772">
      <c r="A772" s="2"/>
      <c r="B772" s="2"/>
      <c r="C772" s="2"/>
      <c r="D772" s="2"/>
      <c r="E772" s="2"/>
      <c r="F772" s="2"/>
      <c r="G772" s="2"/>
      <c r="H772" s="2"/>
      <c r="I772" s="2"/>
      <c r="J772" s="2"/>
      <c r="K772" s="2"/>
      <c r="L772" s="2"/>
      <c r="M772" s="2"/>
      <c r="N772" s="2"/>
      <c r="O772" s="2"/>
      <c r="P772" s="2"/>
      <c r="Q772" s="2"/>
      <c r="R772" s="2"/>
      <c r="S772" s="110"/>
      <c r="T772" s="2"/>
      <c r="U772" s="2"/>
      <c r="V772" s="2"/>
      <c r="W772" s="2"/>
      <c r="X772" s="2"/>
      <c r="Y772" s="2"/>
      <c r="Z772" s="2"/>
      <c r="AA772" s="2"/>
      <c r="AB772" s="2"/>
      <c r="AC772" s="2"/>
      <c r="AD772" s="2"/>
    </row>
    <row r="773">
      <c r="A773" s="2"/>
      <c r="B773" s="2"/>
      <c r="C773" s="2"/>
      <c r="D773" s="2"/>
      <c r="E773" s="2"/>
      <c r="F773" s="2"/>
      <c r="G773" s="2"/>
      <c r="H773" s="2"/>
      <c r="I773" s="2"/>
      <c r="J773" s="2"/>
      <c r="K773" s="2"/>
      <c r="L773" s="2"/>
      <c r="M773" s="2"/>
      <c r="N773" s="2"/>
      <c r="O773" s="2"/>
      <c r="P773" s="2"/>
      <c r="Q773" s="2"/>
      <c r="R773" s="2"/>
      <c r="S773" s="110"/>
      <c r="T773" s="2"/>
      <c r="U773" s="2"/>
      <c r="V773" s="2"/>
      <c r="W773" s="2"/>
      <c r="X773" s="2"/>
      <c r="Y773" s="2"/>
      <c r="Z773" s="2"/>
      <c r="AA773" s="2"/>
      <c r="AB773" s="2"/>
      <c r="AC773" s="2"/>
      <c r="AD773" s="2"/>
    </row>
    <row r="774">
      <c r="A774" s="2"/>
      <c r="B774" s="2"/>
      <c r="C774" s="2"/>
      <c r="D774" s="2"/>
      <c r="E774" s="2"/>
      <c r="F774" s="2"/>
      <c r="G774" s="2"/>
      <c r="H774" s="2"/>
      <c r="I774" s="2"/>
      <c r="J774" s="2"/>
      <c r="K774" s="2"/>
      <c r="L774" s="2"/>
      <c r="M774" s="2"/>
      <c r="N774" s="2"/>
      <c r="O774" s="2"/>
      <c r="P774" s="2"/>
      <c r="Q774" s="2"/>
      <c r="R774" s="2"/>
      <c r="S774" s="110"/>
      <c r="T774" s="2"/>
      <c r="U774" s="2"/>
      <c r="V774" s="2"/>
      <c r="W774" s="2"/>
      <c r="X774" s="2"/>
      <c r="Y774" s="2"/>
      <c r="Z774" s="2"/>
      <c r="AA774" s="2"/>
      <c r="AB774" s="2"/>
      <c r="AC774" s="2"/>
      <c r="AD774" s="2"/>
    </row>
    <row r="775">
      <c r="A775" s="2"/>
      <c r="B775" s="2"/>
      <c r="C775" s="2"/>
      <c r="D775" s="2"/>
      <c r="E775" s="2"/>
      <c r="F775" s="2"/>
      <c r="G775" s="2"/>
      <c r="H775" s="2"/>
      <c r="I775" s="2"/>
      <c r="J775" s="2"/>
      <c r="K775" s="2"/>
      <c r="L775" s="2"/>
      <c r="M775" s="2"/>
      <c r="N775" s="2"/>
      <c r="O775" s="2"/>
      <c r="P775" s="2"/>
      <c r="Q775" s="2"/>
      <c r="R775" s="2"/>
      <c r="S775" s="110"/>
      <c r="T775" s="2"/>
      <c r="U775" s="2"/>
      <c r="V775" s="2"/>
      <c r="W775" s="2"/>
      <c r="X775" s="2"/>
      <c r="Y775" s="2"/>
      <c r="Z775" s="2"/>
      <c r="AA775" s="2"/>
      <c r="AB775" s="2"/>
      <c r="AC775" s="2"/>
      <c r="AD775" s="2"/>
    </row>
    <row r="776">
      <c r="A776" s="2"/>
      <c r="B776" s="2"/>
      <c r="C776" s="2"/>
      <c r="D776" s="2"/>
      <c r="E776" s="2"/>
      <c r="F776" s="2"/>
      <c r="G776" s="2"/>
      <c r="H776" s="2"/>
      <c r="I776" s="2"/>
      <c r="J776" s="2"/>
      <c r="K776" s="2"/>
      <c r="L776" s="2"/>
      <c r="M776" s="2"/>
      <c r="N776" s="2"/>
      <c r="O776" s="2"/>
      <c r="P776" s="2"/>
      <c r="Q776" s="2"/>
      <c r="R776" s="2"/>
      <c r="S776" s="110"/>
      <c r="T776" s="2"/>
      <c r="U776" s="2"/>
      <c r="V776" s="2"/>
      <c r="W776" s="2"/>
      <c r="X776" s="2"/>
      <c r="Y776" s="2"/>
      <c r="Z776" s="2"/>
      <c r="AA776" s="2"/>
      <c r="AB776" s="2"/>
      <c r="AC776" s="2"/>
      <c r="AD776" s="2"/>
    </row>
    <row r="777">
      <c r="A777" s="2"/>
      <c r="B777" s="2"/>
      <c r="C777" s="2"/>
      <c r="D777" s="2"/>
      <c r="E777" s="2"/>
      <c r="F777" s="2"/>
      <c r="G777" s="2"/>
      <c r="H777" s="2"/>
      <c r="I777" s="2"/>
      <c r="J777" s="2"/>
      <c r="K777" s="2"/>
      <c r="L777" s="2"/>
      <c r="M777" s="2"/>
      <c r="N777" s="2"/>
      <c r="O777" s="2"/>
      <c r="P777" s="2"/>
      <c r="Q777" s="2"/>
      <c r="R777" s="2"/>
      <c r="S777" s="110"/>
      <c r="T777" s="2"/>
      <c r="U777" s="2"/>
      <c r="V777" s="2"/>
      <c r="W777" s="2"/>
      <c r="X777" s="2"/>
      <c r="Y777" s="2"/>
      <c r="Z777" s="2"/>
      <c r="AA777" s="2"/>
      <c r="AB777" s="2"/>
      <c r="AC777" s="2"/>
      <c r="AD777" s="2"/>
    </row>
    <row r="778">
      <c r="A778" s="2"/>
      <c r="B778" s="2"/>
      <c r="C778" s="2"/>
      <c r="D778" s="2"/>
      <c r="E778" s="2"/>
      <c r="F778" s="2"/>
      <c r="G778" s="2"/>
      <c r="H778" s="2"/>
      <c r="I778" s="2"/>
      <c r="J778" s="2"/>
      <c r="K778" s="2"/>
      <c r="L778" s="2"/>
      <c r="M778" s="2"/>
      <c r="N778" s="2"/>
      <c r="O778" s="2"/>
      <c r="P778" s="2"/>
      <c r="Q778" s="2"/>
      <c r="R778" s="2"/>
      <c r="S778" s="110"/>
      <c r="T778" s="2"/>
      <c r="U778" s="2"/>
      <c r="V778" s="2"/>
      <c r="W778" s="2"/>
      <c r="X778" s="2"/>
      <c r="Y778" s="2"/>
      <c r="Z778" s="2"/>
      <c r="AA778" s="2"/>
      <c r="AB778" s="2"/>
      <c r="AC778" s="2"/>
      <c r="AD778" s="2"/>
    </row>
    <row r="779">
      <c r="A779" s="2"/>
      <c r="B779" s="2"/>
      <c r="C779" s="2"/>
      <c r="D779" s="2"/>
      <c r="E779" s="2"/>
      <c r="F779" s="2"/>
      <c r="G779" s="2"/>
      <c r="H779" s="2"/>
      <c r="I779" s="2"/>
      <c r="J779" s="2"/>
      <c r="K779" s="2"/>
      <c r="L779" s="2"/>
      <c r="M779" s="2"/>
      <c r="N779" s="2"/>
      <c r="O779" s="2"/>
      <c r="P779" s="2"/>
      <c r="Q779" s="2"/>
      <c r="R779" s="2"/>
      <c r="S779" s="110"/>
      <c r="T779" s="2"/>
      <c r="U779" s="2"/>
      <c r="V779" s="2"/>
      <c r="W779" s="2"/>
      <c r="X779" s="2"/>
      <c r="Y779" s="2"/>
      <c r="Z779" s="2"/>
      <c r="AA779" s="2"/>
      <c r="AB779" s="2"/>
      <c r="AC779" s="2"/>
      <c r="AD779" s="2"/>
    </row>
    <row r="780">
      <c r="A780" s="2"/>
      <c r="B780" s="2"/>
      <c r="C780" s="2"/>
      <c r="D780" s="2"/>
      <c r="E780" s="2"/>
      <c r="F780" s="2"/>
      <c r="G780" s="2"/>
      <c r="H780" s="2"/>
      <c r="I780" s="2"/>
      <c r="J780" s="2"/>
      <c r="K780" s="2"/>
      <c r="L780" s="2"/>
      <c r="M780" s="2"/>
      <c r="N780" s="2"/>
      <c r="O780" s="2"/>
      <c r="P780" s="2"/>
      <c r="Q780" s="2"/>
      <c r="R780" s="2"/>
      <c r="S780" s="110"/>
      <c r="T780" s="2"/>
      <c r="U780" s="2"/>
      <c r="V780" s="2"/>
      <c r="W780" s="2"/>
      <c r="X780" s="2"/>
      <c r="Y780" s="2"/>
      <c r="Z780" s="2"/>
      <c r="AA780" s="2"/>
      <c r="AB780" s="2"/>
      <c r="AC780" s="2"/>
      <c r="AD780" s="2"/>
    </row>
    <row r="781">
      <c r="A781" s="2"/>
      <c r="B781" s="2"/>
      <c r="C781" s="2"/>
      <c r="D781" s="2"/>
      <c r="E781" s="2"/>
      <c r="F781" s="2"/>
      <c r="G781" s="2"/>
      <c r="H781" s="2"/>
      <c r="I781" s="2"/>
      <c r="J781" s="2"/>
      <c r="K781" s="2"/>
      <c r="L781" s="2"/>
      <c r="M781" s="2"/>
      <c r="N781" s="2"/>
      <c r="O781" s="2"/>
      <c r="P781" s="2"/>
      <c r="Q781" s="2"/>
      <c r="R781" s="2"/>
      <c r="S781" s="110"/>
      <c r="T781" s="2"/>
      <c r="U781" s="2"/>
      <c r="V781" s="2"/>
      <c r="W781" s="2"/>
      <c r="X781" s="2"/>
      <c r="Y781" s="2"/>
      <c r="Z781" s="2"/>
      <c r="AA781" s="2"/>
      <c r="AB781" s="2"/>
      <c r="AC781" s="2"/>
      <c r="AD781" s="2"/>
    </row>
    <row r="782">
      <c r="A782" s="2"/>
      <c r="B782" s="2"/>
      <c r="C782" s="2"/>
      <c r="D782" s="2"/>
      <c r="E782" s="2"/>
      <c r="F782" s="2"/>
      <c r="G782" s="2"/>
      <c r="H782" s="2"/>
      <c r="I782" s="2"/>
      <c r="J782" s="2"/>
      <c r="K782" s="2"/>
      <c r="L782" s="2"/>
      <c r="M782" s="2"/>
      <c r="N782" s="2"/>
      <c r="O782" s="2"/>
      <c r="P782" s="2"/>
      <c r="Q782" s="2"/>
      <c r="R782" s="2"/>
      <c r="S782" s="110"/>
      <c r="T782" s="2"/>
      <c r="U782" s="2"/>
      <c r="V782" s="2"/>
      <c r="W782" s="2"/>
      <c r="X782" s="2"/>
      <c r="Y782" s="2"/>
      <c r="Z782" s="2"/>
      <c r="AA782" s="2"/>
      <c r="AB782" s="2"/>
      <c r="AC782" s="2"/>
      <c r="AD782" s="2"/>
    </row>
    <row r="783">
      <c r="A783" s="2"/>
      <c r="B783" s="2"/>
      <c r="C783" s="2"/>
      <c r="D783" s="2"/>
      <c r="E783" s="2"/>
      <c r="F783" s="2"/>
      <c r="G783" s="2"/>
      <c r="H783" s="2"/>
      <c r="I783" s="2"/>
      <c r="J783" s="2"/>
      <c r="K783" s="2"/>
      <c r="L783" s="2"/>
      <c r="M783" s="2"/>
      <c r="N783" s="2"/>
      <c r="O783" s="2"/>
      <c r="P783" s="2"/>
      <c r="Q783" s="2"/>
      <c r="R783" s="2"/>
      <c r="S783" s="110"/>
      <c r="T783" s="2"/>
      <c r="U783" s="2"/>
      <c r="V783" s="2"/>
      <c r="W783" s="2"/>
      <c r="X783" s="2"/>
      <c r="Y783" s="2"/>
      <c r="Z783" s="2"/>
      <c r="AA783" s="2"/>
      <c r="AB783" s="2"/>
      <c r="AC783" s="2"/>
      <c r="AD783" s="2"/>
    </row>
    <row r="784">
      <c r="A784" s="2"/>
      <c r="B784" s="2"/>
      <c r="C784" s="2"/>
      <c r="D784" s="2"/>
      <c r="E784" s="2"/>
      <c r="F784" s="2"/>
      <c r="G784" s="2"/>
      <c r="H784" s="2"/>
      <c r="I784" s="2"/>
      <c r="J784" s="2"/>
      <c r="K784" s="2"/>
      <c r="L784" s="2"/>
      <c r="M784" s="2"/>
      <c r="N784" s="2"/>
      <c r="O784" s="2"/>
      <c r="P784" s="2"/>
      <c r="Q784" s="2"/>
      <c r="R784" s="2"/>
      <c r="S784" s="110"/>
      <c r="T784" s="2"/>
      <c r="U784" s="2"/>
      <c r="V784" s="2"/>
      <c r="W784" s="2"/>
      <c r="X784" s="2"/>
      <c r="Y784" s="2"/>
      <c r="Z784" s="2"/>
      <c r="AA784" s="2"/>
      <c r="AB784" s="2"/>
      <c r="AC784" s="2"/>
      <c r="AD784" s="2"/>
    </row>
    <row r="785">
      <c r="A785" s="2"/>
      <c r="B785" s="2"/>
      <c r="C785" s="2"/>
      <c r="D785" s="2"/>
      <c r="E785" s="2"/>
      <c r="F785" s="2"/>
      <c r="G785" s="2"/>
      <c r="H785" s="2"/>
      <c r="I785" s="2"/>
      <c r="J785" s="2"/>
      <c r="K785" s="2"/>
      <c r="L785" s="2"/>
      <c r="M785" s="2"/>
      <c r="N785" s="2"/>
      <c r="O785" s="2"/>
      <c r="P785" s="2"/>
      <c r="Q785" s="2"/>
      <c r="R785" s="2"/>
      <c r="S785" s="110"/>
      <c r="T785" s="2"/>
      <c r="U785" s="2"/>
      <c r="V785" s="2"/>
      <c r="W785" s="2"/>
      <c r="X785" s="2"/>
      <c r="Y785" s="2"/>
      <c r="Z785" s="2"/>
      <c r="AA785" s="2"/>
      <c r="AB785" s="2"/>
      <c r="AC785" s="2"/>
      <c r="AD785" s="2"/>
    </row>
    <row r="786">
      <c r="A786" s="2"/>
      <c r="B786" s="2"/>
      <c r="C786" s="2"/>
      <c r="D786" s="2"/>
      <c r="E786" s="2"/>
      <c r="F786" s="2"/>
      <c r="G786" s="2"/>
      <c r="H786" s="2"/>
      <c r="I786" s="2"/>
      <c r="J786" s="2"/>
      <c r="K786" s="2"/>
      <c r="L786" s="2"/>
      <c r="M786" s="2"/>
      <c r="N786" s="2"/>
      <c r="O786" s="2"/>
      <c r="P786" s="2"/>
      <c r="Q786" s="2"/>
      <c r="R786" s="2"/>
      <c r="S786" s="110"/>
      <c r="T786" s="2"/>
      <c r="U786" s="2"/>
      <c r="V786" s="2"/>
      <c r="W786" s="2"/>
      <c r="X786" s="2"/>
      <c r="Y786" s="2"/>
      <c r="Z786" s="2"/>
      <c r="AA786" s="2"/>
      <c r="AB786" s="2"/>
      <c r="AC786" s="2"/>
      <c r="AD786" s="2"/>
    </row>
    <row r="787">
      <c r="A787" s="2"/>
      <c r="B787" s="2"/>
      <c r="C787" s="2"/>
      <c r="D787" s="2"/>
      <c r="E787" s="2"/>
      <c r="F787" s="2"/>
      <c r="G787" s="2"/>
      <c r="H787" s="2"/>
      <c r="I787" s="2"/>
      <c r="J787" s="2"/>
      <c r="K787" s="2"/>
      <c r="L787" s="2"/>
      <c r="M787" s="2"/>
      <c r="N787" s="2"/>
      <c r="O787" s="2"/>
      <c r="P787" s="2"/>
      <c r="Q787" s="2"/>
      <c r="R787" s="2"/>
      <c r="S787" s="110"/>
      <c r="T787" s="2"/>
      <c r="U787" s="2"/>
      <c r="V787" s="2"/>
      <c r="W787" s="2"/>
      <c r="X787" s="2"/>
      <c r="Y787" s="2"/>
      <c r="Z787" s="2"/>
      <c r="AA787" s="2"/>
      <c r="AB787" s="2"/>
      <c r="AC787" s="2"/>
      <c r="AD787" s="2"/>
    </row>
    <row r="788">
      <c r="A788" s="2"/>
      <c r="B788" s="2"/>
      <c r="C788" s="2"/>
      <c r="D788" s="2"/>
      <c r="E788" s="2"/>
      <c r="F788" s="2"/>
      <c r="G788" s="2"/>
      <c r="H788" s="2"/>
      <c r="I788" s="2"/>
      <c r="J788" s="2"/>
      <c r="K788" s="2"/>
      <c r="L788" s="2"/>
      <c r="M788" s="2"/>
      <c r="N788" s="2"/>
      <c r="O788" s="2"/>
      <c r="P788" s="2"/>
      <c r="Q788" s="2"/>
      <c r="R788" s="2"/>
      <c r="S788" s="110"/>
      <c r="T788" s="2"/>
      <c r="U788" s="2"/>
      <c r="V788" s="2"/>
      <c r="W788" s="2"/>
      <c r="X788" s="2"/>
      <c r="Y788" s="2"/>
      <c r="Z788" s="2"/>
      <c r="AA788" s="2"/>
      <c r="AB788" s="2"/>
      <c r="AC788" s="2"/>
      <c r="AD788" s="2"/>
    </row>
    <row r="789">
      <c r="A789" s="2"/>
      <c r="B789" s="2"/>
      <c r="C789" s="2"/>
      <c r="D789" s="2"/>
      <c r="E789" s="2"/>
      <c r="F789" s="2"/>
      <c r="G789" s="2"/>
      <c r="H789" s="2"/>
      <c r="I789" s="2"/>
      <c r="J789" s="2"/>
      <c r="K789" s="2"/>
      <c r="L789" s="2"/>
      <c r="M789" s="2"/>
      <c r="N789" s="2"/>
      <c r="O789" s="2"/>
      <c r="P789" s="2"/>
      <c r="Q789" s="2"/>
      <c r="R789" s="2"/>
      <c r="S789" s="110"/>
      <c r="T789" s="2"/>
      <c r="U789" s="2"/>
      <c r="V789" s="2"/>
      <c r="W789" s="2"/>
      <c r="X789" s="2"/>
      <c r="Y789" s="2"/>
      <c r="Z789" s="2"/>
      <c r="AA789" s="2"/>
      <c r="AB789" s="2"/>
      <c r="AC789" s="2"/>
      <c r="AD789" s="2"/>
    </row>
    <row r="790">
      <c r="A790" s="2"/>
      <c r="B790" s="2"/>
      <c r="C790" s="2"/>
      <c r="D790" s="2"/>
      <c r="E790" s="2"/>
      <c r="F790" s="2"/>
      <c r="G790" s="2"/>
      <c r="H790" s="2"/>
      <c r="I790" s="2"/>
      <c r="J790" s="2"/>
      <c r="K790" s="2"/>
      <c r="L790" s="2"/>
      <c r="M790" s="2"/>
      <c r="N790" s="2"/>
      <c r="O790" s="2"/>
      <c r="P790" s="2"/>
      <c r="Q790" s="2"/>
      <c r="R790" s="2"/>
      <c r="S790" s="110"/>
      <c r="T790" s="2"/>
      <c r="U790" s="2"/>
      <c r="V790" s="2"/>
      <c r="W790" s="2"/>
      <c r="X790" s="2"/>
      <c r="Y790" s="2"/>
      <c r="Z790" s="2"/>
      <c r="AA790" s="2"/>
      <c r="AB790" s="2"/>
      <c r="AC790" s="2"/>
      <c r="AD790" s="2"/>
    </row>
    <row r="791">
      <c r="A791" s="2"/>
      <c r="B791" s="2"/>
      <c r="C791" s="2"/>
      <c r="D791" s="2"/>
      <c r="E791" s="2"/>
      <c r="F791" s="2"/>
      <c r="G791" s="2"/>
      <c r="H791" s="2"/>
      <c r="I791" s="2"/>
      <c r="J791" s="2"/>
      <c r="K791" s="2"/>
      <c r="L791" s="2"/>
      <c r="M791" s="2"/>
      <c r="N791" s="2"/>
      <c r="O791" s="2"/>
      <c r="P791" s="2"/>
      <c r="Q791" s="2"/>
      <c r="R791" s="2"/>
      <c r="S791" s="110"/>
      <c r="T791" s="2"/>
      <c r="U791" s="2"/>
      <c r="V791" s="2"/>
      <c r="W791" s="2"/>
      <c r="X791" s="2"/>
      <c r="Y791" s="2"/>
      <c r="Z791" s="2"/>
      <c r="AA791" s="2"/>
      <c r="AB791" s="2"/>
      <c r="AC791" s="2"/>
      <c r="AD791" s="2"/>
    </row>
    <row r="792">
      <c r="A792" s="2"/>
      <c r="B792" s="2"/>
      <c r="C792" s="2"/>
      <c r="D792" s="2"/>
      <c r="E792" s="2"/>
      <c r="F792" s="2"/>
      <c r="G792" s="2"/>
      <c r="H792" s="2"/>
      <c r="I792" s="2"/>
      <c r="J792" s="2"/>
      <c r="K792" s="2"/>
      <c r="L792" s="2"/>
      <c r="M792" s="2"/>
      <c r="N792" s="2"/>
      <c r="O792" s="2"/>
      <c r="P792" s="2"/>
      <c r="Q792" s="2"/>
      <c r="R792" s="2"/>
      <c r="S792" s="110"/>
      <c r="T792" s="2"/>
      <c r="U792" s="2"/>
      <c r="V792" s="2"/>
      <c r="W792" s="2"/>
      <c r="X792" s="2"/>
      <c r="Y792" s="2"/>
      <c r="Z792" s="2"/>
      <c r="AA792" s="2"/>
      <c r="AB792" s="2"/>
      <c r="AC792" s="2"/>
      <c r="AD792" s="2"/>
    </row>
    <row r="793">
      <c r="A793" s="2"/>
      <c r="B793" s="2"/>
      <c r="C793" s="2"/>
      <c r="D793" s="2"/>
      <c r="E793" s="2"/>
      <c r="F793" s="2"/>
      <c r="G793" s="2"/>
      <c r="H793" s="2"/>
      <c r="I793" s="2"/>
      <c r="J793" s="2"/>
      <c r="K793" s="2"/>
      <c r="L793" s="2"/>
      <c r="M793" s="2"/>
      <c r="N793" s="2"/>
      <c r="O793" s="2"/>
      <c r="P793" s="2"/>
      <c r="Q793" s="2"/>
      <c r="R793" s="2"/>
      <c r="S793" s="110"/>
      <c r="T793" s="2"/>
      <c r="U793" s="2"/>
      <c r="V793" s="2"/>
      <c r="W793" s="2"/>
      <c r="X793" s="2"/>
      <c r="Y793" s="2"/>
      <c r="Z793" s="2"/>
      <c r="AA793" s="2"/>
      <c r="AB793" s="2"/>
      <c r="AC793" s="2"/>
      <c r="AD793" s="2"/>
    </row>
    <row r="794">
      <c r="A794" s="2"/>
      <c r="B794" s="2"/>
      <c r="C794" s="2"/>
      <c r="D794" s="2"/>
      <c r="E794" s="2"/>
      <c r="F794" s="2"/>
      <c r="G794" s="2"/>
      <c r="H794" s="2"/>
      <c r="I794" s="2"/>
      <c r="J794" s="2"/>
      <c r="K794" s="2"/>
      <c r="L794" s="2"/>
      <c r="M794" s="2"/>
      <c r="N794" s="2"/>
      <c r="O794" s="2"/>
      <c r="P794" s="2"/>
      <c r="Q794" s="2"/>
      <c r="R794" s="2"/>
      <c r="S794" s="110"/>
      <c r="T794" s="2"/>
      <c r="U794" s="2"/>
      <c r="V794" s="2"/>
      <c r="W794" s="2"/>
      <c r="X794" s="2"/>
      <c r="Y794" s="2"/>
      <c r="Z794" s="2"/>
      <c r="AA794" s="2"/>
      <c r="AB794" s="2"/>
      <c r="AC794" s="2"/>
      <c r="AD794" s="2"/>
    </row>
    <row r="795">
      <c r="A795" s="2"/>
      <c r="B795" s="2"/>
      <c r="C795" s="2"/>
      <c r="D795" s="2"/>
      <c r="E795" s="2"/>
      <c r="F795" s="2"/>
      <c r="G795" s="2"/>
      <c r="H795" s="2"/>
      <c r="I795" s="2"/>
      <c r="J795" s="2"/>
      <c r="K795" s="2"/>
      <c r="L795" s="2"/>
      <c r="M795" s="2"/>
      <c r="N795" s="2"/>
      <c r="O795" s="2"/>
      <c r="P795" s="2"/>
      <c r="Q795" s="2"/>
      <c r="R795" s="2"/>
      <c r="S795" s="110"/>
      <c r="T795" s="2"/>
      <c r="U795" s="2"/>
      <c r="V795" s="2"/>
      <c r="W795" s="2"/>
      <c r="X795" s="2"/>
      <c r="Y795" s="2"/>
      <c r="Z795" s="2"/>
      <c r="AA795" s="2"/>
      <c r="AB795" s="2"/>
      <c r="AC795" s="2"/>
      <c r="AD795" s="2"/>
    </row>
    <row r="796">
      <c r="A796" s="2"/>
      <c r="B796" s="2"/>
      <c r="C796" s="2"/>
      <c r="D796" s="2"/>
      <c r="E796" s="2"/>
      <c r="F796" s="2"/>
      <c r="G796" s="2"/>
      <c r="H796" s="2"/>
      <c r="I796" s="2"/>
      <c r="J796" s="2"/>
      <c r="K796" s="2"/>
      <c r="L796" s="2"/>
      <c r="M796" s="2"/>
      <c r="N796" s="2"/>
      <c r="O796" s="2"/>
      <c r="P796" s="2"/>
      <c r="Q796" s="2"/>
      <c r="R796" s="2"/>
      <c r="S796" s="110"/>
      <c r="T796" s="2"/>
      <c r="U796" s="2"/>
      <c r="V796" s="2"/>
      <c r="W796" s="2"/>
      <c r="X796" s="2"/>
      <c r="Y796" s="2"/>
      <c r="Z796" s="2"/>
      <c r="AA796" s="2"/>
      <c r="AB796" s="2"/>
      <c r="AC796" s="2"/>
      <c r="AD796" s="2"/>
    </row>
    <row r="797">
      <c r="A797" s="2"/>
      <c r="B797" s="2"/>
      <c r="C797" s="2"/>
      <c r="D797" s="2"/>
      <c r="E797" s="2"/>
      <c r="F797" s="2"/>
      <c r="G797" s="2"/>
      <c r="H797" s="2"/>
      <c r="I797" s="2"/>
      <c r="J797" s="2"/>
      <c r="K797" s="2"/>
      <c r="L797" s="2"/>
      <c r="M797" s="2"/>
      <c r="N797" s="2"/>
      <c r="O797" s="2"/>
      <c r="P797" s="2"/>
      <c r="Q797" s="2"/>
      <c r="R797" s="2"/>
      <c r="S797" s="110"/>
      <c r="T797" s="2"/>
      <c r="U797" s="2"/>
      <c r="V797" s="2"/>
      <c r="W797" s="2"/>
      <c r="X797" s="2"/>
      <c r="Y797" s="2"/>
      <c r="Z797" s="2"/>
      <c r="AA797" s="2"/>
      <c r="AB797" s="2"/>
      <c r="AC797" s="2"/>
      <c r="AD797" s="2"/>
    </row>
    <row r="798">
      <c r="A798" s="2"/>
      <c r="B798" s="2"/>
      <c r="C798" s="2"/>
      <c r="D798" s="2"/>
      <c r="E798" s="2"/>
      <c r="F798" s="2"/>
      <c r="G798" s="2"/>
      <c r="H798" s="2"/>
      <c r="I798" s="2"/>
      <c r="J798" s="2"/>
      <c r="K798" s="2"/>
      <c r="L798" s="2"/>
      <c r="M798" s="2"/>
      <c r="N798" s="2"/>
      <c r="O798" s="2"/>
      <c r="P798" s="2"/>
      <c r="Q798" s="2"/>
      <c r="R798" s="2"/>
      <c r="S798" s="110"/>
      <c r="T798" s="2"/>
      <c r="U798" s="2"/>
      <c r="V798" s="2"/>
      <c r="W798" s="2"/>
      <c r="X798" s="2"/>
      <c r="Y798" s="2"/>
      <c r="Z798" s="2"/>
      <c r="AA798" s="2"/>
      <c r="AB798" s="2"/>
      <c r="AC798" s="2"/>
      <c r="AD798" s="2"/>
    </row>
    <row r="799">
      <c r="A799" s="2"/>
      <c r="B799" s="2"/>
      <c r="C799" s="2"/>
      <c r="D799" s="2"/>
      <c r="E799" s="2"/>
      <c r="F799" s="2"/>
      <c r="G799" s="2"/>
      <c r="H799" s="2"/>
      <c r="I799" s="2"/>
      <c r="J799" s="2"/>
      <c r="K799" s="2"/>
      <c r="L799" s="2"/>
      <c r="M799" s="2"/>
      <c r="N799" s="2"/>
      <c r="O799" s="2"/>
      <c r="P799" s="2"/>
      <c r="Q799" s="2"/>
      <c r="R799" s="2"/>
      <c r="S799" s="110"/>
      <c r="T799" s="2"/>
      <c r="U799" s="2"/>
      <c r="V799" s="2"/>
      <c r="W799" s="2"/>
      <c r="X799" s="2"/>
      <c r="Y799" s="2"/>
      <c r="Z799" s="2"/>
      <c r="AA799" s="2"/>
      <c r="AB799" s="2"/>
      <c r="AC799" s="2"/>
      <c r="AD799" s="2"/>
    </row>
    <row r="800">
      <c r="A800" s="2"/>
      <c r="B800" s="2"/>
      <c r="C800" s="2"/>
      <c r="D800" s="2"/>
      <c r="E800" s="2"/>
      <c r="F800" s="2"/>
      <c r="G800" s="2"/>
      <c r="H800" s="2"/>
      <c r="I800" s="2"/>
      <c r="J800" s="2"/>
      <c r="K800" s="2"/>
      <c r="L800" s="2"/>
      <c r="M800" s="2"/>
      <c r="N800" s="2"/>
      <c r="O800" s="2"/>
      <c r="P800" s="2"/>
      <c r="Q800" s="2"/>
      <c r="R800" s="2"/>
      <c r="S800" s="110"/>
      <c r="T800" s="2"/>
      <c r="U800" s="2"/>
      <c r="V800" s="2"/>
      <c r="W800" s="2"/>
      <c r="X800" s="2"/>
      <c r="Y800" s="2"/>
      <c r="Z800" s="2"/>
      <c r="AA800" s="2"/>
      <c r="AB800" s="2"/>
      <c r="AC800" s="2"/>
      <c r="AD800" s="2"/>
    </row>
    <row r="801">
      <c r="A801" s="2"/>
      <c r="B801" s="2"/>
      <c r="C801" s="2"/>
      <c r="D801" s="2"/>
      <c r="E801" s="2"/>
      <c r="F801" s="2"/>
      <c r="G801" s="2"/>
      <c r="H801" s="2"/>
      <c r="I801" s="2"/>
      <c r="J801" s="2"/>
      <c r="K801" s="2"/>
      <c r="L801" s="2"/>
      <c r="M801" s="2"/>
      <c r="N801" s="2"/>
      <c r="O801" s="2"/>
      <c r="P801" s="2"/>
      <c r="Q801" s="2"/>
      <c r="R801" s="2"/>
      <c r="S801" s="110"/>
      <c r="T801" s="2"/>
      <c r="U801" s="2"/>
      <c r="V801" s="2"/>
      <c r="W801" s="2"/>
      <c r="X801" s="2"/>
      <c r="Y801" s="2"/>
      <c r="Z801" s="2"/>
      <c r="AA801" s="2"/>
      <c r="AB801" s="2"/>
      <c r="AC801" s="2"/>
      <c r="AD801" s="2"/>
    </row>
    <row r="802">
      <c r="A802" s="2"/>
      <c r="B802" s="2"/>
      <c r="C802" s="2"/>
      <c r="D802" s="2"/>
      <c r="E802" s="2"/>
      <c r="F802" s="2"/>
      <c r="G802" s="2"/>
      <c r="H802" s="2"/>
      <c r="I802" s="2"/>
      <c r="J802" s="2"/>
      <c r="K802" s="2"/>
      <c r="L802" s="2"/>
      <c r="M802" s="2"/>
      <c r="N802" s="2"/>
      <c r="O802" s="2"/>
      <c r="P802" s="2"/>
      <c r="Q802" s="2"/>
      <c r="R802" s="2"/>
      <c r="S802" s="110"/>
      <c r="T802" s="2"/>
      <c r="U802" s="2"/>
      <c r="V802" s="2"/>
      <c r="W802" s="2"/>
      <c r="X802" s="2"/>
      <c r="Y802" s="2"/>
      <c r="Z802" s="2"/>
      <c r="AA802" s="2"/>
      <c r="AB802" s="2"/>
      <c r="AC802" s="2"/>
      <c r="AD802" s="2"/>
    </row>
    <row r="803">
      <c r="A803" s="2"/>
      <c r="B803" s="2"/>
      <c r="C803" s="2"/>
      <c r="D803" s="2"/>
      <c r="E803" s="2"/>
      <c r="F803" s="2"/>
      <c r="G803" s="2"/>
      <c r="H803" s="2"/>
      <c r="I803" s="2"/>
      <c r="J803" s="2"/>
      <c r="K803" s="2"/>
      <c r="L803" s="2"/>
      <c r="M803" s="2"/>
      <c r="N803" s="2"/>
      <c r="O803" s="2"/>
      <c r="P803" s="2"/>
      <c r="Q803" s="2"/>
      <c r="R803" s="2"/>
      <c r="S803" s="110"/>
      <c r="T803" s="2"/>
      <c r="U803" s="2"/>
      <c r="V803" s="2"/>
      <c r="W803" s="2"/>
      <c r="X803" s="2"/>
      <c r="Y803" s="2"/>
      <c r="Z803" s="2"/>
      <c r="AA803" s="2"/>
      <c r="AB803" s="2"/>
      <c r="AC803" s="2"/>
      <c r="AD803" s="2"/>
    </row>
    <row r="804">
      <c r="A804" s="2"/>
      <c r="B804" s="2"/>
      <c r="C804" s="2"/>
      <c r="D804" s="2"/>
      <c r="E804" s="2"/>
      <c r="F804" s="2"/>
      <c r="G804" s="2"/>
      <c r="H804" s="2"/>
      <c r="I804" s="2"/>
      <c r="J804" s="2"/>
      <c r="K804" s="2"/>
      <c r="L804" s="2"/>
      <c r="M804" s="2"/>
      <c r="N804" s="2"/>
      <c r="O804" s="2"/>
      <c r="P804" s="2"/>
      <c r="Q804" s="2"/>
      <c r="R804" s="2"/>
      <c r="S804" s="110"/>
      <c r="T804" s="2"/>
      <c r="U804" s="2"/>
      <c r="V804" s="2"/>
      <c r="W804" s="2"/>
      <c r="X804" s="2"/>
      <c r="Y804" s="2"/>
      <c r="Z804" s="2"/>
      <c r="AA804" s="2"/>
      <c r="AB804" s="2"/>
      <c r="AC804" s="2"/>
      <c r="AD804" s="2"/>
    </row>
    <row r="805">
      <c r="A805" s="2"/>
      <c r="B805" s="2"/>
      <c r="C805" s="2"/>
      <c r="D805" s="2"/>
      <c r="E805" s="2"/>
      <c r="F805" s="2"/>
      <c r="G805" s="2"/>
      <c r="H805" s="2"/>
      <c r="I805" s="2"/>
      <c r="J805" s="2"/>
      <c r="K805" s="2"/>
      <c r="L805" s="2"/>
      <c r="M805" s="2"/>
      <c r="N805" s="2"/>
      <c r="O805" s="2"/>
      <c r="P805" s="2"/>
      <c r="Q805" s="2"/>
      <c r="R805" s="2"/>
      <c r="S805" s="110"/>
      <c r="T805" s="2"/>
      <c r="U805" s="2"/>
      <c r="V805" s="2"/>
      <c r="W805" s="2"/>
      <c r="X805" s="2"/>
      <c r="Y805" s="2"/>
      <c r="Z805" s="2"/>
      <c r="AA805" s="2"/>
      <c r="AB805" s="2"/>
      <c r="AC805" s="2"/>
      <c r="AD805" s="2"/>
    </row>
    <row r="806">
      <c r="A806" s="2"/>
      <c r="B806" s="2"/>
      <c r="C806" s="2"/>
      <c r="D806" s="2"/>
      <c r="E806" s="2"/>
      <c r="F806" s="2"/>
      <c r="G806" s="2"/>
      <c r="H806" s="2"/>
      <c r="I806" s="2"/>
      <c r="J806" s="2"/>
      <c r="K806" s="2"/>
      <c r="L806" s="2"/>
      <c r="M806" s="2"/>
      <c r="N806" s="2"/>
      <c r="O806" s="2"/>
      <c r="P806" s="2"/>
      <c r="Q806" s="2"/>
      <c r="R806" s="2"/>
      <c r="S806" s="110"/>
      <c r="T806" s="2"/>
      <c r="U806" s="2"/>
      <c r="V806" s="2"/>
      <c r="W806" s="2"/>
      <c r="X806" s="2"/>
      <c r="Y806" s="2"/>
      <c r="Z806" s="2"/>
      <c r="AA806" s="2"/>
      <c r="AB806" s="2"/>
      <c r="AC806" s="2"/>
      <c r="AD806" s="2"/>
    </row>
    <row r="807">
      <c r="A807" s="2"/>
      <c r="B807" s="2"/>
      <c r="C807" s="2"/>
      <c r="D807" s="2"/>
      <c r="E807" s="2"/>
      <c r="F807" s="2"/>
      <c r="G807" s="2"/>
      <c r="H807" s="2"/>
      <c r="I807" s="2"/>
      <c r="J807" s="2"/>
      <c r="K807" s="2"/>
      <c r="L807" s="2"/>
      <c r="M807" s="2"/>
      <c r="N807" s="2"/>
      <c r="O807" s="2"/>
      <c r="P807" s="2"/>
      <c r="Q807" s="2"/>
      <c r="R807" s="2"/>
      <c r="S807" s="110"/>
      <c r="T807" s="2"/>
      <c r="U807" s="2"/>
      <c r="V807" s="2"/>
      <c r="W807" s="2"/>
      <c r="X807" s="2"/>
      <c r="Y807" s="2"/>
      <c r="Z807" s="2"/>
      <c r="AA807" s="2"/>
      <c r="AB807" s="2"/>
      <c r="AC807" s="2"/>
      <c r="AD807" s="2"/>
    </row>
    <row r="808">
      <c r="A808" s="2"/>
      <c r="B808" s="2"/>
      <c r="C808" s="2"/>
      <c r="D808" s="2"/>
      <c r="E808" s="2"/>
      <c r="F808" s="2"/>
      <c r="G808" s="2"/>
      <c r="H808" s="2"/>
      <c r="I808" s="2"/>
      <c r="J808" s="2"/>
      <c r="K808" s="2"/>
      <c r="L808" s="2"/>
      <c r="M808" s="2"/>
      <c r="N808" s="2"/>
      <c r="O808" s="2"/>
      <c r="P808" s="2"/>
      <c r="Q808" s="2"/>
      <c r="R808" s="2"/>
      <c r="S808" s="110"/>
      <c r="T808" s="2"/>
      <c r="U808" s="2"/>
      <c r="V808" s="2"/>
      <c r="W808" s="2"/>
      <c r="X808" s="2"/>
      <c r="Y808" s="2"/>
      <c r="Z808" s="2"/>
      <c r="AA808" s="2"/>
      <c r="AB808" s="2"/>
      <c r="AC808" s="2"/>
      <c r="AD808" s="2"/>
    </row>
    <row r="809">
      <c r="A809" s="2"/>
      <c r="B809" s="2"/>
      <c r="C809" s="2"/>
      <c r="D809" s="2"/>
      <c r="E809" s="2"/>
      <c r="F809" s="2"/>
      <c r="G809" s="2"/>
      <c r="H809" s="2"/>
      <c r="I809" s="2"/>
      <c r="J809" s="2"/>
      <c r="K809" s="2"/>
      <c r="L809" s="2"/>
      <c r="M809" s="2"/>
      <c r="N809" s="2"/>
      <c r="O809" s="2"/>
      <c r="P809" s="2"/>
      <c r="Q809" s="2"/>
      <c r="R809" s="2"/>
      <c r="S809" s="110"/>
      <c r="T809" s="2"/>
      <c r="U809" s="2"/>
      <c r="V809" s="2"/>
      <c r="W809" s="2"/>
      <c r="X809" s="2"/>
      <c r="Y809" s="2"/>
      <c r="Z809" s="2"/>
      <c r="AA809" s="2"/>
      <c r="AB809" s="2"/>
      <c r="AC809" s="2"/>
      <c r="AD809" s="2"/>
    </row>
    <row r="810">
      <c r="A810" s="2"/>
      <c r="B810" s="2"/>
      <c r="C810" s="2"/>
      <c r="D810" s="2"/>
      <c r="E810" s="2"/>
      <c r="F810" s="2"/>
      <c r="G810" s="2"/>
      <c r="H810" s="2"/>
      <c r="I810" s="2"/>
      <c r="J810" s="2"/>
      <c r="K810" s="2"/>
      <c r="L810" s="2"/>
      <c r="M810" s="2"/>
      <c r="N810" s="2"/>
      <c r="O810" s="2"/>
      <c r="P810" s="2"/>
      <c r="Q810" s="2"/>
      <c r="R810" s="2"/>
      <c r="S810" s="110"/>
      <c r="T810" s="2"/>
      <c r="U810" s="2"/>
      <c r="V810" s="2"/>
      <c r="W810" s="2"/>
      <c r="X810" s="2"/>
      <c r="Y810" s="2"/>
      <c r="Z810" s="2"/>
      <c r="AA810" s="2"/>
      <c r="AB810" s="2"/>
      <c r="AC810" s="2"/>
      <c r="AD810" s="2"/>
    </row>
    <row r="811">
      <c r="A811" s="2"/>
      <c r="B811" s="2"/>
      <c r="C811" s="2"/>
      <c r="D811" s="2"/>
      <c r="E811" s="2"/>
      <c r="F811" s="2"/>
      <c r="G811" s="2"/>
      <c r="H811" s="2"/>
      <c r="I811" s="2"/>
      <c r="J811" s="2"/>
      <c r="K811" s="2"/>
      <c r="L811" s="2"/>
      <c r="M811" s="2"/>
      <c r="N811" s="2"/>
      <c r="O811" s="2"/>
      <c r="P811" s="2"/>
      <c r="Q811" s="2"/>
      <c r="R811" s="2"/>
      <c r="S811" s="110"/>
      <c r="T811" s="2"/>
      <c r="U811" s="2"/>
      <c r="V811" s="2"/>
      <c r="W811" s="2"/>
      <c r="X811" s="2"/>
      <c r="Y811" s="2"/>
      <c r="Z811" s="2"/>
      <c r="AA811" s="2"/>
      <c r="AB811" s="2"/>
      <c r="AC811" s="2"/>
      <c r="AD811" s="2"/>
    </row>
    <row r="812">
      <c r="A812" s="2"/>
      <c r="B812" s="2"/>
      <c r="C812" s="2"/>
      <c r="D812" s="2"/>
      <c r="E812" s="2"/>
      <c r="F812" s="2"/>
      <c r="G812" s="2"/>
      <c r="H812" s="2"/>
      <c r="I812" s="2"/>
      <c r="J812" s="2"/>
      <c r="K812" s="2"/>
      <c r="L812" s="2"/>
      <c r="M812" s="2"/>
      <c r="N812" s="2"/>
      <c r="O812" s="2"/>
      <c r="P812" s="2"/>
      <c r="Q812" s="2"/>
      <c r="R812" s="2"/>
      <c r="S812" s="110"/>
      <c r="T812" s="2"/>
      <c r="U812" s="2"/>
      <c r="V812" s="2"/>
      <c r="W812" s="2"/>
      <c r="X812" s="2"/>
      <c r="Y812" s="2"/>
      <c r="Z812" s="2"/>
      <c r="AA812" s="2"/>
      <c r="AB812" s="2"/>
      <c r="AC812" s="2"/>
      <c r="AD812" s="2"/>
    </row>
    <row r="813">
      <c r="A813" s="2"/>
      <c r="B813" s="2"/>
      <c r="C813" s="2"/>
      <c r="D813" s="2"/>
      <c r="E813" s="2"/>
      <c r="F813" s="2"/>
      <c r="G813" s="2"/>
      <c r="H813" s="2"/>
      <c r="I813" s="2"/>
      <c r="J813" s="2"/>
      <c r="K813" s="2"/>
      <c r="L813" s="2"/>
      <c r="M813" s="2"/>
      <c r="N813" s="2"/>
      <c r="O813" s="2"/>
      <c r="P813" s="2"/>
      <c r="Q813" s="2"/>
      <c r="R813" s="2"/>
      <c r="S813" s="110"/>
      <c r="T813" s="2"/>
      <c r="U813" s="2"/>
      <c r="V813" s="2"/>
      <c r="W813" s="2"/>
      <c r="X813" s="2"/>
      <c r="Y813" s="2"/>
      <c r="Z813" s="2"/>
      <c r="AA813" s="2"/>
      <c r="AB813" s="2"/>
      <c r="AC813" s="2"/>
      <c r="AD813" s="2"/>
    </row>
    <row r="814">
      <c r="A814" s="2"/>
      <c r="B814" s="2"/>
      <c r="C814" s="2"/>
      <c r="D814" s="2"/>
      <c r="E814" s="2"/>
      <c r="F814" s="2"/>
      <c r="G814" s="2"/>
      <c r="H814" s="2"/>
      <c r="I814" s="2"/>
      <c r="J814" s="2"/>
      <c r="K814" s="2"/>
      <c r="L814" s="2"/>
      <c r="M814" s="2"/>
      <c r="N814" s="2"/>
      <c r="O814" s="2"/>
      <c r="P814" s="2"/>
      <c r="Q814" s="2"/>
      <c r="R814" s="2"/>
      <c r="S814" s="110"/>
      <c r="T814" s="2"/>
      <c r="U814" s="2"/>
      <c r="V814" s="2"/>
      <c r="W814" s="2"/>
      <c r="X814" s="2"/>
      <c r="Y814" s="2"/>
      <c r="Z814" s="2"/>
      <c r="AA814" s="2"/>
      <c r="AB814" s="2"/>
      <c r="AC814" s="2"/>
      <c r="AD814" s="2"/>
    </row>
    <row r="815">
      <c r="A815" s="2"/>
      <c r="B815" s="2"/>
      <c r="C815" s="2"/>
      <c r="D815" s="2"/>
      <c r="E815" s="2"/>
      <c r="F815" s="2"/>
      <c r="G815" s="2"/>
      <c r="H815" s="2"/>
      <c r="I815" s="2"/>
      <c r="J815" s="2"/>
      <c r="K815" s="2"/>
      <c r="L815" s="2"/>
      <c r="M815" s="2"/>
      <c r="N815" s="2"/>
      <c r="O815" s="2"/>
      <c r="P815" s="2"/>
      <c r="Q815" s="2"/>
      <c r="R815" s="2"/>
      <c r="S815" s="110"/>
      <c r="T815" s="2"/>
      <c r="U815" s="2"/>
      <c r="V815" s="2"/>
      <c r="W815" s="2"/>
      <c r="X815" s="2"/>
      <c r="Y815" s="2"/>
      <c r="Z815" s="2"/>
      <c r="AA815" s="2"/>
      <c r="AB815" s="2"/>
      <c r="AC815" s="2"/>
      <c r="AD815" s="2"/>
    </row>
    <row r="816">
      <c r="A816" s="2"/>
      <c r="B816" s="2"/>
      <c r="C816" s="2"/>
      <c r="D816" s="2"/>
      <c r="E816" s="2"/>
      <c r="F816" s="2"/>
      <c r="G816" s="2"/>
      <c r="H816" s="2"/>
      <c r="I816" s="2"/>
      <c r="J816" s="2"/>
      <c r="K816" s="2"/>
      <c r="L816" s="2"/>
      <c r="M816" s="2"/>
      <c r="N816" s="2"/>
      <c r="O816" s="2"/>
      <c r="P816" s="2"/>
      <c r="Q816" s="2"/>
      <c r="R816" s="2"/>
      <c r="S816" s="110"/>
      <c r="T816" s="2"/>
      <c r="U816" s="2"/>
      <c r="V816" s="2"/>
      <c r="W816" s="2"/>
      <c r="X816" s="2"/>
      <c r="Y816" s="2"/>
      <c r="Z816" s="2"/>
      <c r="AA816" s="2"/>
      <c r="AB816" s="2"/>
      <c r="AC816" s="2"/>
      <c r="AD816" s="2"/>
    </row>
    <row r="817">
      <c r="A817" s="2"/>
      <c r="B817" s="2"/>
      <c r="C817" s="2"/>
      <c r="D817" s="2"/>
      <c r="E817" s="2"/>
      <c r="F817" s="2"/>
      <c r="G817" s="2"/>
      <c r="H817" s="2"/>
      <c r="I817" s="2"/>
      <c r="J817" s="2"/>
      <c r="K817" s="2"/>
      <c r="L817" s="2"/>
      <c r="M817" s="2"/>
      <c r="N817" s="2"/>
      <c r="O817" s="2"/>
      <c r="P817" s="2"/>
      <c r="Q817" s="2"/>
      <c r="R817" s="2"/>
      <c r="S817" s="110"/>
      <c r="T817" s="2"/>
      <c r="U817" s="2"/>
      <c r="V817" s="2"/>
      <c r="W817" s="2"/>
      <c r="X817" s="2"/>
      <c r="Y817" s="2"/>
      <c r="Z817" s="2"/>
      <c r="AA817" s="2"/>
      <c r="AB817" s="2"/>
      <c r="AC817" s="2"/>
      <c r="AD817" s="2"/>
    </row>
    <row r="818">
      <c r="A818" s="2"/>
      <c r="B818" s="2"/>
      <c r="C818" s="2"/>
      <c r="D818" s="2"/>
      <c r="E818" s="2"/>
      <c r="F818" s="2"/>
      <c r="G818" s="2"/>
      <c r="H818" s="2"/>
      <c r="I818" s="2"/>
      <c r="J818" s="2"/>
      <c r="K818" s="2"/>
      <c r="L818" s="2"/>
      <c r="M818" s="2"/>
      <c r="N818" s="2"/>
      <c r="O818" s="2"/>
      <c r="P818" s="2"/>
      <c r="Q818" s="2"/>
      <c r="R818" s="2"/>
      <c r="S818" s="110"/>
      <c r="T818" s="2"/>
      <c r="U818" s="2"/>
      <c r="V818" s="2"/>
      <c r="W818" s="2"/>
      <c r="X818" s="2"/>
      <c r="Y818" s="2"/>
      <c r="Z818" s="2"/>
      <c r="AA818" s="2"/>
      <c r="AB818" s="2"/>
      <c r="AC818" s="2"/>
      <c r="AD818" s="2"/>
    </row>
    <row r="819">
      <c r="A819" s="2"/>
      <c r="B819" s="2"/>
      <c r="C819" s="2"/>
      <c r="D819" s="2"/>
      <c r="E819" s="2"/>
      <c r="F819" s="2"/>
      <c r="G819" s="2"/>
      <c r="H819" s="2"/>
      <c r="I819" s="2"/>
      <c r="J819" s="2"/>
      <c r="K819" s="2"/>
      <c r="L819" s="2"/>
      <c r="M819" s="2"/>
      <c r="N819" s="2"/>
      <c r="O819" s="2"/>
      <c r="P819" s="2"/>
      <c r="Q819" s="2"/>
      <c r="R819" s="2"/>
      <c r="S819" s="110"/>
      <c r="T819" s="2"/>
      <c r="U819" s="2"/>
      <c r="V819" s="2"/>
      <c r="W819" s="2"/>
      <c r="X819" s="2"/>
      <c r="Y819" s="2"/>
      <c r="Z819" s="2"/>
      <c r="AA819" s="2"/>
      <c r="AB819" s="2"/>
      <c r="AC819" s="2"/>
      <c r="AD819" s="2"/>
    </row>
    <row r="820">
      <c r="A820" s="2"/>
      <c r="B820" s="2"/>
      <c r="C820" s="2"/>
      <c r="D820" s="2"/>
      <c r="E820" s="2"/>
      <c r="F820" s="2"/>
      <c r="G820" s="2"/>
      <c r="H820" s="2"/>
      <c r="I820" s="2"/>
      <c r="J820" s="2"/>
      <c r="K820" s="2"/>
      <c r="L820" s="2"/>
      <c r="M820" s="2"/>
      <c r="N820" s="2"/>
      <c r="O820" s="2"/>
      <c r="P820" s="2"/>
      <c r="Q820" s="2"/>
      <c r="R820" s="2"/>
      <c r="S820" s="110"/>
      <c r="T820" s="2"/>
      <c r="U820" s="2"/>
      <c r="V820" s="2"/>
      <c r="W820" s="2"/>
      <c r="X820" s="2"/>
      <c r="Y820" s="2"/>
      <c r="Z820" s="2"/>
      <c r="AA820" s="2"/>
      <c r="AB820" s="2"/>
      <c r="AC820" s="2"/>
      <c r="AD820" s="2"/>
    </row>
    <row r="821">
      <c r="A821" s="2"/>
      <c r="B821" s="2"/>
      <c r="C821" s="2"/>
      <c r="D821" s="2"/>
      <c r="E821" s="2"/>
      <c r="F821" s="2"/>
      <c r="G821" s="2"/>
      <c r="H821" s="2"/>
      <c r="I821" s="2"/>
      <c r="J821" s="2"/>
      <c r="K821" s="2"/>
      <c r="L821" s="2"/>
      <c r="M821" s="2"/>
      <c r="N821" s="2"/>
      <c r="O821" s="2"/>
      <c r="P821" s="2"/>
      <c r="Q821" s="2"/>
      <c r="R821" s="2"/>
      <c r="S821" s="110"/>
      <c r="T821" s="2"/>
      <c r="U821" s="2"/>
      <c r="V821" s="2"/>
      <c r="W821" s="2"/>
      <c r="X821" s="2"/>
      <c r="Y821" s="2"/>
      <c r="Z821" s="2"/>
      <c r="AA821" s="2"/>
      <c r="AB821" s="2"/>
      <c r="AC821" s="2"/>
      <c r="AD821" s="2"/>
    </row>
    <row r="822">
      <c r="A822" s="2"/>
      <c r="B822" s="2"/>
      <c r="C822" s="2"/>
      <c r="D822" s="2"/>
      <c r="E822" s="2"/>
      <c r="F822" s="2"/>
      <c r="G822" s="2"/>
      <c r="H822" s="2"/>
      <c r="I822" s="2"/>
      <c r="J822" s="2"/>
      <c r="K822" s="2"/>
      <c r="L822" s="2"/>
      <c r="M822" s="2"/>
      <c r="N822" s="2"/>
      <c r="O822" s="2"/>
      <c r="P822" s="2"/>
      <c r="Q822" s="2"/>
      <c r="R822" s="2"/>
      <c r="S822" s="110"/>
      <c r="T822" s="2"/>
      <c r="U822" s="2"/>
      <c r="V822" s="2"/>
      <c r="W822" s="2"/>
      <c r="X822" s="2"/>
      <c r="Y822" s="2"/>
      <c r="Z822" s="2"/>
      <c r="AA822" s="2"/>
      <c r="AB822" s="2"/>
      <c r="AC822" s="2"/>
      <c r="AD822" s="2"/>
    </row>
    <row r="823">
      <c r="A823" s="2"/>
      <c r="B823" s="2"/>
      <c r="C823" s="2"/>
      <c r="D823" s="2"/>
      <c r="E823" s="2"/>
      <c r="F823" s="2"/>
      <c r="G823" s="2"/>
      <c r="H823" s="2"/>
      <c r="I823" s="2"/>
      <c r="J823" s="2"/>
      <c r="K823" s="2"/>
      <c r="L823" s="2"/>
      <c r="M823" s="2"/>
      <c r="N823" s="2"/>
      <c r="O823" s="2"/>
      <c r="P823" s="2"/>
      <c r="Q823" s="2"/>
      <c r="R823" s="2"/>
      <c r="S823" s="110"/>
      <c r="T823" s="2"/>
      <c r="U823" s="2"/>
      <c r="V823" s="2"/>
      <c r="W823" s="2"/>
      <c r="X823" s="2"/>
      <c r="Y823" s="2"/>
      <c r="Z823" s="2"/>
      <c r="AA823" s="2"/>
      <c r="AB823" s="2"/>
      <c r="AC823" s="2"/>
      <c r="AD823" s="2"/>
    </row>
    <row r="824">
      <c r="A824" s="2"/>
      <c r="B824" s="2"/>
      <c r="C824" s="2"/>
      <c r="D824" s="2"/>
      <c r="E824" s="2"/>
      <c r="F824" s="2"/>
      <c r="G824" s="2"/>
      <c r="H824" s="2"/>
      <c r="I824" s="2"/>
      <c r="J824" s="2"/>
      <c r="K824" s="2"/>
      <c r="L824" s="2"/>
      <c r="M824" s="2"/>
      <c r="N824" s="2"/>
      <c r="O824" s="2"/>
      <c r="P824" s="2"/>
      <c r="Q824" s="2"/>
      <c r="R824" s="2"/>
      <c r="S824" s="110"/>
      <c r="T824" s="2"/>
      <c r="U824" s="2"/>
      <c r="V824" s="2"/>
      <c r="W824" s="2"/>
      <c r="X824" s="2"/>
      <c r="Y824" s="2"/>
      <c r="Z824" s="2"/>
      <c r="AA824" s="2"/>
      <c r="AB824" s="2"/>
      <c r="AC824" s="2"/>
      <c r="AD824" s="2"/>
    </row>
    <row r="825">
      <c r="A825" s="2"/>
      <c r="B825" s="2"/>
      <c r="C825" s="2"/>
      <c r="D825" s="2"/>
      <c r="E825" s="2"/>
      <c r="F825" s="2"/>
      <c r="G825" s="2"/>
      <c r="H825" s="2"/>
      <c r="I825" s="2"/>
      <c r="J825" s="2"/>
      <c r="K825" s="2"/>
      <c r="L825" s="2"/>
      <c r="M825" s="2"/>
      <c r="N825" s="2"/>
      <c r="O825" s="2"/>
      <c r="P825" s="2"/>
      <c r="Q825" s="2"/>
      <c r="R825" s="2"/>
      <c r="S825" s="110"/>
      <c r="T825" s="2"/>
      <c r="U825" s="2"/>
      <c r="V825" s="2"/>
      <c r="W825" s="2"/>
      <c r="X825" s="2"/>
      <c r="Y825" s="2"/>
      <c r="Z825" s="2"/>
      <c r="AA825" s="2"/>
      <c r="AB825" s="2"/>
      <c r="AC825" s="2"/>
      <c r="AD825" s="2"/>
    </row>
    <row r="826">
      <c r="A826" s="2"/>
      <c r="B826" s="2"/>
      <c r="C826" s="2"/>
      <c r="D826" s="2"/>
      <c r="E826" s="2"/>
      <c r="F826" s="2"/>
      <c r="G826" s="2"/>
      <c r="H826" s="2"/>
      <c r="I826" s="2"/>
      <c r="J826" s="2"/>
      <c r="K826" s="2"/>
      <c r="L826" s="2"/>
      <c r="M826" s="2"/>
      <c r="N826" s="2"/>
      <c r="O826" s="2"/>
      <c r="P826" s="2"/>
      <c r="Q826" s="2"/>
      <c r="R826" s="2"/>
      <c r="S826" s="110"/>
      <c r="T826" s="2"/>
      <c r="U826" s="2"/>
      <c r="V826" s="2"/>
      <c r="W826" s="2"/>
      <c r="X826" s="2"/>
      <c r="Y826" s="2"/>
      <c r="Z826" s="2"/>
      <c r="AA826" s="2"/>
      <c r="AB826" s="2"/>
      <c r="AC826" s="2"/>
      <c r="AD826" s="2"/>
    </row>
    <row r="827">
      <c r="A827" s="2"/>
      <c r="B827" s="2"/>
      <c r="C827" s="2"/>
      <c r="D827" s="2"/>
      <c r="E827" s="2"/>
      <c r="F827" s="2"/>
      <c r="G827" s="2"/>
      <c r="H827" s="2"/>
      <c r="I827" s="2"/>
      <c r="J827" s="2"/>
      <c r="K827" s="2"/>
      <c r="L827" s="2"/>
      <c r="M827" s="2"/>
      <c r="N827" s="2"/>
      <c r="O827" s="2"/>
      <c r="P827" s="2"/>
      <c r="Q827" s="2"/>
      <c r="R827" s="2"/>
      <c r="S827" s="110"/>
      <c r="T827" s="2"/>
      <c r="U827" s="2"/>
      <c r="V827" s="2"/>
      <c r="W827" s="2"/>
      <c r="X827" s="2"/>
      <c r="Y827" s="2"/>
      <c r="Z827" s="2"/>
      <c r="AA827" s="2"/>
      <c r="AB827" s="2"/>
      <c r="AC827" s="2"/>
      <c r="AD827" s="2"/>
    </row>
    <row r="828">
      <c r="A828" s="2"/>
      <c r="B828" s="2"/>
      <c r="C828" s="2"/>
      <c r="D828" s="2"/>
      <c r="E828" s="2"/>
      <c r="F828" s="2"/>
      <c r="G828" s="2"/>
      <c r="H828" s="2"/>
      <c r="I828" s="2"/>
      <c r="J828" s="2"/>
      <c r="K828" s="2"/>
      <c r="L828" s="2"/>
      <c r="M828" s="2"/>
      <c r="N828" s="2"/>
      <c r="O828" s="2"/>
      <c r="P828" s="2"/>
      <c r="Q828" s="2"/>
      <c r="R828" s="2"/>
      <c r="S828" s="110"/>
      <c r="T828" s="2"/>
      <c r="U828" s="2"/>
      <c r="V828" s="2"/>
      <c r="W828" s="2"/>
      <c r="X828" s="2"/>
      <c r="Y828" s="2"/>
      <c r="Z828" s="2"/>
      <c r="AA828" s="2"/>
      <c r="AB828" s="2"/>
      <c r="AC828" s="2"/>
      <c r="AD828" s="2"/>
    </row>
    <row r="829">
      <c r="A829" s="2"/>
      <c r="B829" s="2"/>
      <c r="C829" s="2"/>
      <c r="D829" s="2"/>
      <c r="E829" s="2"/>
      <c r="F829" s="2"/>
      <c r="G829" s="2"/>
      <c r="H829" s="2"/>
      <c r="I829" s="2"/>
      <c r="J829" s="2"/>
      <c r="K829" s="2"/>
      <c r="L829" s="2"/>
      <c r="M829" s="2"/>
      <c r="N829" s="2"/>
      <c r="O829" s="2"/>
      <c r="P829" s="2"/>
      <c r="Q829" s="2"/>
      <c r="R829" s="2"/>
      <c r="S829" s="110"/>
      <c r="T829" s="2"/>
      <c r="U829" s="2"/>
      <c r="V829" s="2"/>
      <c r="W829" s="2"/>
      <c r="X829" s="2"/>
      <c r="Y829" s="2"/>
      <c r="Z829" s="2"/>
      <c r="AA829" s="2"/>
      <c r="AB829" s="2"/>
      <c r="AC829" s="2"/>
      <c r="AD829" s="2"/>
    </row>
    <row r="830">
      <c r="A830" s="2"/>
      <c r="B830" s="2"/>
      <c r="C830" s="2"/>
      <c r="D830" s="2"/>
      <c r="E830" s="2"/>
      <c r="F830" s="2"/>
      <c r="G830" s="2"/>
      <c r="H830" s="2"/>
      <c r="I830" s="2"/>
      <c r="J830" s="2"/>
      <c r="K830" s="2"/>
      <c r="L830" s="2"/>
      <c r="M830" s="2"/>
      <c r="N830" s="2"/>
      <c r="O830" s="2"/>
      <c r="P830" s="2"/>
      <c r="Q830" s="2"/>
      <c r="R830" s="2"/>
      <c r="S830" s="110"/>
      <c r="T830" s="2"/>
      <c r="U830" s="2"/>
      <c r="V830" s="2"/>
      <c r="W830" s="2"/>
      <c r="X830" s="2"/>
      <c r="Y830" s="2"/>
      <c r="Z830" s="2"/>
      <c r="AA830" s="2"/>
      <c r="AB830" s="2"/>
      <c r="AC830" s="2"/>
      <c r="AD830" s="2"/>
    </row>
    <row r="831">
      <c r="A831" s="2"/>
      <c r="B831" s="2"/>
      <c r="C831" s="2"/>
      <c r="D831" s="2"/>
      <c r="E831" s="2"/>
      <c r="F831" s="2"/>
      <c r="G831" s="2"/>
      <c r="H831" s="2"/>
      <c r="I831" s="2"/>
      <c r="J831" s="2"/>
      <c r="K831" s="2"/>
      <c r="L831" s="2"/>
      <c r="M831" s="2"/>
      <c r="N831" s="2"/>
      <c r="O831" s="2"/>
      <c r="P831" s="2"/>
      <c r="Q831" s="2"/>
      <c r="R831" s="2"/>
      <c r="S831" s="110"/>
      <c r="T831" s="2"/>
      <c r="U831" s="2"/>
      <c r="V831" s="2"/>
      <c r="W831" s="2"/>
      <c r="X831" s="2"/>
      <c r="Y831" s="2"/>
      <c r="Z831" s="2"/>
      <c r="AA831" s="2"/>
      <c r="AB831" s="2"/>
      <c r="AC831" s="2"/>
      <c r="AD831" s="2"/>
    </row>
    <row r="832">
      <c r="A832" s="2"/>
      <c r="B832" s="2"/>
      <c r="C832" s="2"/>
      <c r="D832" s="2"/>
      <c r="E832" s="2"/>
      <c r="F832" s="2"/>
      <c r="G832" s="2"/>
      <c r="H832" s="2"/>
      <c r="I832" s="2"/>
      <c r="J832" s="2"/>
      <c r="K832" s="2"/>
      <c r="L832" s="2"/>
      <c r="M832" s="2"/>
      <c r="N832" s="2"/>
      <c r="O832" s="2"/>
      <c r="P832" s="2"/>
      <c r="Q832" s="2"/>
      <c r="R832" s="2"/>
      <c r="S832" s="110"/>
      <c r="T832" s="2"/>
      <c r="U832" s="2"/>
      <c r="V832" s="2"/>
      <c r="W832" s="2"/>
      <c r="X832" s="2"/>
      <c r="Y832" s="2"/>
      <c r="Z832" s="2"/>
      <c r="AA832" s="2"/>
      <c r="AB832" s="2"/>
      <c r="AC832" s="2"/>
      <c r="AD832" s="2"/>
    </row>
    <row r="833">
      <c r="A833" s="2"/>
      <c r="B833" s="2"/>
      <c r="C833" s="2"/>
      <c r="D833" s="2"/>
      <c r="E833" s="2"/>
      <c r="F833" s="2"/>
      <c r="G833" s="2"/>
      <c r="H833" s="2"/>
      <c r="I833" s="2"/>
      <c r="J833" s="2"/>
      <c r="K833" s="2"/>
      <c r="L833" s="2"/>
      <c r="M833" s="2"/>
      <c r="N833" s="2"/>
      <c r="O833" s="2"/>
      <c r="P833" s="2"/>
      <c r="Q833" s="2"/>
      <c r="R833" s="2"/>
      <c r="S833" s="110"/>
      <c r="T833" s="2"/>
      <c r="U833" s="2"/>
      <c r="V833" s="2"/>
      <c r="W833" s="2"/>
      <c r="X833" s="2"/>
      <c r="Y833" s="2"/>
      <c r="Z833" s="2"/>
      <c r="AA833" s="2"/>
      <c r="AB833" s="2"/>
      <c r="AC833" s="2"/>
      <c r="AD833" s="2"/>
    </row>
    <row r="834">
      <c r="A834" s="2"/>
      <c r="B834" s="2"/>
      <c r="C834" s="2"/>
      <c r="D834" s="2"/>
      <c r="E834" s="2"/>
      <c r="F834" s="2"/>
      <c r="G834" s="2"/>
      <c r="H834" s="2"/>
      <c r="I834" s="2"/>
      <c r="J834" s="2"/>
      <c r="K834" s="2"/>
      <c r="L834" s="2"/>
      <c r="M834" s="2"/>
      <c r="N834" s="2"/>
      <c r="O834" s="2"/>
      <c r="P834" s="2"/>
      <c r="Q834" s="2"/>
      <c r="R834" s="2"/>
      <c r="S834" s="110"/>
      <c r="T834" s="2"/>
      <c r="U834" s="2"/>
      <c r="V834" s="2"/>
      <c r="W834" s="2"/>
      <c r="X834" s="2"/>
      <c r="Y834" s="2"/>
      <c r="Z834" s="2"/>
      <c r="AA834" s="2"/>
      <c r="AB834" s="2"/>
      <c r="AC834" s="2"/>
      <c r="AD834" s="2"/>
    </row>
    <row r="835">
      <c r="A835" s="2"/>
      <c r="B835" s="2"/>
      <c r="C835" s="2"/>
      <c r="D835" s="2"/>
      <c r="E835" s="2"/>
      <c r="F835" s="2"/>
      <c r="G835" s="2"/>
      <c r="H835" s="2"/>
      <c r="I835" s="2"/>
      <c r="J835" s="2"/>
      <c r="K835" s="2"/>
      <c r="L835" s="2"/>
      <c r="M835" s="2"/>
      <c r="N835" s="2"/>
      <c r="O835" s="2"/>
      <c r="P835" s="2"/>
      <c r="Q835" s="2"/>
      <c r="R835" s="2"/>
      <c r="S835" s="110"/>
      <c r="T835" s="2"/>
      <c r="U835" s="2"/>
      <c r="V835" s="2"/>
      <c r="W835" s="2"/>
      <c r="X835" s="2"/>
      <c r="Y835" s="2"/>
      <c r="Z835" s="2"/>
      <c r="AA835" s="2"/>
      <c r="AB835" s="2"/>
      <c r="AC835" s="2"/>
      <c r="AD835" s="2"/>
    </row>
    <row r="836">
      <c r="A836" s="2"/>
      <c r="B836" s="2"/>
      <c r="C836" s="2"/>
      <c r="D836" s="2"/>
      <c r="E836" s="2"/>
      <c r="F836" s="2"/>
      <c r="G836" s="2"/>
      <c r="H836" s="2"/>
      <c r="I836" s="2"/>
      <c r="J836" s="2"/>
      <c r="K836" s="2"/>
      <c r="L836" s="2"/>
      <c r="M836" s="2"/>
      <c r="N836" s="2"/>
      <c r="O836" s="2"/>
      <c r="P836" s="2"/>
      <c r="Q836" s="2"/>
      <c r="R836" s="2"/>
      <c r="S836" s="110"/>
      <c r="T836" s="2"/>
      <c r="U836" s="2"/>
      <c r="V836" s="2"/>
      <c r="W836" s="2"/>
      <c r="X836" s="2"/>
      <c r="Y836" s="2"/>
      <c r="Z836" s="2"/>
      <c r="AA836" s="2"/>
      <c r="AB836" s="2"/>
      <c r="AC836" s="2"/>
      <c r="AD836" s="2"/>
    </row>
    <row r="837">
      <c r="A837" s="2"/>
      <c r="B837" s="2"/>
      <c r="C837" s="2"/>
      <c r="D837" s="2"/>
      <c r="E837" s="2"/>
      <c r="F837" s="2"/>
      <c r="G837" s="2"/>
      <c r="H837" s="2"/>
      <c r="I837" s="2"/>
      <c r="J837" s="2"/>
      <c r="K837" s="2"/>
      <c r="L837" s="2"/>
      <c r="M837" s="2"/>
      <c r="N837" s="2"/>
      <c r="O837" s="2"/>
      <c r="P837" s="2"/>
      <c r="Q837" s="2"/>
      <c r="R837" s="2"/>
      <c r="S837" s="110"/>
      <c r="T837" s="2"/>
      <c r="U837" s="2"/>
      <c r="V837" s="2"/>
      <c r="W837" s="2"/>
      <c r="X837" s="2"/>
      <c r="Y837" s="2"/>
      <c r="Z837" s="2"/>
      <c r="AA837" s="2"/>
      <c r="AB837" s="2"/>
      <c r="AC837" s="2"/>
      <c r="AD837" s="2"/>
    </row>
    <row r="838">
      <c r="A838" s="2"/>
      <c r="B838" s="2"/>
      <c r="C838" s="2"/>
      <c r="D838" s="2"/>
      <c r="E838" s="2"/>
      <c r="F838" s="2"/>
      <c r="G838" s="2"/>
      <c r="H838" s="2"/>
      <c r="I838" s="2"/>
      <c r="J838" s="2"/>
      <c r="K838" s="2"/>
      <c r="L838" s="2"/>
      <c r="M838" s="2"/>
      <c r="N838" s="2"/>
      <c r="O838" s="2"/>
      <c r="P838" s="2"/>
      <c r="Q838" s="2"/>
      <c r="R838" s="2"/>
      <c r="S838" s="110"/>
      <c r="T838" s="2"/>
      <c r="U838" s="2"/>
      <c r="V838" s="2"/>
      <c r="W838" s="2"/>
      <c r="X838" s="2"/>
      <c r="Y838" s="2"/>
      <c r="Z838" s="2"/>
      <c r="AA838" s="2"/>
      <c r="AB838" s="2"/>
      <c r="AC838" s="2"/>
      <c r="AD838" s="2"/>
    </row>
    <row r="839">
      <c r="A839" s="2"/>
      <c r="B839" s="2"/>
      <c r="C839" s="2"/>
      <c r="D839" s="2"/>
      <c r="E839" s="2"/>
      <c r="F839" s="2"/>
      <c r="G839" s="2"/>
      <c r="H839" s="2"/>
      <c r="I839" s="2"/>
      <c r="J839" s="2"/>
      <c r="K839" s="2"/>
      <c r="L839" s="2"/>
      <c r="M839" s="2"/>
      <c r="N839" s="2"/>
      <c r="O839" s="2"/>
      <c r="P839" s="2"/>
      <c r="Q839" s="2"/>
      <c r="R839" s="2"/>
      <c r="S839" s="110"/>
      <c r="T839" s="2"/>
      <c r="U839" s="2"/>
      <c r="V839" s="2"/>
      <c r="W839" s="2"/>
      <c r="X839" s="2"/>
      <c r="Y839" s="2"/>
      <c r="Z839" s="2"/>
      <c r="AA839" s="2"/>
      <c r="AB839" s="2"/>
      <c r="AC839" s="2"/>
      <c r="AD839" s="2"/>
    </row>
    <row r="840">
      <c r="A840" s="2"/>
      <c r="B840" s="2"/>
      <c r="C840" s="2"/>
      <c r="D840" s="2"/>
      <c r="E840" s="2"/>
      <c r="F840" s="2"/>
      <c r="G840" s="2"/>
      <c r="H840" s="2"/>
      <c r="I840" s="2"/>
      <c r="J840" s="2"/>
      <c r="K840" s="2"/>
      <c r="L840" s="2"/>
      <c r="M840" s="2"/>
      <c r="N840" s="2"/>
      <c r="O840" s="2"/>
      <c r="P840" s="2"/>
      <c r="Q840" s="2"/>
      <c r="R840" s="2"/>
      <c r="S840" s="110"/>
      <c r="T840" s="2"/>
      <c r="U840" s="2"/>
      <c r="V840" s="2"/>
      <c r="W840" s="2"/>
      <c r="X840" s="2"/>
      <c r="Y840" s="2"/>
      <c r="Z840" s="2"/>
      <c r="AA840" s="2"/>
      <c r="AB840" s="2"/>
      <c r="AC840" s="2"/>
      <c r="AD840" s="2"/>
    </row>
    <row r="841">
      <c r="A841" s="2"/>
      <c r="B841" s="2"/>
      <c r="C841" s="2"/>
      <c r="D841" s="2"/>
      <c r="E841" s="2"/>
      <c r="F841" s="2"/>
      <c r="G841" s="2"/>
      <c r="H841" s="2"/>
      <c r="I841" s="2"/>
      <c r="J841" s="2"/>
      <c r="K841" s="2"/>
      <c r="L841" s="2"/>
      <c r="M841" s="2"/>
      <c r="N841" s="2"/>
      <c r="O841" s="2"/>
      <c r="P841" s="2"/>
      <c r="Q841" s="2"/>
      <c r="R841" s="2"/>
      <c r="S841" s="110"/>
      <c r="T841" s="2"/>
      <c r="U841" s="2"/>
      <c r="V841" s="2"/>
      <c r="W841" s="2"/>
      <c r="X841" s="2"/>
      <c r="Y841" s="2"/>
      <c r="Z841" s="2"/>
      <c r="AA841" s="2"/>
      <c r="AB841" s="2"/>
      <c r="AC841" s="2"/>
      <c r="AD841" s="2"/>
    </row>
    <row r="842">
      <c r="A842" s="2"/>
      <c r="B842" s="2"/>
      <c r="C842" s="2"/>
      <c r="D842" s="2"/>
      <c r="E842" s="2"/>
      <c r="F842" s="2"/>
      <c r="G842" s="2"/>
      <c r="H842" s="2"/>
      <c r="I842" s="2"/>
      <c r="J842" s="2"/>
      <c r="K842" s="2"/>
      <c r="L842" s="2"/>
      <c r="M842" s="2"/>
      <c r="N842" s="2"/>
      <c r="O842" s="2"/>
      <c r="P842" s="2"/>
      <c r="Q842" s="2"/>
      <c r="R842" s="2"/>
      <c r="S842" s="110"/>
      <c r="T842" s="2"/>
      <c r="U842" s="2"/>
      <c r="V842" s="2"/>
      <c r="W842" s="2"/>
      <c r="X842" s="2"/>
      <c r="Y842" s="2"/>
      <c r="Z842" s="2"/>
      <c r="AA842" s="2"/>
      <c r="AB842" s="2"/>
      <c r="AC842" s="2"/>
      <c r="AD842" s="2"/>
    </row>
    <row r="843">
      <c r="A843" s="2"/>
      <c r="B843" s="2"/>
      <c r="C843" s="2"/>
      <c r="D843" s="2"/>
      <c r="E843" s="2"/>
      <c r="F843" s="2"/>
      <c r="G843" s="2"/>
      <c r="H843" s="2"/>
      <c r="I843" s="2"/>
      <c r="J843" s="2"/>
      <c r="K843" s="2"/>
      <c r="L843" s="2"/>
      <c r="M843" s="2"/>
      <c r="N843" s="2"/>
      <c r="O843" s="2"/>
      <c r="P843" s="2"/>
      <c r="Q843" s="2"/>
      <c r="R843" s="2"/>
      <c r="S843" s="110"/>
      <c r="T843" s="2"/>
      <c r="U843" s="2"/>
      <c r="V843" s="2"/>
      <c r="W843" s="2"/>
      <c r="X843" s="2"/>
      <c r="Y843" s="2"/>
      <c r="Z843" s="2"/>
      <c r="AA843" s="2"/>
      <c r="AB843" s="2"/>
      <c r="AC843" s="2"/>
      <c r="AD843" s="2"/>
    </row>
    <row r="844">
      <c r="A844" s="2"/>
      <c r="B844" s="2"/>
      <c r="C844" s="2"/>
      <c r="D844" s="2"/>
      <c r="E844" s="2"/>
      <c r="F844" s="2"/>
      <c r="G844" s="2"/>
      <c r="H844" s="2"/>
      <c r="I844" s="2"/>
      <c r="J844" s="2"/>
      <c r="K844" s="2"/>
      <c r="L844" s="2"/>
      <c r="M844" s="2"/>
      <c r="N844" s="2"/>
      <c r="O844" s="2"/>
      <c r="P844" s="2"/>
      <c r="Q844" s="2"/>
      <c r="R844" s="2"/>
      <c r="S844" s="110"/>
      <c r="T844" s="2"/>
      <c r="U844" s="2"/>
      <c r="V844" s="2"/>
      <c r="W844" s="2"/>
      <c r="X844" s="2"/>
      <c r="Y844" s="2"/>
      <c r="Z844" s="2"/>
      <c r="AA844" s="2"/>
      <c r="AB844" s="2"/>
      <c r="AC844" s="2"/>
      <c r="AD844" s="2"/>
    </row>
    <row r="845">
      <c r="A845" s="2"/>
      <c r="B845" s="2"/>
      <c r="C845" s="2"/>
      <c r="D845" s="2"/>
      <c r="E845" s="2"/>
      <c r="F845" s="2"/>
      <c r="G845" s="2"/>
      <c r="H845" s="2"/>
      <c r="I845" s="2"/>
      <c r="J845" s="2"/>
      <c r="K845" s="2"/>
      <c r="L845" s="2"/>
      <c r="M845" s="2"/>
      <c r="N845" s="2"/>
      <c r="O845" s="2"/>
      <c r="P845" s="2"/>
      <c r="Q845" s="2"/>
      <c r="R845" s="2"/>
      <c r="S845" s="110"/>
      <c r="T845" s="2"/>
      <c r="U845" s="2"/>
      <c r="V845" s="2"/>
      <c r="W845" s="2"/>
      <c r="X845" s="2"/>
      <c r="Y845" s="2"/>
      <c r="Z845" s="2"/>
      <c r="AA845" s="2"/>
      <c r="AB845" s="2"/>
      <c r="AC845" s="2"/>
      <c r="AD845" s="2"/>
    </row>
    <row r="846">
      <c r="A846" s="2"/>
      <c r="B846" s="2"/>
      <c r="C846" s="2"/>
      <c r="D846" s="2"/>
      <c r="E846" s="2"/>
      <c r="F846" s="2"/>
      <c r="G846" s="2"/>
      <c r="H846" s="2"/>
      <c r="I846" s="2"/>
      <c r="J846" s="2"/>
      <c r="K846" s="2"/>
      <c r="L846" s="2"/>
      <c r="M846" s="2"/>
      <c r="N846" s="2"/>
      <c r="O846" s="2"/>
      <c r="P846" s="2"/>
      <c r="Q846" s="2"/>
      <c r="R846" s="2"/>
      <c r="S846" s="110"/>
      <c r="T846" s="2"/>
      <c r="U846" s="2"/>
      <c r="V846" s="2"/>
      <c r="W846" s="2"/>
      <c r="X846" s="2"/>
      <c r="Y846" s="2"/>
      <c r="Z846" s="2"/>
      <c r="AA846" s="2"/>
      <c r="AB846" s="2"/>
      <c r="AC846" s="2"/>
      <c r="AD846" s="2"/>
    </row>
    <row r="847">
      <c r="A847" s="2"/>
      <c r="B847" s="2"/>
      <c r="C847" s="2"/>
      <c r="D847" s="2"/>
      <c r="E847" s="2"/>
      <c r="F847" s="2"/>
      <c r="G847" s="2"/>
      <c r="H847" s="2"/>
      <c r="I847" s="2"/>
      <c r="J847" s="2"/>
      <c r="K847" s="2"/>
      <c r="L847" s="2"/>
      <c r="M847" s="2"/>
      <c r="N847" s="2"/>
      <c r="O847" s="2"/>
      <c r="P847" s="2"/>
      <c r="Q847" s="2"/>
      <c r="R847" s="2"/>
      <c r="S847" s="110"/>
      <c r="T847" s="2"/>
      <c r="U847" s="2"/>
      <c r="V847" s="2"/>
      <c r="W847" s="2"/>
      <c r="X847" s="2"/>
      <c r="Y847" s="2"/>
      <c r="Z847" s="2"/>
      <c r="AA847" s="2"/>
      <c r="AB847" s="2"/>
      <c r="AC847" s="2"/>
      <c r="AD847" s="2"/>
    </row>
    <row r="848">
      <c r="A848" s="2"/>
      <c r="B848" s="2"/>
      <c r="C848" s="2"/>
      <c r="D848" s="2"/>
      <c r="E848" s="2"/>
      <c r="F848" s="2"/>
      <c r="G848" s="2"/>
      <c r="H848" s="2"/>
      <c r="I848" s="2"/>
      <c r="J848" s="2"/>
      <c r="K848" s="2"/>
      <c r="L848" s="2"/>
      <c r="M848" s="2"/>
      <c r="N848" s="2"/>
      <c r="O848" s="2"/>
      <c r="P848" s="2"/>
      <c r="Q848" s="2"/>
      <c r="R848" s="2"/>
      <c r="S848" s="110"/>
      <c r="T848" s="2"/>
      <c r="U848" s="2"/>
      <c r="V848" s="2"/>
      <c r="W848" s="2"/>
      <c r="X848" s="2"/>
      <c r="Y848" s="2"/>
      <c r="Z848" s="2"/>
      <c r="AA848" s="2"/>
      <c r="AB848" s="2"/>
      <c r="AC848" s="2"/>
      <c r="AD848" s="2"/>
    </row>
    <row r="849">
      <c r="A849" s="2"/>
      <c r="B849" s="2"/>
      <c r="C849" s="2"/>
      <c r="D849" s="2"/>
      <c r="E849" s="2"/>
      <c r="F849" s="2"/>
      <c r="G849" s="2"/>
      <c r="H849" s="2"/>
      <c r="I849" s="2"/>
      <c r="J849" s="2"/>
      <c r="K849" s="2"/>
      <c r="L849" s="2"/>
      <c r="M849" s="2"/>
      <c r="N849" s="2"/>
      <c r="O849" s="2"/>
      <c r="P849" s="2"/>
      <c r="Q849" s="2"/>
      <c r="R849" s="2"/>
      <c r="S849" s="110"/>
      <c r="T849" s="2"/>
      <c r="U849" s="2"/>
      <c r="V849" s="2"/>
      <c r="W849" s="2"/>
      <c r="X849" s="2"/>
      <c r="Y849" s="2"/>
      <c r="Z849" s="2"/>
      <c r="AA849" s="2"/>
      <c r="AB849" s="2"/>
      <c r="AC849" s="2"/>
      <c r="AD849" s="2"/>
    </row>
    <row r="850">
      <c r="A850" s="2"/>
      <c r="B850" s="2"/>
      <c r="C850" s="2"/>
      <c r="D850" s="2"/>
      <c r="E850" s="2"/>
      <c r="F850" s="2"/>
      <c r="G850" s="2"/>
      <c r="H850" s="2"/>
      <c r="I850" s="2"/>
      <c r="J850" s="2"/>
      <c r="K850" s="2"/>
      <c r="L850" s="2"/>
      <c r="M850" s="2"/>
      <c r="N850" s="2"/>
      <c r="O850" s="2"/>
      <c r="P850" s="2"/>
      <c r="Q850" s="2"/>
      <c r="R850" s="2"/>
      <c r="S850" s="110"/>
      <c r="T850" s="2"/>
      <c r="U850" s="2"/>
      <c r="V850" s="2"/>
      <c r="W850" s="2"/>
      <c r="X850" s="2"/>
      <c r="Y850" s="2"/>
      <c r="Z850" s="2"/>
      <c r="AA850" s="2"/>
      <c r="AB850" s="2"/>
      <c r="AC850" s="2"/>
      <c r="AD850" s="2"/>
    </row>
    <row r="851">
      <c r="A851" s="2"/>
      <c r="B851" s="2"/>
      <c r="C851" s="2"/>
      <c r="D851" s="2"/>
      <c r="E851" s="2"/>
      <c r="F851" s="2"/>
      <c r="G851" s="2"/>
      <c r="H851" s="2"/>
      <c r="I851" s="2"/>
      <c r="J851" s="2"/>
      <c r="K851" s="2"/>
      <c r="L851" s="2"/>
      <c r="M851" s="2"/>
      <c r="N851" s="2"/>
      <c r="O851" s="2"/>
      <c r="P851" s="2"/>
      <c r="Q851" s="2"/>
      <c r="R851" s="2"/>
      <c r="S851" s="110"/>
      <c r="T851" s="2"/>
      <c r="U851" s="2"/>
      <c r="V851" s="2"/>
      <c r="W851" s="2"/>
      <c r="X851" s="2"/>
      <c r="Y851" s="2"/>
      <c r="Z851" s="2"/>
      <c r="AA851" s="2"/>
      <c r="AB851" s="2"/>
      <c r="AC851" s="2"/>
      <c r="AD851" s="2"/>
    </row>
    <row r="852">
      <c r="A852" s="2"/>
      <c r="B852" s="2"/>
      <c r="C852" s="2"/>
      <c r="D852" s="2"/>
      <c r="E852" s="2"/>
      <c r="F852" s="2"/>
      <c r="G852" s="2"/>
      <c r="H852" s="2"/>
      <c r="I852" s="2"/>
      <c r="J852" s="2"/>
      <c r="K852" s="2"/>
      <c r="L852" s="2"/>
      <c r="M852" s="2"/>
      <c r="N852" s="2"/>
      <c r="O852" s="2"/>
      <c r="P852" s="2"/>
      <c r="Q852" s="2"/>
      <c r="R852" s="2"/>
      <c r="S852" s="110"/>
      <c r="T852" s="2"/>
      <c r="U852" s="2"/>
      <c r="V852" s="2"/>
      <c r="W852" s="2"/>
      <c r="X852" s="2"/>
      <c r="Y852" s="2"/>
      <c r="Z852" s="2"/>
      <c r="AA852" s="2"/>
      <c r="AB852" s="2"/>
      <c r="AC852" s="2"/>
      <c r="AD852" s="2"/>
    </row>
    <row r="853">
      <c r="A853" s="2"/>
      <c r="B853" s="2"/>
      <c r="C853" s="2"/>
      <c r="D853" s="2"/>
      <c r="E853" s="2"/>
      <c r="F853" s="2"/>
      <c r="G853" s="2"/>
      <c r="H853" s="2"/>
      <c r="I853" s="2"/>
      <c r="J853" s="2"/>
      <c r="K853" s="2"/>
      <c r="L853" s="2"/>
      <c r="M853" s="2"/>
      <c r="N853" s="2"/>
      <c r="O853" s="2"/>
      <c r="P853" s="2"/>
      <c r="Q853" s="2"/>
      <c r="R853" s="2"/>
      <c r="S853" s="110"/>
      <c r="T853" s="2"/>
      <c r="U853" s="2"/>
      <c r="V853" s="2"/>
      <c r="W853" s="2"/>
      <c r="X853" s="2"/>
      <c r="Y853" s="2"/>
      <c r="Z853" s="2"/>
      <c r="AA853" s="2"/>
      <c r="AB853" s="2"/>
      <c r="AC853" s="2"/>
      <c r="AD853" s="2"/>
    </row>
    <row r="854">
      <c r="A854" s="2"/>
      <c r="B854" s="2"/>
      <c r="C854" s="2"/>
      <c r="D854" s="2"/>
      <c r="E854" s="2"/>
      <c r="F854" s="2"/>
      <c r="G854" s="2"/>
      <c r="H854" s="2"/>
      <c r="I854" s="2"/>
      <c r="J854" s="2"/>
      <c r="K854" s="2"/>
      <c r="L854" s="2"/>
      <c r="M854" s="2"/>
      <c r="N854" s="2"/>
      <c r="O854" s="2"/>
      <c r="P854" s="2"/>
      <c r="Q854" s="2"/>
      <c r="R854" s="2"/>
      <c r="S854" s="110"/>
      <c r="T854" s="2"/>
      <c r="U854" s="2"/>
      <c r="V854" s="2"/>
      <c r="W854" s="2"/>
      <c r="X854" s="2"/>
      <c r="Y854" s="2"/>
      <c r="Z854" s="2"/>
      <c r="AA854" s="2"/>
      <c r="AB854" s="2"/>
      <c r="AC854" s="2"/>
      <c r="AD854" s="2"/>
    </row>
    <row r="855">
      <c r="A855" s="2"/>
      <c r="B855" s="2"/>
      <c r="C855" s="2"/>
      <c r="D855" s="2"/>
      <c r="E855" s="2"/>
      <c r="F855" s="2"/>
      <c r="G855" s="2"/>
      <c r="H855" s="2"/>
      <c r="I855" s="2"/>
      <c r="J855" s="2"/>
      <c r="K855" s="2"/>
      <c r="L855" s="2"/>
      <c r="M855" s="2"/>
      <c r="N855" s="2"/>
      <c r="O855" s="2"/>
      <c r="P855" s="2"/>
      <c r="Q855" s="2"/>
      <c r="R855" s="2"/>
      <c r="S855" s="110"/>
      <c r="T855" s="2"/>
      <c r="U855" s="2"/>
      <c r="V855" s="2"/>
      <c r="W855" s="2"/>
      <c r="X855" s="2"/>
      <c r="Y855" s="2"/>
      <c r="Z855" s="2"/>
      <c r="AA855" s="2"/>
      <c r="AB855" s="2"/>
      <c r="AC855" s="2"/>
      <c r="AD855" s="2"/>
    </row>
    <row r="856">
      <c r="A856" s="2"/>
      <c r="B856" s="2"/>
      <c r="C856" s="2"/>
      <c r="D856" s="2"/>
      <c r="E856" s="2"/>
      <c r="F856" s="2"/>
      <c r="G856" s="2"/>
      <c r="H856" s="2"/>
      <c r="I856" s="2"/>
      <c r="J856" s="2"/>
      <c r="K856" s="2"/>
      <c r="L856" s="2"/>
      <c r="M856" s="2"/>
      <c r="N856" s="2"/>
      <c r="O856" s="2"/>
      <c r="P856" s="2"/>
      <c r="Q856" s="2"/>
      <c r="R856" s="2"/>
      <c r="S856" s="110"/>
      <c r="T856" s="2"/>
      <c r="U856" s="2"/>
      <c r="V856" s="2"/>
      <c r="W856" s="2"/>
      <c r="X856" s="2"/>
      <c r="Y856" s="2"/>
      <c r="Z856" s="2"/>
      <c r="AA856" s="2"/>
      <c r="AB856" s="2"/>
      <c r="AC856" s="2"/>
      <c r="AD856" s="2"/>
    </row>
    <row r="857">
      <c r="A857" s="2"/>
      <c r="B857" s="2"/>
      <c r="C857" s="2"/>
      <c r="D857" s="2"/>
      <c r="E857" s="2"/>
      <c r="F857" s="2"/>
      <c r="G857" s="2"/>
      <c r="H857" s="2"/>
      <c r="I857" s="2"/>
      <c r="J857" s="2"/>
      <c r="K857" s="2"/>
      <c r="L857" s="2"/>
      <c r="M857" s="2"/>
      <c r="N857" s="2"/>
      <c r="O857" s="2"/>
      <c r="P857" s="2"/>
      <c r="Q857" s="2"/>
      <c r="R857" s="2"/>
      <c r="S857" s="110"/>
      <c r="T857" s="2"/>
      <c r="U857" s="2"/>
      <c r="V857" s="2"/>
      <c r="W857" s="2"/>
      <c r="X857" s="2"/>
      <c r="Y857" s="2"/>
      <c r="Z857" s="2"/>
      <c r="AA857" s="2"/>
      <c r="AB857" s="2"/>
      <c r="AC857" s="2"/>
      <c r="AD857" s="2"/>
    </row>
    <row r="858">
      <c r="A858" s="2"/>
      <c r="B858" s="2"/>
      <c r="C858" s="2"/>
      <c r="D858" s="2"/>
      <c r="E858" s="2"/>
      <c r="F858" s="2"/>
      <c r="G858" s="2"/>
      <c r="H858" s="2"/>
      <c r="I858" s="2"/>
      <c r="J858" s="2"/>
      <c r="K858" s="2"/>
      <c r="L858" s="2"/>
      <c r="M858" s="2"/>
      <c r="N858" s="2"/>
      <c r="O858" s="2"/>
      <c r="P858" s="2"/>
      <c r="Q858" s="2"/>
      <c r="R858" s="2"/>
      <c r="S858" s="110"/>
      <c r="T858" s="2"/>
      <c r="U858" s="2"/>
      <c r="V858" s="2"/>
      <c r="W858" s="2"/>
      <c r="X858" s="2"/>
      <c r="Y858" s="2"/>
      <c r="Z858" s="2"/>
      <c r="AA858" s="2"/>
      <c r="AB858" s="2"/>
      <c r="AC858" s="2"/>
      <c r="AD858" s="2"/>
    </row>
    <row r="859">
      <c r="A859" s="2"/>
      <c r="B859" s="2"/>
      <c r="C859" s="2"/>
      <c r="D859" s="2"/>
      <c r="E859" s="2"/>
      <c r="F859" s="2"/>
      <c r="G859" s="2"/>
      <c r="H859" s="2"/>
      <c r="I859" s="2"/>
      <c r="J859" s="2"/>
      <c r="K859" s="2"/>
      <c r="L859" s="2"/>
      <c r="M859" s="2"/>
      <c r="N859" s="2"/>
      <c r="O859" s="2"/>
      <c r="P859" s="2"/>
      <c r="Q859" s="2"/>
      <c r="R859" s="2"/>
      <c r="S859" s="110"/>
      <c r="T859" s="2"/>
      <c r="U859" s="2"/>
      <c r="V859" s="2"/>
      <c r="W859" s="2"/>
      <c r="X859" s="2"/>
      <c r="Y859" s="2"/>
      <c r="Z859" s="2"/>
      <c r="AA859" s="2"/>
      <c r="AB859" s="2"/>
      <c r="AC859" s="2"/>
      <c r="AD859" s="2"/>
    </row>
    <row r="860">
      <c r="A860" s="2"/>
      <c r="B860" s="2"/>
      <c r="C860" s="2"/>
      <c r="D860" s="2"/>
      <c r="E860" s="2"/>
      <c r="F860" s="2"/>
      <c r="G860" s="2"/>
      <c r="H860" s="2"/>
      <c r="I860" s="2"/>
      <c r="J860" s="2"/>
      <c r="K860" s="2"/>
      <c r="L860" s="2"/>
      <c r="M860" s="2"/>
      <c r="N860" s="2"/>
      <c r="O860" s="2"/>
      <c r="P860" s="2"/>
      <c r="Q860" s="2"/>
      <c r="R860" s="2"/>
      <c r="S860" s="110"/>
      <c r="T860" s="2"/>
      <c r="U860" s="2"/>
      <c r="V860" s="2"/>
      <c r="W860" s="2"/>
      <c r="X860" s="2"/>
      <c r="Y860" s="2"/>
      <c r="Z860" s="2"/>
      <c r="AA860" s="2"/>
      <c r="AB860" s="2"/>
      <c r="AC860" s="2"/>
      <c r="AD860" s="2"/>
    </row>
    <row r="861">
      <c r="A861" s="2"/>
      <c r="B861" s="2"/>
      <c r="C861" s="2"/>
      <c r="D861" s="2"/>
      <c r="E861" s="2"/>
      <c r="F861" s="2"/>
      <c r="G861" s="2"/>
      <c r="H861" s="2"/>
      <c r="I861" s="2"/>
      <c r="J861" s="2"/>
      <c r="K861" s="2"/>
      <c r="L861" s="2"/>
      <c r="M861" s="2"/>
      <c r="N861" s="2"/>
      <c r="O861" s="2"/>
      <c r="P861" s="2"/>
      <c r="Q861" s="2"/>
      <c r="R861" s="2"/>
      <c r="S861" s="110"/>
      <c r="T861" s="2"/>
      <c r="U861" s="2"/>
      <c r="V861" s="2"/>
      <c r="W861" s="2"/>
      <c r="X861" s="2"/>
      <c r="Y861" s="2"/>
      <c r="Z861" s="2"/>
      <c r="AA861" s="2"/>
      <c r="AB861" s="2"/>
      <c r="AC861" s="2"/>
      <c r="AD861" s="2"/>
    </row>
    <row r="862">
      <c r="A862" s="2"/>
      <c r="B862" s="2"/>
      <c r="C862" s="2"/>
      <c r="D862" s="2"/>
      <c r="E862" s="2"/>
      <c r="F862" s="2"/>
      <c r="G862" s="2"/>
      <c r="H862" s="2"/>
      <c r="I862" s="2"/>
      <c r="J862" s="2"/>
      <c r="K862" s="2"/>
      <c r="L862" s="2"/>
      <c r="M862" s="2"/>
      <c r="N862" s="2"/>
      <c r="O862" s="2"/>
      <c r="P862" s="2"/>
      <c r="Q862" s="2"/>
      <c r="R862" s="2"/>
      <c r="S862" s="110"/>
      <c r="T862" s="2"/>
      <c r="U862" s="2"/>
      <c r="V862" s="2"/>
      <c r="W862" s="2"/>
      <c r="X862" s="2"/>
      <c r="Y862" s="2"/>
      <c r="Z862" s="2"/>
      <c r="AA862" s="2"/>
      <c r="AB862" s="2"/>
      <c r="AC862" s="2"/>
      <c r="AD862" s="2"/>
    </row>
    <row r="863">
      <c r="A863" s="2"/>
      <c r="B863" s="2"/>
      <c r="C863" s="2"/>
      <c r="D863" s="2"/>
      <c r="E863" s="2"/>
      <c r="F863" s="2"/>
      <c r="G863" s="2"/>
      <c r="H863" s="2"/>
      <c r="I863" s="2"/>
      <c r="J863" s="2"/>
      <c r="K863" s="2"/>
      <c r="L863" s="2"/>
      <c r="M863" s="2"/>
      <c r="N863" s="2"/>
      <c r="O863" s="2"/>
      <c r="P863" s="2"/>
      <c r="Q863" s="2"/>
      <c r="R863" s="2"/>
      <c r="S863" s="110"/>
      <c r="T863" s="2"/>
      <c r="U863" s="2"/>
      <c r="V863" s="2"/>
      <c r="W863" s="2"/>
      <c r="X863" s="2"/>
      <c r="Y863" s="2"/>
      <c r="Z863" s="2"/>
      <c r="AA863" s="2"/>
      <c r="AB863" s="2"/>
      <c r="AC863" s="2"/>
      <c r="AD863" s="2"/>
    </row>
    <row r="864">
      <c r="A864" s="2"/>
      <c r="B864" s="2"/>
      <c r="C864" s="2"/>
      <c r="D864" s="2"/>
      <c r="E864" s="2"/>
      <c r="F864" s="2"/>
      <c r="G864" s="2"/>
      <c r="H864" s="2"/>
      <c r="I864" s="2"/>
      <c r="J864" s="2"/>
      <c r="K864" s="2"/>
      <c r="L864" s="2"/>
      <c r="M864" s="2"/>
      <c r="N864" s="2"/>
      <c r="O864" s="2"/>
      <c r="P864" s="2"/>
      <c r="Q864" s="2"/>
      <c r="R864" s="2"/>
      <c r="S864" s="110"/>
      <c r="T864" s="2"/>
      <c r="U864" s="2"/>
      <c r="V864" s="2"/>
      <c r="W864" s="2"/>
      <c r="X864" s="2"/>
      <c r="Y864" s="2"/>
      <c r="Z864" s="2"/>
      <c r="AA864" s="2"/>
      <c r="AB864" s="2"/>
      <c r="AC864" s="2"/>
      <c r="AD864" s="2"/>
    </row>
    <row r="865">
      <c r="A865" s="2"/>
      <c r="B865" s="2"/>
      <c r="C865" s="2"/>
      <c r="D865" s="2"/>
      <c r="E865" s="2"/>
      <c r="F865" s="2"/>
      <c r="G865" s="2"/>
      <c r="H865" s="2"/>
      <c r="I865" s="2"/>
      <c r="J865" s="2"/>
      <c r="K865" s="2"/>
      <c r="L865" s="2"/>
      <c r="M865" s="2"/>
      <c r="N865" s="2"/>
      <c r="O865" s="2"/>
      <c r="P865" s="2"/>
      <c r="Q865" s="2"/>
      <c r="R865" s="2"/>
      <c r="S865" s="110"/>
      <c r="T865" s="2"/>
      <c r="U865" s="2"/>
      <c r="V865" s="2"/>
      <c r="W865" s="2"/>
      <c r="X865" s="2"/>
      <c r="Y865" s="2"/>
      <c r="Z865" s="2"/>
      <c r="AA865" s="2"/>
      <c r="AB865" s="2"/>
      <c r="AC865" s="2"/>
      <c r="AD865" s="2"/>
    </row>
    <row r="866">
      <c r="A866" s="2"/>
      <c r="B866" s="2"/>
      <c r="C866" s="2"/>
      <c r="D866" s="2"/>
      <c r="E866" s="2"/>
      <c r="F866" s="2"/>
      <c r="G866" s="2"/>
      <c r="H866" s="2"/>
      <c r="I866" s="2"/>
      <c r="J866" s="2"/>
      <c r="K866" s="2"/>
      <c r="L866" s="2"/>
      <c r="M866" s="2"/>
      <c r="N866" s="2"/>
      <c r="O866" s="2"/>
      <c r="P866" s="2"/>
      <c r="Q866" s="2"/>
      <c r="R866" s="2"/>
      <c r="S866" s="110"/>
      <c r="T866" s="2"/>
      <c r="U866" s="2"/>
      <c r="V866" s="2"/>
      <c r="W866" s="2"/>
      <c r="X866" s="2"/>
      <c r="Y866" s="2"/>
      <c r="Z866" s="2"/>
      <c r="AA866" s="2"/>
      <c r="AB866" s="2"/>
      <c r="AC866" s="2"/>
      <c r="AD866" s="2"/>
    </row>
    <row r="867">
      <c r="A867" s="2"/>
      <c r="B867" s="2"/>
      <c r="C867" s="2"/>
      <c r="D867" s="2"/>
      <c r="E867" s="2"/>
      <c r="F867" s="2"/>
      <c r="G867" s="2"/>
      <c r="H867" s="2"/>
      <c r="I867" s="2"/>
      <c r="J867" s="2"/>
      <c r="K867" s="2"/>
      <c r="L867" s="2"/>
      <c r="M867" s="2"/>
      <c r="N867" s="2"/>
      <c r="O867" s="2"/>
      <c r="P867" s="2"/>
      <c r="Q867" s="2"/>
      <c r="R867" s="2"/>
      <c r="S867" s="110"/>
      <c r="T867" s="2"/>
      <c r="U867" s="2"/>
      <c r="V867" s="2"/>
      <c r="W867" s="2"/>
      <c r="X867" s="2"/>
      <c r="Y867" s="2"/>
      <c r="Z867" s="2"/>
      <c r="AA867" s="2"/>
      <c r="AB867" s="2"/>
      <c r="AC867" s="2"/>
      <c r="AD867" s="2"/>
    </row>
    <row r="868">
      <c r="A868" s="2"/>
      <c r="B868" s="2"/>
      <c r="C868" s="2"/>
      <c r="D868" s="2"/>
      <c r="E868" s="2"/>
      <c r="F868" s="2"/>
      <c r="G868" s="2"/>
      <c r="H868" s="2"/>
      <c r="I868" s="2"/>
      <c r="J868" s="2"/>
      <c r="K868" s="2"/>
      <c r="L868" s="2"/>
      <c r="M868" s="2"/>
      <c r="N868" s="2"/>
      <c r="O868" s="2"/>
      <c r="P868" s="2"/>
      <c r="Q868" s="2"/>
      <c r="R868" s="2"/>
      <c r="S868" s="110"/>
      <c r="T868" s="2"/>
      <c r="U868" s="2"/>
      <c r="V868" s="2"/>
      <c r="W868" s="2"/>
      <c r="X868" s="2"/>
      <c r="Y868" s="2"/>
      <c r="Z868" s="2"/>
      <c r="AA868" s="2"/>
      <c r="AB868" s="2"/>
      <c r="AC868" s="2"/>
      <c r="AD868" s="2"/>
    </row>
    <row r="869">
      <c r="A869" s="2"/>
      <c r="B869" s="2"/>
      <c r="C869" s="2"/>
      <c r="D869" s="2"/>
      <c r="E869" s="2"/>
      <c r="F869" s="2"/>
      <c r="G869" s="2"/>
      <c r="H869" s="2"/>
      <c r="I869" s="2"/>
      <c r="J869" s="2"/>
      <c r="K869" s="2"/>
      <c r="L869" s="2"/>
      <c r="M869" s="2"/>
      <c r="N869" s="2"/>
      <c r="O869" s="2"/>
      <c r="P869" s="2"/>
      <c r="Q869" s="2"/>
      <c r="R869" s="2"/>
      <c r="S869" s="110"/>
      <c r="T869" s="2"/>
      <c r="U869" s="2"/>
      <c r="V869" s="2"/>
      <c r="W869" s="2"/>
      <c r="X869" s="2"/>
      <c r="Y869" s="2"/>
      <c r="Z869" s="2"/>
      <c r="AA869" s="2"/>
      <c r="AB869" s="2"/>
      <c r="AC869" s="2"/>
      <c r="AD869" s="2"/>
    </row>
    <row r="870">
      <c r="A870" s="2"/>
      <c r="B870" s="2"/>
      <c r="C870" s="2"/>
      <c r="D870" s="2"/>
      <c r="E870" s="2"/>
      <c r="F870" s="2"/>
      <c r="G870" s="2"/>
      <c r="H870" s="2"/>
      <c r="I870" s="2"/>
      <c r="J870" s="2"/>
      <c r="K870" s="2"/>
      <c r="L870" s="2"/>
      <c r="M870" s="2"/>
      <c r="N870" s="2"/>
      <c r="O870" s="2"/>
      <c r="P870" s="2"/>
      <c r="Q870" s="2"/>
      <c r="R870" s="2"/>
      <c r="S870" s="110"/>
      <c r="T870" s="2"/>
      <c r="U870" s="2"/>
      <c r="V870" s="2"/>
      <c r="W870" s="2"/>
      <c r="X870" s="2"/>
      <c r="Y870" s="2"/>
      <c r="Z870" s="2"/>
      <c r="AA870" s="2"/>
      <c r="AB870" s="2"/>
      <c r="AC870" s="2"/>
      <c r="AD870" s="2"/>
    </row>
    <row r="871">
      <c r="A871" s="2"/>
      <c r="B871" s="2"/>
      <c r="C871" s="2"/>
      <c r="D871" s="2"/>
      <c r="E871" s="2"/>
      <c r="F871" s="2"/>
      <c r="G871" s="2"/>
      <c r="H871" s="2"/>
      <c r="I871" s="2"/>
      <c r="J871" s="2"/>
      <c r="K871" s="2"/>
      <c r="L871" s="2"/>
      <c r="M871" s="2"/>
      <c r="N871" s="2"/>
      <c r="O871" s="2"/>
      <c r="P871" s="2"/>
      <c r="Q871" s="2"/>
      <c r="R871" s="2"/>
      <c r="S871" s="110"/>
      <c r="T871" s="2"/>
      <c r="U871" s="2"/>
      <c r="V871" s="2"/>
      <c r="W871" s="2"/>
      <c r="X871" s="2"/>
      <c r="Y871" s="2"/>
      <c r="Z871" s="2"/>
      <c r="AA871" s="2"/>
      <c r="AB871" s="2"/>
      <c r="AC871" s="2"/>
      <c r="AD871" s="2"/>
    </row>
    <row r="872">
      <c r="A872" s="2"/>
      <c r="B872" s="2"/>
      <c r="C872" s="2"/>
      <c r="D872" s="2"/>
      <c r="E872" s="2"/>
      <c r="F872" s="2"/>
      <c r="G872" s="2"/>
      <c r="H872" s="2"/>
      <c r="I872" s="2"/>
      <c r="J872" s="2"/>
      <c r="K872" s="2"/>
      <c r="L872" s="2"/>
      <c r="M872" s="2"/>
      <c r="N872" s="2"/>
      <c r="O872" s="2"/>
      <c r="P872" s="2"/>
      <c r="Q872" s="2"/>
      <c r="R872" s="2"/>
      <c r="S872" s="110"/>
      <c r="T872" s="2"/>
      <c r="U872" s="2"/>
      <c r="V872" s="2"/>
      <c r="W872" s="2"/>
      <c r="X872" s="2"/>
      <c r="Y872" s="2"/>
      <c r="Z872" s="2"/>
      <c r="AA872" s="2"/>
      <c r="AB872" s="2"/>
      <c r="AC872" s="2"/>
      <c r="AD872" s="2"/>
    </row>
    <row r="873">
      <c r="A873" s="2"/>
      <c r="B873" s="2"/>
      <c r="C873" s="2"/>
      <c r="D873" s="2"/>
      <c r="E873" s="2"/>
      <c r="F873" s="2"/>
      <c r="G873" s="2"/>
      <c r="H873" s="2"/>
      <c r="I873" s="2"/>
      <c r="J873" s="2"/>
      <c r="K873" s="2"/>
      <c r="L873" s="2"/>
      <c r="M873" s="2"/>
      <c r="N873" s="2"/>
      <c r="O873" s="2"/>
      <c r="P873" s="2"/>
      <c r="Q873" s="2"/>
      <c r="R873" s="2"/>
      <c r="S873" s="110"/>
      <c r="T873" s="2"/>
      <c r="U873" s="2"/>
      <c r="V873" s="2"/>
      <c r="W873" s="2"/>
      <c r="X873" s="2"/>
      <c r="Y873" s="2"/>
      <c r="Z873" s="2"/>
      <c r="AA873" s="2"/>
      <c r="AB873" s="2"/>
      <c r="AC873" s="2"/>
      <c r="AD873" s="2"/>
    </row>
    <row r="874">
      <c r="A874" s="2"/>
      <c r="B874" s="2"/>
      <c r="C874" s="2"/>
      <c r="D874" s="2"/>
      <c r="E874" s="2"/>
      <c r="F874" s="2"/>
      <c r="G874" s="2"/>
      <c r="H874" s="2"/>
      <c r="I874" s="2"/>
      <c r="J874" s="2"/>
      <c r="K874" s="2"/>
      <c r="L874" s="2"/>
      <c r="M874" s="2"/>
      <c r="N874" s="2"/>
      <c r="O874" s="2"/>
      <c r="P874" s="2"/>
      <c r="Q874" s="2"/>
      <c r="R874" s="2"/>
      <c r="S874" s="110"/>
      <c r="T874" s="2"/>
      <c r="U874" s="2"/>
      <c r="V874" s="2"/>
      <c r="W874" s="2"/>
      <c r="X874" s="2"/>
      <c r="Y874" s="2"/>
      <c r="Z874" s="2"/>
      <c r="AA874" s="2"/>
      <c r="AB874" s="2"/>
      <c r="AC874" s="2"/>
      <c r="AD874" s="2"/>
    </row>
    <row r="875">
      <c r="A875" s="2"/>
      <c r="B875" s="2"/>
      <c r="C875" s="2"/>
      <c r="D875" s="2"/>
      <c r="E875" s="2"/>
      <c r="F875" s="2"/>
      <c r="G875" s="2"/>
      <c r="H875" s="2"/>
      <c r="I875" s="2"/>
      <c r="J875" s="2"/>
      <c r="K875" s="2"/>
      <c r="L875" s="2"/>
      <c r="M875" s="2"/>
      <c r="N875" s="2"/>
      <c r="O875" s="2"/>
      <c r="P875" s="2"/>
      <c r="Q875" s="2"/>
      <c r="R875" s="2"/>
      <c r="S875" s="110"/>
      <c r="T875" s="2"/>
      <c r="U875" s="2"/>
      <c r="V875" s="2"/>
      <c r="W875" s="2"/>
      <c r="X875" s="2"/>
      <c r="Y875" s="2"/>
      <c r="Z875" s="2"/>
      <c r="AA875" s="2"/>
      <c r="AB875" s="2"/>
      <c r="AC875" s="2"/>
      <c r="AD875" s="2"/>
    </row>
    <row r="876">
      <c r="A876" s="2"/>
      <c r="B876" s="2"/>
      <c r="C876" s="2"/>
      <c r="D876" s="2"/>
      <c r="E876" s="2"/>
      <c r="F876" s="2"/>
      <c r="G876" s="2"/>
      <c r="H876" s="2"/>
      <c r="I876" s="2"/>
      <c r="J876" s="2"/>
      <c r="K876" s="2"/>
      <c r="L876" s="2"/>
      <c r="M876" s="2"/>
      <c r="N876" s="2"/>
      <c r="O876" s="2"/>
      <c r="P876" s="2"/>
      <c r="Q876" s="2"/>
      <c r="R876" s="2"/>
      <c r="S876" s="110"/>
      <c r="T876" s="2"/>
      <c r="U876" s="2"/>
      <c r="V876" s="2"/>
      <c r="W876" s="2"/>
      <c r="X876" s="2"/>
      <c r="Y876" s="2"/>
      <c r="Z876" s="2"/>
      <c r="AA876" s="2"/>
      <c r="AB876" s="2"/>
      <c r="AC876" s="2"/>
      <c r="AD876" s="2"/>
    </row>
    <row r="877">
      <c r="A877" s="2"/>
      <c r="B877" s="2"/>
      <c r="C877" s="2"/>
      <c r="D877" s="2"/>
      <c r="E877" s="2"/>
      <c r="F877" s="2"/>
      <c r="G877" s="2"/>
      <c r="H877" s="2"/>
      <c r="I877" s="2"/>
      <c r="J877" s="2"/>
      <c r="K877" s="2"/>
      <c r="L877" s="2"/>
      <c r="M877" s="2"/>
      <c r="N877" s="2"/>
      <c r="O877" s="2"/>
      <c r="P877" s="2"/>
      <c r="Q877" s="2"/>
      <c r="R877" s="2"/>
      <c r="S877" s="110"/>
      <c r="T877" s="2"/>
      <c r="U877" s="2"/>
      <c r="V877" s="2"/>
      <c r="W877" s="2"/>
      <c r="X877" s="2"/>
      <c r="Y877" s="2"/>
      <c r="Z877" s="2"/>
      <c r="AA877" s="2"/>
      <c r="AB877" s="2"/>
      <c r="AC877" s="2"/>
      <c r="AD877" s="2"/>
    </row>
    <row r="878">
      <c r="A878" s="2"/>
      <c r="B878" s="2"/>
      <c r="C878" s="2"/>
      <c r="D878" s="2"/>
      <c r="E878" s="2"/>
      <c r="F878" s="2"/>
      <c r="G878" s="2"/>
      <c r="H878" s="2"/>
      <c r="I878" s="2"/>
      <c r="J878" s="2"/>
      <c r="K878" s="2"/>
      <c r="L878" s="2"/>
      <c r="M878" s="2"/>
      <c r="N878" s="2"/>
      <c r="O878" s="2"/>
      <c r="P878" s="2"/>
      <c r="Q878" s="2"/>
      <c r="R878" s="2"/>
      <c r="S878" s="110"/>
      <c r="T878" s="2"/>
      <c r="U878" s="2"/>
      <c r="V878" s="2"/>
      <c r="W878" s="2"/>
      <c r="X878" s="2"/>
      <c r="Y878" s="2"/>
      <c r="Z878" s="2"/>
      <c r="AA878" s="2"/>
      <c r="AB878" s="2"/>
      <c r="AC878" s="2"/>
      <c r="AD878" s="2"/>
    </row>
    <row r="879">
      <c r="A879" s="2"/>
      <c r="B879" s="2"/>
      <c r="C879" s="2"/>
      <c r="D879" s="2"/>
      <c r="E879" s="2"/>
      <c r="F879" s="2"/>
      <c r="G879" s="2"/>
      <c r="H879" s="2"/>
      <c r="I879" s="2"/>
      <c r="J879" s="2"/>
      <c r="K879" s="2"/>
      <c r="L879" s="2"/>
      <c r="M879" s="2"/>
      <c r="N879" s="2"/>
      <c r="O879" s="2"/>
      <c r="P879" s="2"/>
      <c r="Q879" s="2"/>
      <c r="R879" s="2"/>
      <c r="S879" s="110"/>
      <c r="T879" s="2"/>
      <c r="U879" s="2"/>
      <c r="V879" s="2"/>
      <c r="W879" s="2"/>
      <c r="X879" s="2"/>
      <c r="Y879" s="2"/>
      <c r="Z879" s="2"/>
      <c r="AA879" s="2"/>
      <c r="AB879" s="2"/>
      <c r="AC879" s="2"/>
      <c r="AD879" s="2"/>
    </row>
    <row r="880">
      <c r="A880" s="2"/>
      <c r="B880" s="2"/>
      <c r="C880" s="2"/>
      <c r="D880" s="2"/>
      <c r="E880" s="2"/>
      <c r="F880" s="2"/>
      <c r="G880" s="2"/>
      <c r="H880" s="2"/>
      <c r="I880" s="2"/>
      <c r="J880" s="2"/>
      <c r="K880" s="2"/>
      <c r="L880" s="2"/>
      <c r="M880" s="2"/>
      <c r="N880" s="2"/>
      <c r="O880" s="2"/>
      <c r="P880" s="2"/>
      <c r="Q880" s="2"/>
      <c r="R880" s="2"/>
      <c r="S880" s="110"/>
      <c r="T880" s="2"/>
      <c r="U880" s="2"/>
      <c r="V880" s="2"/>
      <c r="W880" s="2"/>
      <c r="X880" s="2"/>
      <c r="Y880" s="2"/>
      <c r="Z880" s="2"/>
      <c r="AA880" s="2"/>
      <c r="AB880" s="2"/>
      <c r="AC880" s="2"/>
      <c r="AD880" s="2"/>
    </row>
    <row r="881">
      <c r="A881" s="2"/>
      <c r="B881" s="2"/>
      <c r="C881" s="2"/>
      <c r="D881" s="2"/>
      <c r="E881" s="2"/>
      <c r="F881" s="2"/>
      <c r="G881" s="2"/>
      <c r="H881" s="2"/>
      <c r="I881" s="2"/>
      <c r="J881" s="2"/>
      <c r="K881" s="2"/>
      <c r="L881" s="2"/>
      <c r="M881" s="2"/>
      <c r="N881" s="2"/>
      <c r="O881" s="2"/>
      <c r="P881" s="2"/>
      <c r="Q881" s="2"/>
      <c r="R881" s="2"/>
      <c r="S881" s="110"/>
      <c r="T881" s="2"/>
      <c r="U881" s="2"/>
      <c r="V881" s="2"/>
      <c r="W881" s="2"/>
      <c r="X881" s="2"/>
      <c r="Y881" s="2"/>
      <c r="Z881" s="2"/>
      <c r="AA881" s="2"/>
      <c r="AB881" s="2"/>
      <c r="AC881" s="2"/>
      <c r="AD881" s="2"/>
    </row>
    <row r="882">
      <c r="A882" s="2"/>
      <c r="B882" s="2"/>
      <c r="C882" s="2"/>
      <c r="D882" s="2"/>
      <c r="E882" s="2"/>
      <c r="F882" s="2"/>
      <c r="G882" s="2"/>
      <c r="H882" s="2"/>
      <c r="I882" s="2"/>
      <c r="J882" s="2"/>
      <c r="K882" s="2"/>
      <c r="L882" s="2"/>
      <c r="M882" s="2"/>
      <c r="N882" s="2"/>
      <c r="O882" s="2"/>
      <c r="P882" s="2"/>
      <c r="Q882" s="2"/>
      <c r="R882" s="2"/>
      <c r="S882" s="110"/>
      <c r="T882" s="2"/>
      <c r="U882" s="2"/>
      <c r="V882" s="2"/>
      <c r="W882" s="2"/>
      <c r="X882" s="2"/>
      <c r="Y882" s="2"/>
      <c r="Z882" s="2"/>
      <c r="AA882" s="2"/>
      <c r="AB882" s="2"/>
      <c r="AC882" s="2"/>
      <c r="AD882" s="2"/>
    </row>
    <row r="883">
      <c r="A883" s="2"/>
      <c r="B883" s="2"/>
      <c r="C883" s="2"/>
      <c r="D883" s="2"/>
      <c r="E883" s="2"/>
      <c r="F883" s="2"/>
      <c r="G883" s="2"/>
      <c r="H883" s="2"/>
      <c r="I883" s="2"/>
      <c r="J883" s="2"/>
      <c r="K883" s="2"/>
      <c r="L883" s="2"/>
      <c r="M883" s="2"/>
      <c r="N883" s="2"/>
      <c r="O883" s="2"/>
      <c r="P883" s="2"/>
      <c r="Q883" s="2"/>
      <c r="R883" s="2"/>
      <c r="S883" s="110"/>
      <c r="T883" s="2"/>
      <c r="U883" s="2"/>
      <c r="V883" s="2"/>
      <c r="W883" s="2"/>
      <c r="X883" s="2"/>
      <c r="Y883" s="2"/>
      <c r="Z883" s="2"/>
      <c r="AA883" s="2"/>
      <c r="AB883" s="2"/>
      <c r="AC883" s="2"/>
      <c r="AD883" s="2"/>
    </row>
    <row r="884">
      <c r="A884" s="2"/>
      <c r="B884" s="2"/>
      <c r="C884" s="2"/>
      <c r="D884" s="2"/>
      <c r="E884" s="2"/>
      <c r="F884" s="2"/>
      <c r="G884" s="2"/>
      <c r="H884" s="2"/>
      <c r="I884" s="2"/>
      <c r="J884" s="2"/>
      <c r="K884" s="2"/>
      <c r="L884" s="2"/>
      <c r="M884" s="2"/>
      <c r="N884" s="2"/>
      <c r="O884" s="2"/>
      <c r="P884" s="2"/>
      <c r="Q884" s="2"/>
      <c r="R884" s="2"/>
      <c r="S884" s="110"/>
      <c r="T884" s="2"/>
      <c r="U884" s="2"/>
      <c r="V884" s="2"/>
      <c r="W884" s="2"/>
      <c r="X884" s="2"/>
      <c r="Y884" s="2"/>
      <c r="Z884" s="2"/>
      <c r="AA884" s="2"/>
      <c r="AB884" s="2"/>
      <c r="AC884" s="2"/>
      <c r="AD884" s="2"/>
    </row>
    <row r="885">
      <c r="A885" s="2"/>
      <c r="B885" s="2"/>
      <c r="C885" s="2"/>
      <c r="D885" s="2"/>
      <c r="E885" s="2"/>
      <c r="F885" s="2"/>
      <c r="G885" s="2"/>
      <c r="H885" s="2"/>
      <c r="I885" s="2"/>
      <c r="J885" s="2"/>
      <c r="K885" s="2"/>
      <c r="L885" s="2"/>
      <c r="M885" s="2"/>
      <c r="N885" s="2"/>
      <c r="O885" s="2"/>
      <c r="P885" s="2"/>
      <c r="Q885" s="2"/>
      <c r="R885" s="2"/>
      <c r="S885" s="110"/>
      <c r="T885" s="2"/>
      <c r="U885" s="2"/>
      <c r="V885" s="2"/>
      <c r="W885" s="2"/>
      <c r="X885" s="2"/>
      <c r="Y885" s="2"/>
      <c r="Z885" s="2"/>
      <c r="AA885" s="2"/>
      <c r="AB885" s="2"/>
      <c r="AC885" s="2"/>
      <c r="AD885" s="2"/>
    </row>
    <row r="886">
      <c r="A886" s="2"/>
      <c r="B886" s="2"/>
      <c r="C886" s="2"/>
      <c r="D886" s="2"/>
      <c r="E886" s="2"/>
      <c r="F886" s="2"/>
      <c r="G886" s="2"/>
      <c r="H886" s="2"/>
      <c r="I886" s="2"/>
      <c r="J886" s="2"/>
      <c r="K886" s="2"/>
      <c r="L886" s="2"/>
      <c r="M886" s="2"/>
      <c r="N886" s="2"/>
      <c r="O886" s="2"/>
      <c r="P886" s="2"/>
      <c r="Q886" s="2"/>
      <c r="R886" s="2"/>
      <c r="S886" s="110"/>
      <c r="T886" s="2"/>
      <c r="U886" s="2"/>
      <c r="V886" s="2"/>
      <c r="W886" s="2"/>
      <c r="X886" s="2"/>
      <c r="Y886" s="2"/>
      <c r="Z886" s="2"/>
      <c r="AA886" s="2"/>
      <c r="AB886" s="2"/>
      <c r="AC886" s="2"/>
      <c r="AD886" s="2"/>
    </row>
    <row r="887">
      <c r="A887" s="2"/>
      <c r="B887" s="2"/>
      <c r="C887" s="2"/>
      <c r="D887" s="2"/>
      <c r="E887" s="2"/>
      <c r="F887" s="2"/>
      <c r="G887" s="2"/>
      <c r="H887" s="2"/>
      <c r="I887" s="2"/>
      <c r="J887" s="2"/>
      <c r="K887" s="2"/>
      <c r="L887" s="2"/>
      <c r="M887" s="2"/>
      <c r="N887" s="2"/>
      <c r="O887" s="2"/>
      <c r="P887" s="2"/>
      <c r="Q887" s="2"/>
      <c r="R887" s="2"/>
      <c r="S887" s="110"/>
      <c r="T887" s="2"/>
      <c r="U887" s="2"/>
      <c r="V887" s="2"/>
      <c r="W887" s="2"/>
      <c r="X887" s="2"/>
      <c r="Y887" s="2"/>
      <c r="Z887" s="2"/>
      <c r="AA887" s="2"/>
      <c r="AB887" s="2"/>
      <c r="AC887" s="2"/>
      <c r="AD887" s="2"/>
    </row>
    <row r="888">
      <c r="A888" s="2"/>
      <c r="B888" s="2"/>
      <c r="C888" s="2"/>
      <c r="D888" s="2"/>
      <c r="E888" s="2"/>
      <c r="F888" s="2"/>
      <c r="G888" s="2"/>
      <c r="H888" s="2"/>
      <c r="I888" s="2"/>
      <c r="J888" s="2"/>
      <c r="K888" s="2"/>
      <c r="L888" s="2"/>
      <c r="M888" s="2"/>
      <c r="N888" s="2"/>
      <c r="O888" s="2"/>
      <c r="P888" s="2"/>
      <c r="Q888" s="2"/>
      <c r="R888" s="2"/>
      <c r="S888" s="110"/>
      <c r="T888" s="2"/>
      <c r="U888" s="2"/>
      <c r="V888" s="2"/>
      <c r="W888" s="2"/>
      <c r="X888" s="2"/>
      <c r="Y888" s="2"/>
      <c r="Z888" s="2"/>
      <c r="AA888" s="2"/>
      <c r="AB888" s="2"/>
      <c r="AC888" s="2"/>
      <c r="AD888" s="2"/>
    </row>
    <row r="889">
      <c r="A889" s="2"/>
      <c r="B889" s="2"/>
      <c r="C889" s="2"/>
      <c r="D889" s="2"/>
      <c r="E889" s="2"/>
      <c r="F889" s="2"/>
      <c r="G889" s="2"/>
      <c r="H889" s="2"/>
      <c r="I889" s="2"/>
      <c r="J889" s="2"/>
      <c r="K889" s="2"/>
      <c r="L889" s="2"/>
      <c r="M889" s="2"/>
      <c r="N889" s="2"/>
      <c r="O889" s="2"/>
      <c r="P889" s="2"/>
      <c r="Q889" s="2"/>
      <c r="R889" s="2"/>
      <c r="S889" s="110"/>
      <c r="T889" s="2"/>
      <c r="U889" s="2"/>
      <c r="V889" s="2"/>
      <c r="W889" s="2"/>
      <c r="X889" s="2"/>
      <c r="Y889" s="2"/>
      <c r="Z889" s="2"/>
      <c r="AA889" s="2"/>
      <c r="AB889" s="2"/>
      <c r="AC889" s="2"/>
      <c r="AD889" s="2"/>
    </row>
    <row r="890">
      <c r="A890" s="2"/>
      <c r="B890" s="2"/>
      <c r="C890" s="2"/>
      <c r="D890" s="2"/>
      <c r="E890" s="2"/>
      <c r="F890" s="2"/>
      <c r="G890" s="2"/>
      <c r="H890" s="2"/>
      <c r="I890" s="2"/>
      <c r="J890" s="2"/>
      <c r="K890" s="2"/>
      <c r="L890" s="2"/>
      <c r="M890" s="2"/>
      <c r="N890" s="2"/>
      <c r="O890" s="2"/>
      <c r="P890" s="2"/>
      <c r="Q890" s="2"/>
      <c r="R890" s="2"/>
      <c r="S890" s="110"/>
      <c r="T890" s="2"/>
      <c r="U890" s="2"/>
      <c r="V890" s="2"/>
      <c r="W890" s="2"/>
      <c r="X890" s="2"/>
      <c r="Y890" s="2"/>
      <c r="Z890" s="2"/>
      <c r="AA890" s="2"/>
      <c r="AB890" s="2"/>
      <c r="AC890" s="2"/>
      <c r="AD890" s="2"/>
    </row>
    <row r="891">
      <c r="A891" s="2"/>
      <c r="B891" s="2"/>
      <c r="C891" s="2"/>
      <c r="D891" s="2"/>
      <c r="E891" s="2"/>
      <c r="F891" s="2"/>
      <c r="G891" s="2"/>
      <c r="H891" s="2"/>
      <c r="I891" s="2"/>
      <c r="J891" s="2"/>
      <c r="K891" s="2"/>
      <c r="L891" s="2"/>
      <c r="M891" s="2"/>
      <c r="N891" s="2"/>
      <c r="O891" s="2"/>
      <c r="P891" s="2"/>
      <c r="Q891" s="2"/>
      <c r="R891" s="2"/>
      <c r="S891" s="110"/>
      <c r="T891" s="2"/>
      <c r="U891" s="2"/>
      <c r="V891" s="2"/>
      <c r="W891" s="2"/>
      <c r="X891" s="2"/>
      <c r="Y891" s="2"/>
      <c r="Z891" s="2"/>
      <c r="AA891" s="2"/>
      <c r="AB891" s="2"/>
      <c r="AC891" s="2"/>
      <c r="AD891" s="2"/>
    </row>
    <row r="892">
      <c r="A892" s="2"/>
      <c r="B892" s="2"/>
      <c r="C892" s="2"/>
      <c r="D892" s="2"/>
      <c r="E892" s="2"/>
      <c r="F892" s="2"/>
      <c r="G892" s="2"/>
      <c r="H892" s="2"/>
      <c r="I892" s="2"/>
      <c r="J892" s="2"/>
      <c r="K892" s="2"/>
      <c r="L892" s="2"/>
      <c r="M892" s="2"/>
      <c r="N892" s="2"/>
      <c r="O892" s="2"/>
      <c r="P892" s="2"/>
      <c r="Q892" s="2"/>
      <c r="R892" s="2"/>
      <c r="S892" s="110"/>
      <c r="T892" s="2"/>
      <c r="U892" s="2"/>
      <c r="V892" s="2"/>
      <c r="W892" s="2"/>
      <c r="X892" s="2"/>
      <c r="Y892" s="2"/>
      <c r="Z892" s="2"/>
      <c r="AA892" s="2"/>
      <c r="AB892" s="2"/>
      <c r="AC892" s="2"/>
      <c r="AD892" s="2"/>
    </row>
    <row r="893">
      <c r="A893" s="2"/>
      <c r="B893" s="2"/>
      <c r="C893" s="2"/>
      <c r="D893" s="2"/>
      <c r="E893" s="2"/>
      <c r="F893" s="2"/>
      <c r="G893" s="2"/>
      <c r="H893" s="2"/>
      <c r="I893" s="2"/>
      <c r="J893" s="2"/>
      <c r="K893" s="2"/>
      <c r="L893" s="2"/>
      <c r="M893" s="2"/>
      <c r="N893" s="2"/>
      <c r="O893" s="2"/>
      <c r="P893" s="2"/>
      <c r="Q893" s="2"/>
      <c r="R893" s="2"/>
      <c r="S893" s="110"/>
      <c r="T893" s="2"/>
      <c r="U893" s="2"/>
      <c r="V893" s="2"/>
      <c r="W893" s="2"/>
      <c r="X893" s="2"/>
      <c r="Y893" s="2"/>
      <c r="Z893" s="2"/>
      <c r="AA893" s="2"/>
      <c r="AB893" s="2"/>
      <c r="AC893" s="2"/>
      <c r="AD893" s="2"/>
    </row>
    <row r="894">
      <c r="A894" s="2"/>
      <c r="B894" s="2"/>
      <c r="C894" s="2"/>
      <c r="D894" s="2"/>
      <c r="E894" s="2"/>
      <c r="F894" s="2"/>
      <c r="G894" s="2"/>
      <c r="H894" s="2"/>
      <c r="I894" s="2"/>
      <c r="J894" s="2"/>
      <c r="K894" s="2"/>
      <c r="L894" s="2"/>
      <c r="M894" s="2"/>
      <c r="N894" s="2"/>
      <c r="O894" s="2"/>
      <c r="P894" s="2"/>
      <c r="Q894" s="2"/>
      <c r="R894" s="2"/>
      <c r="S894" s="110"/>
      <c r="T894" s="2"/>
      <c r="U894" s="2"/>
      <c r="V894" s="2"/>
      <c r="W894" s="2"/>
      <c r="X894" s="2"/>
      <c r="Y894" s="2"/>
      <c r="Z894" s="2"/>
      <c r="AA894" s="2"/>
      <c r="AB894" s="2"/>
      <c r="AC894" s="2"/>
      <c r="AD894" s="2"/>
    </row>
    <row r="895">
      <c r="A895" s="2"/>
      <c r="B895" s="2"/>
      <c r="C895" s="2"/>
      <c r="D895" s="2"/>
      <c r="E895" s="2"/>
      <c r="F895" s="2"/>
      <c r="G895" s="2"/>
      <c r="H895" s="2"/>
      <c r="I895" s="2"/>
      <c r="J895" s="2"/>
      <c r="K895" s="2"/>
      <c r="L895" s="2"/>
      <c r="M895" s="2"/>
      <c r="N895" s="2"/>
      <c r="O895" s="2"/>
      <c r="P895" s="2"/>
      <c r="Q895" s="2"/>
      <c r="R895" s="2"/>
      <c r="S895" s="110"/>
      <c r="T895" s="2"/>
      <c r="U895" s="2"/>
      <c r="V895" s="2"/>
      <c r="W895" s="2"/>
      <c r="X895" s="2"/>
      <c r="Y895" s="2"/>
      <c r="Z895" s="2"/>
      <c r="AA895" s="2"/>
      <c r="AB895" s="2"/>
      <c r="AC895" s="2"/>
      <c r="AD895" s="2"/>
    </row>
    <row r="896">
      <c r="A896" s="2"/>
      <c r="B896" s="2"/>
      <c r="C896" s="2"/>
      <c r="D896" s="2"/>
      <c r="E896" s="2"/>
      <c r="F896" s="2"/>
      <c r="G896" s="2"/>
      <c r="H896" s="2"/>
      <c r="I896" s="2"/>
      <c r="J896" s="2"/>
      <c r="K896" s="2"/>
      <c r="L896" s="2"/>
      <c r="M896" s="2"/>
      <c r="N896" s="2"/>
      <c r="O896" s="2"/>
      <c r="P896" s="2"/>
      <c r="Q896" s="2"/>
      <c r="R896" s="2"/>
      <c r="S896" s="110"/>
      <c r="T896" s="2"/>
      <c r="U896" s="2"/>
      <c r="V896" s="2"/>
      <c r="W896" s="2"/>
      <c r="X896" s="2"/>
      <c r="Y896" s="2"/>
      <c r="Z896" s="2"/>
      <c r="AA896" s="2"/>
      <c r="AB896" s="2"/>
      <c r="AC896" s="2"/>
      <c r="AD896" s="2"/>
    </row>
    <row r="897">
      <c r="A897" s="2"/>
      <c r="B897" s="2"/>
      <c r="C897" s="2"/>
      <c r="D897" s="2"/>
      <c r="E897" s="2"/>
      <c r="F897" s="2"/>
      <c r="G897" s="2"/>
      <c r="H897" s="2"/>
      <c r="I897" s="2"/>
      <c r="J897" s="2"/>
      <c r="K897" s="2"/>
      <c r="L897" s="2"/>
      <c r="M897" s="2"/>
      <c r="N897" s="2"/>
      <c r="O897" s="2"/>
      <c r="P897" s="2"/>
      <c r="Q897" s="2"/>
      <c r="R897" s="2"/>
      <c r="S897" s="110"/>
      <c r="T897" s="2"/>
      <c r="U897" s="2"/>
      <c r="V897" s="2"/>
      <c r="W897" s="2"/>
      <c r="X897" s="2"/>
      <c r="Y897" s="2"/>
      <c r="Z897" s="2"/>
      <c r="AA897" s="2"/>
      <c r="AB897" s="2"/>
      <c r="AC897" s="2"/>
      <c r="AD897" s="2"/>
    </row>
    <row r="898">
      <c r="A898" s="2"/>
      <c r="B898" s="2"/>
      <c r="C898" s="2"/>
      <c r="D898" s="2"/>
      <c r="E898" s="2"/>
      <c r="F898" s="2"/>
      <c r="G898" s="2"/>
      <c r="H898" s="2"/>
      <c r="I898" s="2"/>
      <c r="J898" s="2"/>
      <c r="K898" s="2"/>
      <c r="L898" s="2"/>
      <c r="M898" s="2"/>
      <c r="N898" s="2"/>
      <c r="O898" s="2"/>
      <c r="P898" s="2"/>
      <c r="Q898" s="2"/>
      <c r="R898" s="2"/>
      <c r="S898" s="110"/>
      <c r="T898" s="2"/>
      <c r="U898" s="2"/>
      <c r="V898" s="2"/>
      <c r="W898" s="2"/>
      <c r="X898" s="2"/>
      <c r="Y898" s="2"/>
      <c r="Z898" s="2"/>
      <c r="AA898" s="2"/>
      <c r="AB898" s="2"/>
      <c r="AC898" s="2"/>
      <c r="AD898" s="2"/>
    </row>
    <row r="899">
      <c r="A899" s="2"/>
      <c r="B899" s="2"/>
      <c r="C899" s="2"/>
      <c r="D899" s="2"/>
      <c r="E899" s="2"/>
      <c r="F899" s="2"/>
      <c r="G899" s="2"/>
      <c r="H899" s="2"/>
      <c r="I899" s="2"/>
      <c r="J899" s="2"/>
      <c r="K899" s="2"/>
      <c r="L899" s="2"/>
      <c r="M899" s="2"/>
      <c r="N899" s="2"/>
      <c r="O899" s="2"/>
      <c r="P899" s="2"/>
      <c r="Q899" s="2"/>
      <c r="R899" s="2"/>
      <c r="S899" s="110"/>
      <c r="T899" s="2"/>
      <c r="U899" s="2"/>
      <c r="V899" s="2"/>
      <c r="W899" s="2"/>
      <c r="X899" s="2"/>
      <c r="Y899" s="2"/>
      <c r="Z899" s="2"/>
      <c r="AA899" s="2"/>
      <c r="AB899" s="2"/>
      <c r="AC899" s="2"/>
      <c r="AD899" s="2"/>
    </row>
    <row r="900">
      <c r="A900" s="2"/>
      <c r="B900" s="2"/>
      <c r="C900" s="2"/>
      <c r="D900" s="2"/>
      <c r="E900" s="2"/>
      <c r="F900" s="2"/>
      <c r="G900" s="2"/>
      <c r="H900" s="2"/>
      <c r="I900" s="2"/>
      <c r="J900" s="2"/>
      <c r="K900" s="2"/>
      <c r="L900" s="2"/>
      <c r="M900" s="2"/>
      <c r="N900" s="2"/>
      <c r="O900" s="2"/>
      <c r="P900" s="2"/>
      <c r="Q900" s="2"/>
      <c r="R900" s="2"/>
      <c r="S900" s="110"/>
      <c r="T900" s="2"/>
      <c r="U900" s="2"/>
      <c r="V900" s="2"/>
      <c r="W900" s="2"/>
      <c r="X900" s="2"/>
      <c r="Y900" s="2"/>
      <c r="Z900" s="2"/>
      <c r="AA900" s="2"/>
      <c r="AB900" s="2"/>
      <c r="AC900" s="2"/>
      <c r="AD900" s="2"/>
    </row>
    <row r="901">
      <c r="A901" s="2"/>
      <c r="B901" s="2"/>
      <c r="C901" s="2"/>
      <c r="D901" s="2"/>
      <c r="E901" s="2"/>
      <c r="F901" s="2"/>
      <c r="G901" s="2"/>
      <c r="H901" s="2"/>
      <c r="I901" s="2"/>
      <c r="J901" s="2"/>
      <c r="K901" s="2"/>
      <c r="L901" s="2"/>
      <c r="M901" s="2"/>
      <c r="N901" s="2"/>
      <c r="O901" s="2"/>
      <c r="P901" s="2"/>
      <c r="Q901" s="2"/>
      <c r="R901" s="2"/>
      <c r="S901" s="110"/>
      <c r="T901" s="2"/>
      <c r="U901" s="2"/>
      <c r="V901" s="2"/>
      <c r="W901" s="2"/>
      <c r="X901" s="2"/>
      <c r="Y901" s="2"/>
      <c r="Z901" s="2"/>
      <c r="AA901" s="2"/>
      <c r="AB901" s="2"/>
      <c r="AC901" s="2"/>
      <c r="AD901" s="2"/>
    </row>
    <row r="902">
      <c r="A902" s="2"/>
      <c r="B902" s="2"/>
      <c r="C902" s="2"/>
      <c r="D902" s="2"/>
      <c r="E902" s="2"/>
      <c r="F902" s="2"/>
      <c r="G902" s="2"/>
      <c r="H902" s="2"/>
      <c r="I902" s="2"/>
      <c r="J902" s="2"/>
      <c r="K902" s="2"/>
      <c r="L902" s="2"/>
      <c r="M902" s="2"/>
      <c r="N902" s="2"/>
      <c r="O902" s="2"/>
      <c r="P902" s="2"/>
      <c r="Q902" s="2"/>
      <c r="R902" s="2"/>
      <c r="S902" s="110"/>
      <c r="T902" s="2"/>
      <c r="U902" s="2"/>
      <c r="V902" s="2"/>
      <c r="W902" s="2"/>
      <c r="X902" s="2"/>
      <c r="Y902" s="2"/>
      <c r="Z902" s="2"/>
      <c r="AA902" s="2"/>
      <c r="AB902" s="2"/>
      <c r="AC902" s="2"/>
      <c r="AD902" s="2"/>
    </row>
    <row r="903">
      <c r="A903" s="2"/>
      <c r="B903" s="2"/>
      <c r="C903" s="2"/>
      <c r="D903" s="2"/>
      <c r="E903" s="2"/>
      <c r="F903" s="2"/>
      <c r="G903" s="2"/>
      <c r="H903" s="2"/>
      <c r="I903" s="2"/>
      <c r="J903" s="2"/>
      <c r="K903" s="2"/>
      <c r="L903" s="2"/>
      <c r="M903" s="2"/>
      <c r="N903" s="2"/>
      <c r="O903" s="2"/>
      <c r="P903" s="2"/>
      <c r="Q903" s="2"/>
      <c r="R903" s="2"/>
      <c r="S903" s="110"/>
      <c r="T903" s="2"/>
      <c r="U903" s="2"/>
      <c r="V903" s="2"/>
      <c r="W903" s="2"/>
      <c r="X903" s="2"/>
      <c r="Y903" s="2"/>
      <c r="Z903" s="2"/>
      <c r="AA903" s="2"/>
      <c r="AB903" s="2"/>
      <c r="AC903" s="2"/>
      <c r="AD903" s="2"/>
    </row>
    <row r="904">
      <c r="A904" s="2"/>
      <c r="B904" s="2"/>
      <c r="C904" s="2"/>
      <c r="D904" s="2"/>
      <c r="E904" s="2"/>
      <c r="F904" s="2"/>
      <c r="G904" s="2"/>
      <c r="H904" s="2"/>
      <c r="I904" s="2"/>
      <c r="J904" s="2"/>
      <c r="K904" s="2"/>
      <c r="L904" s="2"/>
      <c r="M904" s="2"/>
      <c r="N904" s="2"/>
      <c r="O904" s="2"/>
      <c r="P904" s="2"/>
      <c r="Q904" s="2"/>
      <c r="R904" s="2"/>
      <c r="S904" s="110"/>
      <c r="T904" s="2"/>
      <c r="U904" s="2"/>
      <c r="V904" s="2"/>
      <c r="W904" s="2"/>
      <c r="X904" s="2"/>
      <c r="Y904" s="2"/>
      <c r="Z904" s="2"/>
      <c r="AA904" s="2"/>
      <c r="AB904" s="2"/>
      <c r="AC904" s="2"/>
      <c r="AD904" s="2"/>
    </row>
    <row r="905">
      <c r="A905" s="2"/>
      <c r="B905" s="2"/>
      <c r="C905" s="2"/>
      <c r="D905" s="2"/>
      <c r="E905" s="2"/>
      <c r="F905" s="2"/>
      <c r="G905" s="2"/>
      <c r="H905" s="2"/>
      <c r="I905" s="2"/>
      <c r="J905" s="2"/>
      <c r="K905" s="2"/>
      <c r="L905" s="2"/>
      <c r="M905" s="2"/>
      <c r="N905" s="2"/>
      <c r="O905" s="2"/>
      <c r="P905" s="2"/>
      <c r="Q905" s="2"/>
      <c r="R905" s="2"/>
      <c r="S905" s="110"/>
      <c r="T905" s="2"/>
      <c r="U905" s="2"/>
      <c r="V905" s="2"/>
      <c r="W905" s="2"/>
      <c r="X905" s="2"/>
      <c r="Y905" s="2"/>
      <c r="Z905" s="2"/>
      <c r="AA905" s="2"/>
      <c r="AB905" s="2"/>
      <c r="AC905" s="2"/>
      <c r="AD905" s="2"/>
    </row>
    <row r="906">
      <c r="A906" s="2"/>
      <c r="B906" s="2"/>
      <c r="C906" s="2"/>
      <c r="D906" s="2"/>
      <c r="E906" s="2"/>
      <c r="F906" s="2"/>
      <c r="G906" s="2"/>
      <c r="H906" s="2"/>
      <c r="I906" s="2"/>
      <c r="J906" s="2"/>
      <c r="K906" s="2"/>
      <c r="L906" s="2"/>
      <c r="M906" s="2"/>
      <c r="N906" s="2"/>
      <c r="O906" s="2"/>
      <c r="P906" s="2"/>
      <c r="Q906" s="2"/>
      <c r="R906" s="2"/>
      <c r="S906" s="110"/>
      <c r="T906" s="2"/>
      <c r="U906" s="2"/>
      <c r="V906" s="2"/>
      <c r="W906" s="2"/>
      <c r="X906" s="2"/>
      <c r="Y906" s="2"/>
      <c r="Z906" s="2"/>
      <c r="AA906" s="2"/>
      <c r="AB906" s="2"/>
      <c r="AC906" s="2"/>
      <c r="AD906" s="2"/>
    </row>
    <row r="907">
      <c r="A907" s="2"/>
      <c r="B907" s="2"/>
      <c r="C907" s="2"/>
      <c r="D907" s="2"/>
      <c r="E907" s="2"/>
      <c r="F907" s="2"/>
      <c r="G907" s="2"/>
      <c r="H907" s="2"/>
      <c r="I907" s="2"/>
      <c r="J907" s="2"/>
      <c r="K907" s="2"/>
      <c r="L907" s="2"/>
      <c r="M907" s="2"/>
      <c r="N907" s="2"/>
      <c r="O907" s="2"/>
      <c r="P907" s="2"/>
      <c r="Q907" s="2"/>
      <c r="R907" s="2"/>
      <c r="S907" s="110"/>
      <c r="T907" s="2"/>
      <c r="U907" s="2"/>
      <c r="V907" s="2"/>
      <c r="W907" s="2"/>
      <c r="X907" s="2"/>
      <c r="Y907" s="2"/>
      <c r="Z907" s="2"/>
      <c r="AA907" s="2"/>
      <c r="AB907" s="2"/>
      <c r="AC907" s="2"/>
      <c r="AD907" s="2"/>
    </row>
    <row r="908">
      <c r="A908" s="2"/>
      <c r="B908" s="2"/>
      <c r="C908" s="2"/>
      <c r="D908" s="2"/>
      <c r="E908" s="2"/>
      <c r="F908" s="2"/>
      <c r="G908" s="2"/>
      <c r="H908" s="2"/>
      <c r="I908" s="2"/>
      <c r="J908" s="2"/>
      <c r="K908" s="2"/>
      <c r="L908" s="2"/>
      <c r="M908" s="2"/>
      <c r="N908" s="2"/>
      <c r="O908" s="2"/>
      <c r="P908" s="2"/>
      <c r="Q908" s="2"/>
      <c r="R908" s="2"/>
      <c r="S908" s="110"/>
      <c r="T908" s="2"/>
      <c r="U908" s="2"/>
      <c r="V908" s="2"/>
      <c r="W908" s="2"/>
      <c r="X908" s="2"/>
      <c r="Y908" s="2"/>
      <c r="Z908" s="2"/>
      <c r="AA908" s="2"/>
      <c r="AB908" s="2"/>
      <c r="AC908" s="2"/>
      <c r="AD908" s="2"/>
    </row>
    <row r="909">
      <c r="A909" s="2"/>
      <c r="B909" s="2"/>
      <c r="C909" s="2"/>
      <c r="D909" s="2"/>
      <c r="E909" s="2"/>
      <c r="F909" s="2"/>
      <c r="G909" s="2"/>
      <c r="H909" s="2"/>
      <c r="I909" s="2"/>
      <c r="J909" s="2"/>
      <c r="K909" s="2"/>
      <c r="L909" s="2"/>
      <c r="M909" s="2"/>
      <c r="N909" s="2"/>
      <c r="O909" s="2"/>
      <c r="P909" s="2"/>
      <c r="Q909" s="2"/>
      <c r="R909" s="2"/>
      <c r="S909" s="110"/>
      <c r="T909" s="2"/>
      <c r="U909" s="2"/>
      <c r="V909" s="2"/>
      <c r="W909" s="2"/>
      <c r="X909" s="2"/>
      <c r="Y909" s="2"/>
      <c r="Z909" s="2"/>
      <c r="AA909" s="2"/>
      <c r="AB909" s="2"/>
      <c r="AC909" s="2"/>
      <c r="AD909" s="2"/>
    </row>
    <row r="910">
      <c r="A910" s="2"/>
      <c r="B910" s="2"/>
      <c r="C910" s="2"/>
      <c r="D910" s="2"/>
      <c r="E910" s="2"/>
      <c r="F910" s="2"/>
      <c r="G910" s="2"/>
      <c r="H910" s="2"/>
      <c r="I910" s="2"/>
      <c r="J910" s="2"/>
      <c r="K910" s="2"/>
      <c r="L910" s="2"/>
      <c r="M910" s="2"/>
      <c r="N910" s="2"/>
      <c r="O910" s="2"/>
      <c r="P910" s="2"/>
      <c r="Q910" s="2"/>
      <c r="R910" s="2"/>
      <c r="S910" s="110"/>
      <c r="T910" s="2"/>
      <c r="U910" s="2"/>
      <c r="V910" s="2"/>
      <c r="W910" s="2"/>
      <c r="X910" s="2"/>
      <c r="Y910" s="2"/>
      <c r="Z910" s="2"/>
      <c r="AA910" s="2"/>
      <c r="AB910" s="2"/>
      <c r="AC910" s="2"/>
      <c r="AD910" s="2"/>
    </row>
    <row r="911">
      <c r="A911" s="2"/>
      <c r="B911" s="2"/>
      <c r="C911" s="2"/>
      <c r="D911" s="2"/>
      <c r="E911" s="2"/>
      <c r="F911" s="2"/>
      <c r="G911" s="2"/>
      <c r="H911" s="2"/>
      <c r="I911" s="2"/>
      <c r="J911" s="2"/>
      <c r="K911" s="2"/>
      <c r="L911" s="2"/>
      <c r="M911" s="2"/>
      <c r="N911" s="2"/>
      <c r="O911" s="2"/>
      <c r="P911" s="2"/>
      <c r="Q911" s="2"/>
      <c r="R911" s="2"/>
      <c r="S911" s="110"/>
      <c r="T911" s="2"/>
      <c r="U911" s="2"/>
      <c r="V911" s="2"/>
      <c r="W911" s="2"/>
      <c r="X911" s="2"/>
      <c r="Y911" s="2"/>
      <c r="Z911" s="2"/>
      <c r="AA911" s="2"/>
      <c r="AB911" s="2"/>
      <c r="AC911" s="2"/>
      <c r="AD911" s="2"/>
    </row>
    <row r="912">
      <c r="A912" s="2"/>
      <c r="B912" s="2"/>
      <c r="C912" s="2"/>
      <c r="D912" s="2"/>
      <c r="E912" s="2"/>
      <c r="F912" s="2"/>
      <c r="G912" s="2"/>
      <c r="H912" s="2"/>
      <c r="I912" s="2"/>
      <c r="J912" s="2"/>
      <c r="K912" s="2"/>
      <c r="L912" s="2"/>
      <c r="M912" s="2"/>
      <c r="N912" s="2"/>
      <c r="O912" s="2"/>
      <c r="P912" s="2"/>
      <c r="Q912" s="2"/>
      <c r="R912" s="2"/>
      <c r="S912" s="110"/>
      <c r="T912" s="2"/>
      <c r="U912" s="2"/>
      <c r="V912" s="2"/>
      <c r="W912" s="2"/>
      <c r="X912" s="2"/>
      <c r="Y912" s="2"/>
      <c r="Z912" s="2"/>
      <c r="AA912" s="2"/>
      <c r="AB912" s="2"/>
      <c r="AC912" s="2"/>
      <c r="AD912" s="2"/>
    </row>
    <row r="913">
      <c r="A913" s="2"/>
      <c r="B913" s="2"/>
      <c r="C913" s="2"/>
      <c r="D913" s="2"/>
      <c r="E913" s="2"/>
      <c r="F913" s="2"/>
      <c r="G913" s="2"/>
      <c r="H913" s="2"/>
      <c r="I913" s="2"/>
      <c r="J913" s="2"/>
      <c r="K913" s="2"/>
      <c r="L913" s="2"/>
      <c r="M913" s="2"/>
      <c r="N913" s="2"/>
      <c r="O913" s="2"/>
      <c r="P913" s="2"/>
      <c r="Q913" s="2"/>
      <c r="R913" s="2"/>
      <c r="S913" s="110"/>
      <c r="T913" s="2"/>
      <c r="U913" s="2"/>
      <c r="V913" s="2"/>
      <c r="W913" s="2"/>
      <c r="X913" s="2"/>
      <c r="Y913" s="2"/>
      <c r="Z913" s="2"/>
      <c r="AA913" s="2"/>
      <c r="AB913" s="2"/>
      <c r="AC913" s="2"/>
      <c r="AD913" s="2"/>
    </row>
    <row r="914">
      <c r="A914" s="2"/>
      <c r="B914" s="2"/>
      <c r="C914" s="2"/>
      <c r="D914" s="2"/>
      <c r="E914" s="2"/>
      <c r="F914" s="2"/>
      <c r="G914" s="2"/>
      <c r="H914" s="2"/>
      <c r="I914" s="2"/>
      <c r="J914" s="2"/>
      <c r="K914" s="2"/>
      <c r="L914" s="2"/>
      <c r="M914" s="2"/>
      <c r="N914" s="2"/>
      <c r="O914" s="2"/>
      <c r="P914" s="2"/>
      <c r="Q914" s="2"/>
      <c r="R914" s="2"/>
      <c r="S914" s="110"/>
      <c r="T914" s="2"/>
      <c r="U914" s="2"/>
      <c r="V914" s="2"/>
      <c r="W914" s="2"/>
      <c r="X914" s="2"/>
      <c r="Y914" s="2"/>
      <c r="Z914" s="2"/>
      <c r="AA914" s="2"/>
      <c r="AB914" s="2"/>
      <c r="AC914" s="2"/>
      <c r="AD914" s="2"/>
    </row>
    <row r="915">
      <c r="A915" s="2"/>
      <c r="B915" s="2"/>
      <c r="C915" s="2"/>
      <c r="D915" s="2"/>
      <c r="E915" s="2"/>
      <c r="F915" s="2"/>
      <c r="G915" s="2"/>
      <c r="H915" s="2"/>
      <c r="I915" s="2"/>
      <c r="J915" s="2"/>
      <c r="K915" s="2"/>
      <c r="L915" s="2"/>
      <c r="M915" s="2"/>
      <c r="N915" s="2"/>
      <c r="O915" s="2"/>
      <c r="P915" s="2"/>
      <c r="Q915" s="2"/>
      <c r="R915" s="2"/>
      <c r="S915" s="110"/>
      <c r="T915" s="2"/>
      <c r="U915" s="2"/>
      <c r="V915" s="2"/>
      <c r="W915" s="2"/>
      <c r="X915" s="2"/>
      <c r="Y915" s="2"/>
      <c r="Z915" s="2"/>
      <c r="AA915" s="2"/>
      <c r="AB915" s="2"/>
      <c r="AC915" s="2"/>
      <c r="AD915" s="2"/>
    </row>
    <row r="916">
      <c r="A916" s="2"/>
      <c r="B916" s="2"/>
      <c r="C916" s="2"/>
      <c r="D916" s="2"/>
      <c r="E916" s="2"/>
      <c r="F916" s="2"/>
      <c r="G916" s="2"/>
      <c r="H916" s="2"/>
      <c r="I916" s="2"/>
      <c r="J916" s="2"/>
      <c r="K916" s="2"/>
      <c r="L916" s="2"/>
      <c r="M916" s="2"/>
      <c r="N916" s="2"/>
      <c r="O916" s="2"/>
      <c r="P916" s="2"/>
      <c r="Q916" s="2"/>
      <c r="R916" s="2"/>
      <c r="S916" s="110"/>
      <c r="T916" s="2"/>
      <c r="U916" s="2"/>
      <c r="V916" s="2"/>
      <c r="W916" s="2"/>
      <c r="X916" s="2"/>
      <c r="Y916" s="2"/>
      <c r="Z916" s="2"/>
      <c r="AA916" s="2"/>
      <c r="AB916" s="2"/>
      <c r="AC916" s="2"/>
      <c r="AD916" s="2"/>
    </row>
    <row r="917">
      <c r="A917" s="2"/>
      <c r="B917" s="2"/>
      <c r="C917" s="2"/>
      <c r="D917" s="2"/>
      <c r="E917" s="2"/>
      <c r="F917" s="2"/>
      <c r="G917" s="2"/>
      <c r="H917" s="2"/>
      <c r="I917" s="2"/>
      <c r="J917" s="2"/>
      <c r="K917" s="2"/>
      <c r="L917" s="2"/>
      <c r="M917" s="2"/>
      <c r="N917" s="2"/>
      <c r="O917" s="2"/>
      <c r="P917" s="2"/>
      <c r="Q917" s="2"/>
      <c r="R917" s="2"/>
      <c r="S917" s="110"/>
      <c r="T917" s="2"/>
      <c r="U917" s="2"/>
      <c r="V917" s="2"/>
      <c r="W917" s="2"/>
      <c r="X917" s="2"/>
      <c r="Y917" s="2"/>
      <c r="Z917" s="2"/>
      <c r="AA917" s="2"/>
      <c r="AB917" s="2"/>
      <c r="AC917" s="2"/>
      <c r="AD917" s="2"/>
    </row>
    <row r="918">
      <c r="A918" s="2"/>
      <c r="B918" s="2"/>
      <c r="C918" s="2"/>
      <c r="D918" s="2"/>
      <c r="E918" s="2"/>
      <c r="F918" s="2"/>
      <c r="G918" s="2"/>
      <c r="H918" s="2"/>
      <c r="I918" s="2"/>
      <c r="J918" s="2"/>
      <c r="K918" s="2"/>
      <c r="L918" s="2"/>
      <c r="M918" s="2"/>
      <c r="N918" s="2"/>
      <c r="O918" s="2"/>
      <c r="P918" s="2"/>
      <c r="Q918" s="2"/>
      <c r="R918" s="2"/>
      <c r="S918" s="110"/>
      <c r="T918" s="2"/>
      <c r="U918" s="2"/>
      <c r="V918" s="2"/>
      <c r="W918" s="2"/>
      <c r="X918" s="2"/>
      <c r="Y918" s="2"/>
      <c r="Z918" s="2"/>
      <c r="AA918" s="2"/>
      <c r="AB918" s="2"/>
      <c r="AC918" s="2"/>
      <c r="AD918" s="2"/>
    </row>
    <row r="919">
      <c r="A919" s="2"/>
      <c r="B919" s="2"/>
      <c r="C919" s="2"/>
      <c r="D919" s="2"/>
      <c r="E919" s="2"/>
      <c r="F919" s="2"/>
      <c r="G919" s="2"/>
      <c r="H919" s="2"/>
      <c r="I919" s="2"/>
      <c r="J919" s="2"/>
      <c r="K919" s="2"/>
      <c r="L919" s="2"/>
      <c r="M919" s="2"/>
      <c r="N919" s="2"/>
      <c r="O919" s="2"/>
      <c r="P919" s="2"/>
      <c r="Q919" s="2"/>
      <c r="R919" s="2"/>
      <c r="S919" s="110"/>
      <c r="T919" s="2"/>
      <c r="U919" s="2"/>
      <c r="V919" s="2"/>
      <c r="W919" s="2"/>
      <c r="X919" s="2"/>
      <c r="Y919" s="2"/>
      <c r="Z919" s="2"/>
      <c r="AA919" s="2"/>
      <c r="AB919" s="2"/>
      <c r="AC919" s="2"/>
      <c r="AD919" s="2"/>
    </row>
    <row r="920">
      <c r="A920" s="2"/>
      <c r="B920" s="2"/>
      <c r="C920" s="2"/>
      <c r="D920" s="2"/>
      <c r="E920" s="2"/>
      <c r="F920" s="2"/>
      <c r="G920" s="2"/>
      <c r="H920" s="2"/>
      <c r="I920" s="2"/>
      <c r="J920" s="2"/>
      <c r="K920" s="2"/>
      <c r="L920" s="2"/>
      <c r="M920" s="2"/>
      <c r="N920" s="2"/>
      <c r="O920" s="2"/>
      <c r="P920" s="2"/>
      <c r="Q920" s="2"/>
      <c r="R920" s="2"/>
      <c r="S920" s="110"/>
      <c r="T920" s="2"/>
      <c r="U920" s="2"/>
      <c r="V920" s="2"/>
      <c r="W920" s="2"/>
      <c r="X920" s="2"/>
      <c r="Y920" s="2"/>
      <c r="Z920" s="2"/>
      <c r="AA920" s="2"/>
      <c r="AB920" s="2"/>
      <c r="AC920" s="2"/>
      <c r="AD920" s="2"/>
    </row>
    <row r="921">
      <c r="A921" s="2"/>
      <c r="B921" s="2"/>
      <c r="C921" s="2"/>
      <c r="D921" s="2"/>
      <c r="E921" s="2"/>
      <c r="F921" s="2"/>
      <c r="G921" s="2"/>
      <c r="H921" s="2"/>
      <c r="I921" s="2"/>
      <c r="J921" s="2"/>
      <c r="K921" s="2"/>
      <c r="L921" s="2"/>
      <c r="M921" s="2"/>
      <c r="N921" s="2"/>
      <c r="O921" s="2"/>
      <c r="P921" s="2"/>
      <c r="Q921" s="2"/>
      <c r="R921" s="2"/>
      <c r="S921" s="110"/>
      <c r="T921" s="2"/>
      <c r="U921" s="2"/>
      <c r="V921" s="2"/>
      <c r="W921" s="2"/>
      <c r="X921" s="2"/>
      <c r="Y921" s="2"/>
      <c r="Z921" s="2"/>
      <c r="AA921" s="2"/>
      <c r="AB921" s="2"/>
      <c r="AC921" s="2"/>
      <c r="AD921" s="2"/>
    </row>
    <row r="922">
      <c r="A922" s="2"/>
      <c r="B922" s="2"/>
      <c r="C922" s="2"/>
      <c r="D922" s="2"/>
      <c r="E922" s="2"/>
      <c r="F922" s="2"/>
      <c r="G922" s="2"/>
      <c r="H922" s="2"/>
      <c r="I922" s="2"/>
      <c r="J922" s="2"/>
      <c r="K922" s="2"/>
      <c r="L922" s="2"/>
      <c r="M922" s="2"/>
      <c r="N922" s="2"/>
      <c r="O922" s="2"/>
      <c r="P922" s="2"/>
      <c r="Q922" s="2"/>
      <c r="R922" s="2"/>
      <c r="S922" s="110"/>
      <c r="T922" s="2"/>
      <c r="U922" s="2"/>
      <c r="V922" s="2"/>
      <c r="W922" s="2"/>
      <c r="X922" s="2"/>
      <c r="Y922" s="2"/>
      <c r="Z922" s="2"/>
      <c r="AA922" s="2"/>
      <c r="AB922" s="2"/>
      <c r="AC922" s="2"/>
      <c r="AD922" s="2"/>
    </row>
    <row r="923">
      <c r="A923" s="2"/>
      <c r="B923" s="2"/>
      <c r="C923" s="2"/>
      <c r="D923" s="2"/>
      <c r="E923" s="2"/>
      <c r="F923" s="2"/>
      <c r="G923" s="2"/>
      <c r="H923" s="2"/>
      <c r="I923" s="2"/>
      <c r="J923" s="2"/>
      <c r="K923" s="2"/>
      <c r="L923" s="2"/>
      <c r="M923" s="2"/>
      <c r="N923" s="2"/>
      <c r="O923" s="2"/>
      <c r="P923" s="2"/>
      <c r="Q923" s="2"/>
      <c r="R923" s="2"/>
      <c r="S923" s="110"/>
      <c r="T923" s="2"/>
      <c r="U923" s="2"/>
      <c r="V923" s="2"/>
      <c r="W923" s="2"/>
      <c r="X923" s="2"/>
      <c r="Y923" s="2"/>
      <c r="Z923" s="2"/>
      <c r="AA923" s="2"/>
      <c r="AB923" s="2"/>
      <c r="AC923" s="2"/>
      <c r="AD923" s="2"/>
    </row>
    <row r="924">
      <c r="A924" s="2"/>
      <c r="B924" s="2"/>
      <c r="C924" s="2"/>
      <c r="D924" s="2"/>
      <c r="E924" s="2"/>
      <c r="F924" s="2"/>
      <c r="G924" s="2"/>
      <c r="H924" s="2"/>
      <c r="I924" s="2"/>
      <c r="J924" s="2"/>
      <c r="K924" s="2"/>
      <c r="L924" s="2"/>
      <c r="M924" s="2"/>
      <c r="N924" s="2"/>
      <c r="O924" s="2"/>
      <c r="P924" s="2"/>
      <c r="Q924" s="2"/>
      <c r="R924" s="2"/>
      <c r="S924" s="110"/>
      <c r="T924" s="2"/>
      <c r="U924" s="2"/>
      <c r="V924" s="2"/>
      <c r="W924" s="2"/>
      <c r="X924" s="2"/>
      <c r="Y924" s="2"/>
      <c r="Z924" s="2"/>
      <c r="AA924" s="2"/>
      <c r="AB924" s="2"/>
      <c r="AC924" s="2"/>
      <c r="AD924" s="2"/>
    </row>
    <row r="925">
      <c r="A925" s="2"/>
      <c r="B925" s="2"/>
      <c r="C925" s="2"/>
      <c r="D925" s="2"/>
      <c r="E925" s="2"/>
      <c r="F925" s="2"/>
      <c r="G925" s="2"/>
      <c r="H925" s="2"/>
      <c r="I925" s="2"/>
      <c r="J925" s="2"/>
      <c r="K925" s="2"/>
      <c r="L925" s="2"/>
      <c r="M925" s="2"/>
      <c r="N925" s="2"/>
      <c r="O925" s="2"/>
      <c r="P925" s="2"/>
      <c r="Q925" s="2"/>
      <c r="R925" s="2"/>
      <c r="S925" s="110"/>
      <c r="T925" s="2"/>
      <c r="U925" s="2"/>
      <c r="V925" s="2"/>
      <c r="W925" s="2"/>
      <c r="X925" s="2"/>
      <c r="Y925" s="2"/>
      <c r="Z925" s="2"/>
      <c r="AA925" s="2"/>
      <c r="AB925" s="2"/>
      <c r="AC925" s="2"/>
      <c r="AD925" s="2"/>
    </row>
    <row r="926">
      <c r="A926" s="2"/>
      <c r="B926" s="2"/>
      <c r="C926" s="2"/>
      <c r="D926" s="2"/>
      <c r="E926" s="2"/>
      <c r="F926" s="2"/>
      <c r="G926" s="2"/>
      <c r="H926" s="2"/>
      <c r="I926" s="2"/>
      <c r="J926" s="2"/>
      <c r="K926" s="2"/>
      <c r="L926" s="2"/>
      <c r="M926" s="2"/>
      <c r="N926" s="2"/>
      <c r="O926" s="2"/>
      <c r="P926" s="2"/>
      <c r="Q926" s="2"/>
      <c r="R926" s="2"/>
      <c r="S926" s="110"/>
      <c r="T926" s="2"/>
      <c r="U926" s="2"/>
      <c r="V926" s="2"/>
      <c r="W926" s="2"/>
      <c r="X926" s="2"/>
      <c r="Y926" s="2"/>
      <c r="Z926" s="2"/>
      <c r="AA926" s="2"/>
      <c r="AB926" s="2"/>
      <c r="AC926" s="2"/>
      <c r="AD926" s="2"/>
    </row>
    <row r="927">
      <c r="A927" s="2"/>
      <c r="B927" s="2"/>
      <c r="C927" s="2"/>
      <c r="D927" s="2"/>
      <c r="E927" s="2"/>
      <c r="F927" s="2"/>
      <c r="G927" s="2"/>
      <c r="H927" s="2"/>
      <c r="I927" s="2"/>
      <c r="J927" s="2"/>
      <c r="K927" s="2"/>
      <c r="L927" s="2"/>
      <c r="M927" s="2"/>
      <c r="N927" s="2"/>
      <c r="O927" s="2"/>
      <c r="P927" s="2"/>
      <c r="Q927" s="2"/>
      <c r="R927" s="2"/>
      <c r="S927" s="110"/>
      <c r="T927" s="2"/>
      <c r="U927" s="2"/>
      <c r="V927" s="2"/>
      <c r="W927" s="2"/>
      <c r="X927" s="2"/>
      <c r="Y927" s="2"/>
      <c r="Z927" s="2"/>
      <c r="AA927" s="2"/>
      <c r="AB927" s="2"/>
      <c r="AC927" s="2"/>
      <c r="AD927" s="2"/>
    </row>
    <row r="928">
      <c r="A928" s="2"/>
      <c r="B928" s="2"/>
      <c r="C928" s="2"/>
      <c r="D928" s="2"/>
      <c r="E928" s="2"/>
      <c r="F928" s="2"/>
      <c r="G928" s="2"/>
      <c r="H928" s="2"/>
      <c r="I928" s="2"/>
      <c r="J928" s="2"/>
      <c r="K928" s="2"/>
      <c r="L928" s="2"/>
      <c r="M928" s="2"/>
      <c r="N928" s="2"/>
      <c r="O928" s="2"/>
      <c r="P928" s="2"/>
      <c r="Q928" s="2"/>
      <c r="R928" s="2"/>
      <c r="S928" s="110"/>
      <c r="T928" s="2"/>
      <c r="U928" s="2"/>
      <c r="V928" s="2"/>
      <c r="W928" s="2"/>
      <c r="X928" s="2"/>
      <c r="Y928" s="2"/>
      <c r="Z928" s="2"/>
      <c r="AA928" s="2"/>
      <c r="AB928" s="2"/>
      <c r="AC928" s="2"/>
      <c r="AD928" s="2"/>
    </row>
    <row r="929">
      <c r="A929" s="2"/>
      <c r="B929" s="2"/>
      <c r="C929" s="2"/>
      <c r="D929" s="2"/>
      <c r="E929" s="2"/>
      <c r="F929" s="2"/>
      <c r="G929" s="2"/>
      <c r="H929" s="2"/>
      <c r="I929" s="2"/>
      <c r="J929" s="2"/>
      <c r="K929" s="2"/>
      <c r="L929" s="2"/>
      <c r="M929" s="2"/>
      <c r="N929" s="2"/>
      <c r="O929" s="2"/>
      <c r="P929" s="2"/>
      <c r="Q929" s="2"/>
      <c r="R929" s="2"/>
      <c r="S929" s="110"/>
      <c r="T929" s="2"/>
      <c r="U929" s="2"/>
      <c r="V929" s="2"/>
      <c r="W929" s="2"/>
      <c r="X929" s="2"/>
      <c r="Y929" s="2"/>
      <c r="Z929" s="2"/>
      <c r="AA929" s="2"/>
      <c r="AB929" s="2"/>
      <c r="AC929" s="2"/>
      <c r="AD929" s="2"/>
    </row>
    <row r="930">
      <c r="A930" s="2"/>
      <c r="B930" s="2"/>
      <c r="C930" s="2"/>
      <c r="D930" s="2"/>
      <c r="E930" s="2"/>
      <c r="F930" s="2"/>
      <c r="G930" s="2"/>
      <c r="H930" s="2"/>
      <c r="I930" s="2"/>
      <c r="J930" s="2"/>
      <c r="K930" s="2"/>
      <c r="L930" s="2"/>
      <c r="M930" s="2"/>
      <c r="N930" s="2"/>
      <c r="O930" s="2"/>
      <c r="P930" s="2"/>
      <c r="Q930" s="2"/>
      <c r="R930" s="2"/>
      <c r="S930" s="110"/>
      <c r="T930" s="2"/>
      <c r="U930" s="2"/>
      <c r="V930" s="2"/>
      <c r="W930" s="2"/>
      <c r="X930" s="2"/>
      <c r="Y930" s="2"/>
      <c r="Z930" s="2"/>
      <c r="AA930" s="2"/>
      <c r="AB930" s="2"/>
      <c r="AC930" s="2"/>
      <c r="AD930" s="2"/>
    </row>
    <row r="931">
      <c r="A931" s="2"/>
      <c r="B931" s="2"/>
      <c r="C931" s="2"/>
      <c r="D931" s="2"/>
      <c r="E931" s="2"/>
      <c r="F931" s="2"/>
      <c r="G931" s="2"/>
      <c r="H931" s="2"/>
      <c r="I931" s="2"/>
      <c r="J931" s="2"/>
      <c r="K931" s="2"/>
      <c r="L931" s="2"/>
      <c r="M931" s="2"/>
      <c r="N931" s="2"/>
      <c r="O931" s="2"/>
      <c r="P931" s="2"/>
      <c r="Q931" s="2"/>
      <c r="R931" s="2"/>
      <c r="S931" s="110"/>
      <c r="T931" s="2"/>
      <c r="U931" s="2"/>
      <c r="V931" s="2"/>
      <c r="W931" s="2"/>
      <c r="X931" s="2"/>
      <c r="Y931" s="2"/>
      <c r="Z931" s="2"/>
      <c r="AA931" s="2"/>
      <c r="AB931" s="2"/>
      <c r="AC931" s="2"/>
      <c r="AD931" s="2"/>
    </row>
    <row r="932">
      <c r="A932" s="2"/>
      <c r="B932" s="2"/>
      <c r="C932" s="2"/>
      <c r="D932" s="2"/>
      <c r="E932" s="2"/>
      <c r="F932" s="2"/>
      <c r="G932" s="2"/>
      <c r="H932" s="2"/>
      <c r="I932" s="2"/>
      <c r="J932" s="2"/>
      <c r="K932" s="2"/>
      <c r="L932" s="2"/>
      <c r="M932" s="2"/>
      <c r="N932" s="2"/>
      <c r="O932" s="2"/>
      <c r="P932" s="2"/>
      <c r="Q932" s="2"/>
      <c r="R932" s="2"/>
      <c r="S932" s="110"/>
      <c r="T932" s="2"/>
      <c r="U932" s="2"/>
      <c r="V932" s="2"/>
      <c r="W932" s="2"/>
      <c r="X932" s="2"/>
      <c r="Y932" s="2"/>
      <c r="Z932" s="2"/>
      <c r="AA932" s="2"/>
      <c r="AB932" s="2"/>
      <c r="AC932" s="2"/>
      <c r="AD932" s="2"/>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D85C6"/>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36.43"/>
    <col customWidth="1" min="2" max="3" width="13.57"/>
    <col customWidth="1" min="4" max="6" width="15.14"/>
    <col customWidth="1" min="7" max="7" width="13.71"/>
    <col customWidth="1" min="8" max="8" width="12.86"/>
    <col customWidth="1" min="9" max="10" width="17.43"/>
    <col customWidth="1" min="11" max="11" width="15.14"/>
    <col customWidth="1" min="12" max="17" width="11.29"/>
    <col customWidth="1" min="18" max="18" width="15.57"/>
  </cols>
  <sheetData>
    <row r="1" ht="1.5" customHeight="1">
      <c r="A1" s="162" t="s">
        <v>90</v>
      </c>
      <c r="B1" s="163" t="s">
        <v>14</v>
      </c>
      <c r="C1" s="164" t="s">
        <v>15</v>
      </c>
      <c r="D1" s="163" t="s">
        <v>16</v>
      </c>
      <c r="E1" s="164" t="s">
        <v>17</v>
      </c>
      <c r="F1" s="163" t="s">
        <v>18</v>
      </c>
      <c r="G1" s="164" t="s">
        <v>19</v>
      </c>
      <c r="H1" s="163" t="s">
        <v>20</v>
      </c>
      <c r="I1" s="164" t="s">
        <v>21</v>
      </c>
      <c r="J1" s="163" t="s">
        <v>22</v>
      </c>
      <c r="K1" s="163" t="s">
        <v>23</v>
      </c>
      <c r="L1" s="164" t="s">
        <v>24</v>
      </c>
      <c r="M1" s="163" t="s">
        <v>25</v>
      </c>
      <c r="N1" s="163" t="s">
        <v>26</v>
      </c>
      <c r="O1" s="164" t="s">
        <v>27</v>
      </c>
      <c r="P1" s="163" t="s">
        <v>28</v>
      </c>
      <c r="Q1" s="165" t="s">
        <v>29</v>
      </c>
      <c r="R1" s="163" t="s">
        <v>30</v>
      </c>
    </row>
    <row r="2" ht="12.0" customHeight="1">
      <c r="A2" s="166" t="str">
        <f>concatenate("Data in use (see 'Country selection' tab): ", 'Country selection'!B7)</f>
        <v>Data in use (see 'Country selection' tab): Overall</v>
      </c>
      <c r="B2" s="167"/>
      <c r="C2" s="167"/>
      <c r="D2" s="167"/>
      <c r="E2" s="167"/>
      <c r="F2" s="167"/>
      <c r="G2" s="167"/>
      <c r="H2" s="167"/>
      <c r="I2" s="167"/>
      <c r="J2" s="167"/>
      <c r="K2" s="167"/>
      <c r="L2" s="167"/>
      <c r="M2" s="167"/>
      <c r="N2" s="167"/>
      <c r="O2" s="167"/>
      <c r="P2" s="167"/>
      <c r="Q2" s="168"/>
      <c r="R2" s="169"/>
    </row>
    <row r="3" ht="12.0" customHeight="1">
      <c r="A3" s="170" t="s">
        <v>91</v>
      </c>
      <c r="B3" s="171"/>
      <c r="C3" s="171"/>
      <c r="D3" s="171"/>
      <c r="E3" s="171"/>
      <c r="F3" s="171"/>
      <c r="G3" s="171"/>
      <c r="H3" s="171"/>
      <c r="I3" s="171"/>
      <c r="J3" s="171"/>
      <c r="K3" s="171"/>
      <c r="L3" s="171"/>
      <c r="M3" s="171"/>
      <c r="N3" s="171"/>
      <c r="O3" s="171"/>
      <c r="P3" s="171"/>
      <c r="Q3" s="172"/>
      <c r="R3" s="173"/>
    </row>
    <row r="4" ht="12.0" customHeight="1">
      <c r="A4" s="174" t="s">
        <v>92</v>
      </c>
      <c r="B4" s="175">
        <f t="shared" ref="B4:P4" si="1">5.53/1000</f>
        <v>0.00553</v>
      </c>
      <c r="C4" s="175">
        <f t="shared" si="1"/>
        <v>0.00553</v>
      </c>
      <c r="D4" s="175">
        <f t="shared" si="1"/>
        <v>0.00553</v>
      </c>
      <c r="E4" s="175">
        <f t="shared" si="1"/>
        <v>0.00553</v>
      </c>
      <c r="F4" s="175">
        <f t="shared" si="1"/>
        <v>0.00553</v>
      </c>
      <c r="G4" s="175">
        <f t="shared" si="1"/>
        <v>0.00553</v>
      </c>
      <c r="H4" s="175">
        <f t="shared" si="1"/>
        <v>0.00553</v>
      </c>
      <c r="I4" s="175">
        <f t="shared" si="1"/>
        <v>0.00553</v>
      </c>
      <c r="J4" s="175">
        <f t="shared" si="1"/>
        <v>0.00553</v>
      </c>
      <c r="K4" s="175">
        <f t="shared" si="1"/>
        <v>0.00553</v>
      </c>
      <c r="L4" s="175">
        <f t="shared" si="1"/>
        <v>0.00553</v>
      </c>
      <c r="M4" s="175">
        <f t="shared" si="1"/>
        <v>0.00553</v>
      </c>
      <c r="N4" s="175">
        <f t="shared" si="1"/>
        <v>0.00553</v>
      </c>
      <c r="O4" s="175">
        <f t="shared" si="1"/>
        <v>0.00553</v>
      </c>
      <c r="P4" s="175">
        <f t="shared" si="1"/>
        <v>0.00553</v>
      </c>
      <c r="Q4" s="176">
        <v>0.00553</v>
      </c>
      <c r="R4" s="175">
        <v>0.00553</v>
      </c>
    </row>
    <row r="5" ht="12.0" customHeight="1">
      <c r="A5" s="177" t="s">
        <v>93</v>
      </c>
      <c r="B5" s="178">
        <v>34.7977</v>
      </c>
      <c r="C5" s="178">
        <v>34.7977</v>
      </c>
      <c r="D5" s="178">
        <v>34.7977</v>
      </c>
      <c r="E5" s="178">
        <v>34.7977</v>
      </c>
      <c r="F5" s="178">
        <v>34.7977</v>
      </c>
      <c r="G5" s="178">
        <v>34.7977</v>
      </c>
      <c r="H5" s="178">
        <v>34.7977</v>
      </c>
      <c r="I5" s="178">
        <v>34.7977</v>
      </c>
      <c r="J5" s="178">
        <v>34.7977</v>
      </c>
      <c r="K5" s="178">
        <v>34.7977</v>
      </c>
      <c r="L5" s="178">
        <v>34.7977</v>
      </c>
      <c r="M5" s="178">
        <v>34.7977</v>
      </c>
      <c r="N5" s="178">
        <v>34.7977</v>
      </c>
      <c r="O5" s="178">
        <v>34.7977</v>
      </c>
      <c r="P5" s="178">
        <v>34.7977</v>
      </c>
      <c r="Q5" s="178">
        <v>34.7977</v>
      </c>
      <c r="R5" s="178">
        <v>34.7977</v>
      </c>
    </row>
    <row r="6" ht="12.0" customHeight="1">
      <c r="A6" s="179" t="s">
        <v>94</v>
      </c>
      <c r="B6" s="180">
        <f>'Country selection'!$J$54</f>
        <v>13.81528642</v>
      </c>
      <c r="C6" s="180">
        <f>'Country selection'!$J$54</f>
        <v>13.81528642</v>
      </c>
      <c r="D6" s="180">
        <f>'Country selection'!$J$54</f>
        <v>13.81528642</v>
      </c>
      <c r="E6" s="180">
        <f>'Country selection'!$J$54</f>
        <v>13.81528642</v>
      </c>
      <c r="F6" s="180">
        <f>'Country selection'!$J$54</f>
        <v>13.81528642</v>
      </c>
      <c r="G6" s="180">
        <f>'Country selection'!$J$54</f>
        <v>13.81528642</v>
      </c>
      <c r="H6" s="180">
        <f>'Country selection'!$J$54</f>
        <v>13.81528642</v>
      </c>
      <c r="I6" s="180">
        <f>'Country selection'!$J$54</f>
        <v>13.81528642</v>
      </c>
      <c r="J6" s="180">
        <f>'Country selection'!$J$54</f>
        <v>13.81528642</v>
      </c>
      <c r="K6" s="180">
        <f>'Country selection'!$J$54</f>
        <v>13.81528642</v>
      </c>
      <c r="L6" s="180">
        <f>'Country selection'!$J$54</f>
        <v>13.81528642</v>
      </c>
      <c r="M6" s="180">
        <f>'Country selection'!$J$54</f>
        <v>13.81528642</v>
      </c>
      <c r="N6" s="180">
        <f>'Country selection'!$J$54</f>
        <v>13.81528642</v>
      </c>
      <c r="O6" s="180">
        <f>'Country selection'!$J$54</f>
        <v>13.81528642</v>
      </c>
      <c r="P6" s="180">
        <f>'Country selection'!$J$54</f>
        <v>13.81528642</v>
      </c>
      <c r="Q6" s="180">
        <f>'Country selection'!$J$54</f>
        <v>13.81528642</v>
      </c>
      <c r="R6" s="180">
        <f>'Country selection'!$J$54</f>
        <v>13.81528642</v>
      </c>
    </row>
    <row r="7" ht="12.0" customHeight="1">
      <c r="A7" s="181" t="s">
        <v>95</v>
      </c>
      <c r="B7" s="182">
        <f t="shared" ref="B7:R7" si="2">B6/B5</f>
        <v>0.3970172287</v>
      </c>
      <c r="C7" s="182">
        <f t="shared" si="2"/>
        <v>0.3970172287</v>
      </c>
      <c r="D7" s="182">
        <f t="shared" si="2"/>
        <v>0.3970172287</v>
      </c>
      <c r="E7" s="182">
        <f t="shared" si="2"/>
        <v>0.3970172287</v>
      </c>
      <c r="F7" s="182">
        <f t="shared" si="2"/>
        <v>0.3970172287</v>
      </c>
      <c r="G7" s="182">
        <f t="shared" si="2"/>
        <v>0.3970172287</v>
      </c>
      <c r="H7" s="182">
        <f t="shared" si="2"/>
        <v>0.3970172287</v>
      </c>
      <c r="I7" s="182">
        <f t="shared" si="2"/>
        <v>0.3970172287</v>
      </c>
      <c r="J7" s="182">
        <f t="shared" si="2"/>
        <v>0.3970172287</v>
      </c>
      <c r="K7" s="182">
        <f t="shared" si="2"/>
        <v>0.3970172287</v>
      </c>
      <c r="L7" s="182">
        <f t="shared" si="2"/>
        <v>0.3970172287</v>
      </c>
      <c r="M7" s="182">
        <f t="shared" si="2"/>
        <v>0.3970172287</v>
      </c>
      <c r="N7" s="182">
        <f t="shared" si="2"/>
        <v>0.3970172287</v>
      </c>
      <c r="O7" s="182">
        <f t="shared" si="2"/>
        <v>0.3970172287</v>
      </c>
      <c r="P7" s="182">
        <f t="shared" si="2"/>
        <v>0.3970172287</v>
      </c>
      <c r="Q7" s="183">
        <f t="shared" si="2"/>
        <v>0.3970172287</v>
      </c>
      <c r="R7" s="182">
        <f t="shared" si="2"/>
        <v>0.3970172287</v>
      </c>
    </row>
    <row r="8" ht="12.0" customHeight="1">
      <c r="A8" s="184" t="s">
        <v>96</v>
      </c>
      <c r="B8" s="185">
        <v>0.25</v>
      </c>
      <c r="C8" s="185">
        <v>0.25</v>
      </c>
      <c r="D8" s="185">
        <v>0.25</v>
      </c>
      <c r="E8" s="185">
        <v>0.25</v>
      </c>
      <c r="F8" s="185">
        <v>0.25</v>
      </c>
      <c r="G8" s="185">
        <v>0.25</v>
      </c>
      <c r="H8" s="185">
        <v>0.25</v>
      </c>
      <c r="I8" s="185">
        <v>0.25</v>
      </c>
      <c r="J8" s="185">
        <v>0.25</v>
      </c>
      <c r="K8" s="185">
        <v>0.25</v>
      </c>
      <c r="L8" s="185">
        <v>0.25</v>
      </c>
      <c r="M8" s="185">
        <v>0.25</v>
      </c>
      <c r="N8" s="185">
        <v>0.25</v>
      </c>
      <c r="O8" s="185">
        <v>0.25</v>
      </c>
      <c r="P8" s="185">
        <v>0.25</v>
      </c>
      <c r="Q8" s="186">
        <v>0.25</v>
      </c>
      <c r="R8" s="185">
        <v>0.25</v>
      </c>
    </row>
    <row r="9" ht="12.0" customHeight="1">
      <c r="A9" s="187" t="s">
        <v>97</v>
      </c>
      <c r="B9" s="182">
        <f t="shared" ref="B9:R9" si="3">B7+(1-B7)*B8</f>
        <v>0.5477629216</v>
      </c>
      <c r="C9" s="182">
        <f t="shared" si="3"/>
        <v>0.5477629216</v>
      </c>
      <c r="D9" s="182">
        <f t="shared" si="3"/>
        <v>0.5477629216</v>
      </c>
      <c r="E9" s="182">
        <f t="shared" si="3"/>
        <v>0.5477629216</v>
      </c>
      <c r="F9" s="182">
        <f t="shared" si="3"/>
        <v>0.5477629216</v>
      </c>
      <c r="G9" s="182">
        <f t="shared" si="3"/>
        <v>0.5477629216</v>
      </c>
      <c r="H9" s="182">
        <f t="shared" si="3"/>
        <v>0.5477629216</v>
      </c>
      <c r="I9" s="182">
        <f t="shared" si="3"/>
        <v>0.5477629216</v>
      </c>
      <c r="J9" s="182">
        <f t="shared" si="3"/>
        <v>0.5477629216</v>
      </c>
      <c r="K9" s="182">
        <f t="shared" si="3"/>
        <v>0.5477629216</v>
      </c>
      <c r="L9" s="182">
        <f t="shared" si="3"/>
        <v>0.5477629216</v>
      </c>
      <c r="M9" s="182">
        <f t="shared" si="3"/>
        <v>0.5477629216</v>
      </c>
      <c r="N9" s="182">
        <f t="shared" si="3"/>
        <v>0.5477629216</v>
      </c>
      <c r="O9" s="182">
        <f t="shared" si="3"/>
        <v>0.5477629216</v>
      </c>
      <c r="P9" s="182">
        <f t="shared" si="3"/>
        <v>0.5477629216</v>
      </c>
      <c r="Q9" s="183">
        <f t="shared" si="3"/>
        <v>0.5477629216</v>
      </c>
      <c r="R9" s="182">
        <f t="shared" si="3"/>
        <v>0.5477629216</v>
      </c>
    </row>
    <row r="10" ht="12.0" customHeight="1">
      <c r="A10" s="187" t="s">
        <v>98</v>
      </c>
      <c r="B10" s="188">
        <f t="shared" ref="B10:R10" si="4">B4*B9</f>
        <v>0.003029128956</v>
      </c>
      <c r="C10" s="188">
        <f t="shared" si="4"/>
        <v>0.003029128956</v>
      </c>
      <c r="D10" s="188">
        <f t="shared" si="4"/>
        <v>0.003029128956</v>
      </c>
      <c r="E10" s="188">
        <f t="shared" si="4"/>
        <v>0.003029128956</v>
      </c>
      <c r="F10" s="188">
        <f t="shared" si="4"/>
        <v>0.003029128956</v>
      </c>
      <c r="G10" s="188">
        <f t="shared" si="4"/>
        <v>0.003029128956</v>
      </c>
      <c r="H10" s="188">
        <f t="shared" si="4"/>
        <v>0.003029128956</v>
      </c>
      <c r="I10" s="188">
        <f t="shared" si="4"/>
        <v>0.003029128956</v>
      </c>
      <c r="J10" s="188">
        <f t="shared" si="4"/>
        <v>0.003029128956</v>
      </c>
      <c r="K10" s="188">
        <f t="shared" si="4"/>
        <v>0.003029128956</v>
      </c>
      <c r="L10" s="188">
        <f t="shared" si="4"/>
        <v>0.003029128956</v>
      </c>
      <c r="M10" s="188">
        <f t="shared" si="4"/>
        <v>0.003029128956</v>
      </c>
      <c r="N10" s="188">
        <f t="shared" si="4"/>
        <v>0.003029128956</v>
      </c>
      <c r="O10" s="188">
        <f t="shared" si="4"/>
        <v>0.003029128956</v>
      </c>
      <c r="P10" s="188">
        <f t="shared" si="4"/>
        <v>0.003029128956</v>
      </c>
      <c r="Q10" s="189">
        <f t="shared" si="4"/>
        <v>0.003029128956</v>
      </c>
      <c r="R10" s="188">
        <f t="shared" si="4"/>
        <v>0.003029128956</v>
      </c>
    </row>
    <row r="11" ht="12.0" customHeight="1">
      <c r="A11" s="177"/>
      <c r="B11" s="190"/>
      <c r="C11" s="190"/>
      <c r="D11" s="190"/>
      <c r="E11" s="190"/>
      <c r="F11" s="190"/>
      <c r="G11" s="190"/>
      <c r="H11" s="190"/>
      <c r="I11" s="190"/>
      <c r="J11" s="190"/>
      <c r="K11" s="190"/>
      <c r="L11" s="190"/>
      <c r="M11" s="190"/>
      <c r="N11" s="190"/>
      <c r="O11" s="190"/>
      <c r="P11" s="190"/>
      <c r="Q11" s="46"/>
      <c r="R11" s="190"/>
    </row>
    <row r="12" ht="12.0" customHeight="1">
      <c r="A12" s="191" t="s">
        <v>99</v>
      </c>
      <c r="B12" s="192">
        <v>0.9</v>
      </c>
      <c r="C12" s="192">
        <v>0.9</v>
      </c>
      <c r="D12" s="192">
        <v>0.9</v>
      </c>
      <c r="E12" s="192">
        <v>0.9</v>
      </c>
      <c r="F12" s="192">
        <v>0.9</v>
      </c>
      <c r="G12" s="192">
        <v>0.9</v>
      </c>
      <c r="H12" s="192">
        <v>0.9</v>
      </c>
      <c r="I12" s="192">
        <v>0.9</v>
      </c>
      <c r="J12" s="192">
        <v>0.9</v>
      </c>
      <c r="K12" s="192">
        <v>0.9</v>
      </c>
      <c r="L12" s="192">
        <v>0.9</v>
      </c>
      <c r="M12" s="192">
        <v>0.9</v>
      </c>
      <c r="N12" s="192">
        <v>0.9</v>
      </c>
      <c r="O12" s="192">
        <v>0.9</v>
      </c>
      <c r="P12" s="192">
        <v>0.9</v>
      </c>
      <c r="Q12" s="192">
        <v>0.9</v>
      </c>
      <c r="R12" s="192">
        <v>0.9</v>
      </c>
    </row>
    <row r="13" ht="12.0" customHeight="1">
      <c r="A13" s="191" t="s">
        <v>100</v>
      </c>
      <c r="B13" s="192">
        <v>0.95</v>
      </c>
      <c r="C13" s="192">
        <v>0.95</v>
      </c>
      <c r="D13" s="192">
        <v>0.95</v>
      </c>
      <c r="E13" s="192">
        <v>0.95</v>
      </c>
      <c r="F13" s="192">
        <v>0.95</v>
      </c>
      <c r="G13" s="192">
        <v>0.95</v>
      </c>
      <c r="H13" s="192">
        <v>0.95</v>
      </c>
      <c r="I13" s="192">
        <v>0.95</v>
      </c>
      <c r="J13" s="192">
        <v>0.95</v>
      </c>
      <c r="K13" s="192">
        <v>0.95</v>
      </c>
      <c r="L13" s="192">
        <v>0.95</v>
      </c>
      <c r="M13" s="192">
        <v>0.95</v>
      </c>
      <c r="N13" s="192">
        <v>0.95</v>
      </c>
      <c r="O13" s="192">
        <v>0.95</v>
      </c>
      <c r="P13" s="192">
        <v>0.95</v>
      </c>
      <c r="Q13" s="192">
        <v>0.95</v>
      </c>
      <c r="R13" s="192">
        <v>0.95</v>
      </c>
    </row>
    <row r="14" ht="12.0" customHeight="1">
      <c r="A14" s="193" t="s">
        <v>101</v>
      </c>
      <c r="B14" s="194">
        <f>'Country selection'!$J$66</f>
        <v>1</v>
      </c>
      <c r="C14" s="194">
        <f>'Country selection'!$J$66</f>
        <v>1</v>
      </c>
      <c r="D14" s="194">
        <f>'Country selection'!$J$66</f>
        <v>1</v>
      </c>
      <c r="E14" s="194">
        <f>'Country selection'!$J$66</f>
        <v>1</v>
      </c>
      <c r="F14" s="194">
        <f>'Country selection'!$J$66</f>
        <v>1</v>
      </c>
      <c r="G14" s="194">
        <f>'Country selection'!$J$66</f>
        <v>1</v>
      </c>
      <c r="H14" s="194">
        <f>'Country selection'!$J$66</f>
        <v>1</v>
      </c>
      <c r="I14" s="194">
        <f>'Country selection'!$J$66</f>
        <v>1</v>
      </c>
      <c r="J14" s="194">
        <f>'Country selection'!$J$66</f>
        <v>1</v>
      </c>
      <c r="K14" s="194">
        <f>'Country selection'!$J$66</f>
        <v>1</v>
      </c>
      <c r="L14" s="194">
        <f>'Country selection'!$J$66</f>
        <v>1</v>
      </c>
      <c r="M14" s="194">
        <f>'Country selection'!$J$66</f>
        <v>1</v>
      </c>
      <c r="N14" s="194">
        <f>'Country selection'!$J$66</f>
        <v>1</v>
      </c>
      <c r="O14" s="194">
        <f>'Country selection'!$J$66</f>
        <v>1</v>
      </c>
      <c r="P14" s="194">
        <f>'Country selection'!$J$66</f>
        <v>1</v>
      </c>
      <c r="Q14" s="194">
        <f>'Country selection'!$J$66</f>
        <v>1</v>
      </c>
      <c r="R14" s="194">
        <f>'Country selection'!$J$66</f>
        <v>1</v>
      </c>
    </row>
    <row r="15" ht="12.0" customHeight="1">
      <c r="A15" s="191" t="s">
        <v>102</v>
      </c>
      <c r="B15" s="192">
        <v>0.35</v>
      </c>
      <c r="C15" s="192">
        <v>0.35</v>
      </c>
      <c r="D15" s="192">
        <v>0.35</v>
      </c>
      <c r="E15" s="192">
        <v>0.35</v>
      </c>
      <c r="F15" s="192">
        <v>0.35</v>
      </c>
      <c r="G15" s="192">
        <v>0.35</v>
      </c>
      <c r="H15" s="192">
        <v>0.35</v>
      </c>
      <c r="I15" s="192">
        <v>0.35</v>
      </c>
      <c r="J15" s="192">
        <v>0.35</v>
      </c>
      <c r="K15" s="192">
        <v>0.35</v>
      </c>
      <c r="L15" s="192">
        <v>0.35</v>
      </c>
      <c r="M15" s="192">
        <v>0.35</v>
      </c>
      <c r="N15" s="192">
        <v>0.35</v>
      </c>
      <c r="O15" s="192">
        <v>0.35</v>
      </c>
      <c r="P15" s="192">
        <v>0.35</v>
      </c>
      <c r="Q15" s="192">
        <v>0.35</v>
      </c>
      <c r="R15" s="192">
        <v>0.35</v>
      </c>
    </row>
    <row r="16" ht="12.0" customHeight="1">
      <c r="A16" s="195" t="s">
        <v>103</v>
      </c>
      <c r="B16" s="196">
        <f t="shared" ref="B16:R16" si="5">B10*B12*(1-B15)*B13*B14</f>
        <v>0.001683438417</v>
      </c>
      <c r="C16" s="196">
        <f t="shared" si="5"/>
        <v>0.001683438417</v>
      </c>
      <c r="D16" s="196">
        <f t="shared" si="5"/>
        <v>0.001683438417</v>
      </c>
      <c r="E16" s="196">
        <f t="shared" si="5"/>
        <v>0.001683438417</v>
      </c>
      <c r="F16" s="196">
        <f t="shared" si="5"/>
        <v>0.001683438417</v>
      </c>
      <c r="G16" s="196">
        <f t="shared" si="5"/>
        <v>0.001683438417</v>
      </c>
      <c r="H16" s="196">
        <f t="shared" si="5"/>
        <v>0.001683438417</v>
      </c>
      <c r="I16" s="196">
        <f t="shared" si="5"/>
        <v>0.001683438417</v>
      </c>
      <c r="J16" s="196">
        <f t="shared" si="5"/>
        <v>0.001683438417</v>
      </c>
      <c r="K16" s="196">
        <f t="shared" si="5"/>
        <v>0.001683438417</v>
      </c>
      <c r="L16" s="196">
        <f t="shared" si="5"/>
        <v>0.001683438417</v>
      </c>
      <c r="M16" s="196">
        <f t="shared" si="5"/>
        <v>0.001683438417</v>
      </c>
      <c r="N16" s="196">
        <f t="shared" si="5"/>
        <v>0.001683438417</v>
      </c>
      <c r="O16" s="196">
        <f t="shared" si="5"/>
        <v>0.001683438417</v>
      </c>
      <c r="P16" s="196">
        <f t="shared" si="5"/>
        <v>0.001683438417</v>
      </c>
      <c r="Q16" s="197">
        <f t="shared" si="5"/>
        <v>0.001683438417</v>
      </c>
      <c r="R16" s="196">
        <f t="shared" si="5"/>
        <v>0.001683438417</v>
      </c>
    </row>
    <row r="17">
      <c r="A17" s="110"/>
      <c r="B17" s="110"/>
      <c r="C17" s="110"/>
      <c r="D17" s="110"/>
      <c r="E17" s="110"/>
      <c r="F17" s="110"/>
      <c r="G17" s="110"/>
      <c r="H17" s="110"/>
      <c r="I17" s="110"/>
      <c r="J17" s="110"/>
      <c r="K17" s="110"/>
      <c r="L17" s="110"/>
      <c r="M17" s="110"/>
      <c r="N17" s="110"/>
      <c r="O17" s="110"/>
      <c r="P17" s="110"/>
      <c r="Q17" s="14"/>
      <c r="R17" s="2"/>
    </row>
    <row r="18">
      <c r="A18" s="198" t="s">
        <v>104</v>
      </c>
      <c r="B18" s="199"/>
      <c r="C18" s="199"/>
      <c r="D18" s="199"/>
      <c r="E18" s="199"/>
      <c r="F18" s="199"/>
      <c r="G18" s="199"/>
      <c r="H18" s="199"/>
      <c r="I18" s="199"/>
      <c r="J18" s="199"/>
      <c r="K18" s="199"/>
      <c r="L18" s="199"/>
      <c r="M18" s="199"/>
      <c r="N18" s="199"/>
      <c r="O18" s="199"/>
      <c r="P18" s="199"/>
      <c r="Q18" s="200"/>
      <c r="R18" s="201"/>
    </row>
    <row r="19">
      <c r="A19" s="202" t="s">
        <v>105</v>
      </c>
      <c r="B19" s="203">
        <v>0.2</v>
      </c>
      <c r="C19" s="203">
        <v>0.2</v>
      </c>
      <c r="D19" s="203">
        <v>0.2</v>
      </c>
      <c r="E19" s="203">
        <v>0.2</v>
      </c>
      <c r="F19" s="203">
        <v>0.2</v>
      </c>
      <c r="G19" s="203">
        <v>0.2</v>
      </c>
      <c r="H19" s="203">
        <v>0.2</v>
      </c>
      <c r="I19" s="203">
        <v>0.2</v>
      </c>
      <c r="J19" s="203">
        <v>0.2</v>
      </c>
      <c r="K19" s="203">
        <v>0.2</v>
      </c>
      <c r="L19" s="203">
        <v>0.2</v>
      </c>
      <c r="M19" s="203">
        <v>0.2</v>
      </c>
      <c r="N19" s="203">
        <v>0.2</v>
      </c>
      <c r="O19" s="203">
        <v>0.2</v>
      </c>
      <c r="P19" s="203">
        <v>0.2</v>
      </c>
      <c r="Q19" s="204">
        <v>0.2</v>
      </c>
      <c r="R19" s="203">
        <v>0.2</v>
      </c>
    </row>
    <row r="20">
      <c r="A20" s="129" t="s">
        <v>106</v>
      </c>
      <c r="B20" s="205">
        <v>0.5</v>
      </c>
      <c r="C20" s="205">
        <v>0.5</v>
      </c>
      <c r="D20" s="205">
        <v>0.5</v>
      </c>
      <c r="E20" s="205">
        <v>0.5</v>
      </c>
      <c r="F20" s="205">
        <v>0.5</v>
      </c>
      <c r="G20" s="205">
        <v>0.5</v>
      </c>
      <c r="H20" s="205">
        <v>0.5</v>
      </c>
      <c r="I20" s="205">
        <v>0.5</v>
      </c>
      <c r="J20" s="205">
        <v>0.5</v>
      </c>
      <c r="K20" s="205">
        <v>0.5</v>
      </c>
      <c r="L20" s="205">
        <v>0.5</v>
      </c>
      <c r="M20" s="205">
        <v>0.5</v>
      </c>
      <c r="N20" s="205">
        <v>0.5</v>
      </c>
      <c r="O20" s="205">
        <v>0.5</v>
      </c>
      <c r="P20" s="205">
        <v>0.5</v>
      </c>
      <c r="Q20" s="206">
        <v>0.5</v>
      </c>
      <c r="R20" s="205">
        <v>0.5</v>
      </c>
    </row>
    <row r="21">
      <c r="A21" s="207" t="s">
        <v>107</v>
      </c>
      <c r="B21" s="208">
        <f t="shared" ref="B21:R21" si="6">(1-B20*B19)</f>
        <v>0.9</v>
      </c>
      <c r="C21" s="208">
        <f t="shared" si="6"/>
        <v>0.9</v>
      </c>
      <c r="D21" s="208">
        <f t="shared" si="6"/>
        <v>0.9</v>
      </c>
      <c r="E21" s="208">
        <f t="shared" si="6"/>
        <v>0.9</v>
      </c>
      <c r="F21" s="208">
        <f t="shared" si="6"/>
        <v>0.9</v>
      </c>
      <c r="G21" s="208">
        <f t="shared" si="6"/>
        <v>0.9</v>
      </c>
      <c r="H21" s="208">
        <f t="shared" si="6"/>
        <v>0.9</v>
      </c>
      <c r="I21" s="208">
        <f t="shared" si="6"/>
        <v>0.9</v>
      </c>
      <c r="J21" s="208">
        <f t="shared" si="6"/>
        <v>0.9</v>
      </c>
      <c r="K21" s="208">
        <f t="shared" si="6"/>
        <v>0.9</v>
      </c>
      <c r="L21" s="208">
        <f t="shared" si="6"/>
        <v>0.9</v>
      </c>
      <c r="M21" s="208">
        <f t="shared" si="6"/>
        <v>0.9</v>
      </c>
      <c r="N21" s="208">
        <f t="shared" si="6"/>
        <v>0.9</v>
      </c>
      <c r="O21" s="208">
        <f t="shared" si="6"/>
        <v>0.9</v>
      </c>
      <c r="P21" s="208">
        <f t="shared" si="6"/>
        <v>0.9</v>
      </c>
      <c r="Q21" s="209">
        <f t="shared" si="6"/>
        <v>0.9</v>
      </c>
      <c r="R21" s="208">
        <f t="shared" si="6"/>
        <v>0.9</v>
      </c>
    </row>
    <row r="22">
      <c r="B22" s="110"/>
      <c r="C22" s="110"/>
      <c r="D22" s="110"/>
      <c r="E22" s="110"/>
      <c r="F22" s="110"/>
      <c r="G22" s="110"/>
      <c r="H22" s="110"/>
      <c r="I22" s="110"/>
      <c r="J22" s="110"/>
      <c r="K22" s="110"/>
      <c r="L22" s="110"/>
      <c r="M22" s="110"/>
      <c r="N22" s="110"/>
      <c r="O22" s="110"/>
      <c r="P22" s="110"/>
      <c r="Q22" s="14"/>
      <c r="R22" s="2"/>
    </row>
    <row r="23">
      <c r="A23" s="210" t="s">
        <v>108</v>
      </c>
      <c r="B23" s="172"/>
      <c r="C23" s="172"/>
      <c r="D23" s="172"/>
      <c r="E23" s="172"/>
      <c r="F23" s="172"/>
      <c r="G23" s="172"/>
      <c r="H23" s="172"/>
      <c r="I23" s="172"/>
      <c r="J23" s="172"/>
      <c r="K23" s="172"/>
      <c r="L23" s="172"/>
      <c r="M23" s="172"/>
      <c r="N23" s="172"/>
      <c r="O23" s="172"/>
      <c r="P23" s="172"/>
      <c r="Q23" s="172"/>
      <c r="R23" s="172"/>
    </row>
    <row r="24">
      <c r="A24" s="14" t="s">
        <v>109</v>
      </c>
      <c r="B24" s="206">
        <v>0.5</v>
      </c>
      <c r="C24" s="206">
        <v>0.5</v>
      </c>
      <c r="D24" s="206">
        <v>0.5</v>
      </c>
      <c r="E24" s="206">
        <v>0.5</v>
      </c>
      <c r="F24" s="206">
        <v>0.5</v>
      </c>
      <c r="G24" s="206">
        <v>0.5</v>
      </c>
      <c r="H24" s="206">
        <v>0.5</v>
      </c>
      <c r="I24" s="206">
        <v>0.5</v>
      </c>
      <c r="J24" s="206">
        <v>0.5</v>
      </c>
      <c r="K24" s="206">
        <v>0.5</v>
      </c>
      <c r="L24" s="206">
        <v>0.5</v>
      </c>
      <c r="M24" s="206">
        <v>0.5</v>
      </c>
      <c r="N24" s="206">
        <v>0.5</v>
      </c>
      <c r="O24" s="206">
        <v>0.5</v>
      </c>
      <c r="P24" s="206">
        <v>0.5</v>
      </c>
      <c r="Q24" s="206">
        <v>0.5</v>
      </c>
      <c r="R24" s="206">
        <v>0.5</v>
      </c>
    </row>
    <row r="25">
      <c r="A25" s="211" t="s">
        <v>110</v>
      </c>
      <c r="B25" s="183">
        <f t="shared" ref="B25:R25" si="7">B24*B12*B13*(1-B15)*B21</f>
        <v>0.2500875</v>
      </c>
      <c r="C25" s="183">
        <f t="shared" si="7"/>
        <v>0.2500875</v>
      </c>
      <c r="D25" s="183">
        <f t="shared" si="7"/>
        <v>0.2500875</v>
      </c>
      <c r="E25" s="183">
        <f t="shared" si="7"/>
        <v>0.2500875</v>
      </c>
      <c r="F25" s="183">
        <f t="shared" si="7"/>
        <v>0.2500875</v>
      </c>
      <c r="G25" s="183">
        <f t="shared" si="7"/>
        <v>0.2500875</v>
      </c>
      <c r="H25" s="183">
        <f t="shared" si="7"/>
        <v>0.2500875</v>
      </c>
      <c r="I25" s="183">
        <f t="shared" si="7"/>
        <v>0.2500875</v>
      </c>
      <c r="J25" s="183">
        <f t="shared" si="7"/>
        <v>0.2500875</v>
      </c>
      <c r="K25" s="183">
        <f t="shared" si="7"/>
        <v>0.2500875</v>
      </c>
      <c r="L25" s="183">
        <f t="shared" si="7"/>
        <v>0.2500875</v>
      </c>
      <c r="M25" s="183">
        <f t="shared" si="7"/>
        <v>0.2500875</v>
      </c>
      <c r="N25" s="183">
        <f t="shared" si="7"/>
        <v>0.2500875</v>
      </c>
      <c r="O25" s="183">
        <f t="shared" si="7"/>
        <v>0.2500875</v>
      </c>
      <c r="P25" s="183">
        <f t="shared" si="7"/>
        <v>0.2500875</v>
      </c>
      <c r="Q25" s="183">
        <f t="shared" si="7"/>
        <v>0.2500875</v>
      </c>
      <c r="R25" s="183">
        <f t="shared" si="7"/>
        <v>0.2500875</v>
      </c>
    </row>
    <row r="26">
      <c r="A26" s="14"/>
      <c r="B26" s="14"/>
      <c r="C26" s="14"/>
      <c r="D26" s="14"/>
      <c r="E26" s="14"/>
      <c r="F26" s="14"/>
      <c r="G26" s="14"/>
      <c r="H26" s="14"/>
      <c r="I26" s="14"/>
      <c r="J26" s="14"/>
      <c r="K26" s="14"/>
      <c r="L26" s="14"/>
      <c r="M26" s="14"/>
      <c r="N26" s="14"/>
      <c r="O26" s="14"/>
      <c r="P26" s="14"/>
      <c r="Q26" s="14"/>
      <c r="R26" s="14"/>
    </row>
    <row r="27">
      <c r="A27" s="212" t="s">
        <v>111</v>
      </c>
      <c r="B27" s="213">
        <f>'Country selection'!$J$50</f>
        <v>0.1403627657</v>
      </c>
      <c r="C27" s="213">
        <f>'Country selection'!$J$50</f>
        <v>0.1403627657</v>
      </c>
      <c r="D27" s="213">
        <f>'Country selection'!$J$50</f>
        <v>0.1403627657</v>
      </c>
      <c r="E27" s="213">
        <f>'Country selection'!$J$50</f>
        <v>0.1403627657</v>
      </c>
      <c r="F27" s="213">
        <f>'Country selection'!$J$50</f>
        <v>0.1403627657</v>
      </c>
      <c r="G27" s="213">
        <f>'Country selection'!$J$50</f>
        <v>0.1403627657</v>
      </c>
      <c r="H27" s="213">
        <f>'Country selection'!$J$50</f>
        <v>0.1403627657</v>
      </c>
      <c r="I27" s="213">
        <f>'Country selection'!$J$50</f>
        <v>0.1403627657</v>
      </c>
      <c r="J27" s="213">
        <f>'Country selection'!$J$50</f>
        <v>0.1403627657</v>
      </c>
      <c r="K27" s="213">
        <f>'Country selection'!$J$50</f>
        <v>0.1403627657</v>
      </c>
      <c r="L27" s="213">
        <f>'Country selection'!$J$50</f>
        <v>0.1403627657</v>
      </c>
      <c r="M27" s="213">
        <f>'Country selection'!$J$50</f>
        <v>0.1403627657</v>
      </c>
      <c r="N27" s="213">
        <f>'Country selection'!$J$50</f>
        <v>0.1403627657</v>
      </c>
      <c r="O27" s="213">
        <f>'Country selection'!$J$50</f>
        <v>0.1403627657</v>
      </c>
      <c r="P27" s="213">
        <f>'Country selection'!$J$50</f>
        <v>0.1403627657</v>
      </c>
      <c r="Q27" s="213">
        <f>'Country selection'!$J$50</f>
        <v>0.1403627657</v>
      </c>
      <c r="R27" s="213">
        <f>'Country selection'!$J$50</f>
        <v>0.1403627657</v>
      </c>
    </row>
    <row r="28">
      <c r="A28" s="212" t="s">
        <v>112</v>
      </c>
      <c r="B28" s="213">
        <f>'Country selection'!$J$51</f>
        <v>0.1823923392</v>
      </c>
      <c r="C28" s="213">
        <f>'Country selection'!$J$51</f>
        <v>0.1823923392</v>
      </c>
      <c r="D28" s="213">
        <f>'Country selection'!$J$51</f>
        <v>0.1823923392</v>
      </c>
      <c r="E28" s="213">
        <f>'Country selection'!$J$51</f>
        <v>0.1823923392</v>
      </c>
      <c r="F28" s="213">
        <f>'Country selection'!$J$51</f>
        <v>0.1823923392</v>
      </c>
      <c r="G28" s="213">
        <f>'Country selection'!$J$51</f>
        <v>0.1823923392</v>
      </c>
      <c r="H28" s="213">
        <f>'Country selection'!$J$51</f>
        <v>0.1823923392</v>
      </c>
      <c r="I28" s="213">
        <f>'Country selection'!$J$51</f>
        <v>0.1823923392</v>
      </c>
      <c r="J28" s="213">
        <f>'Country selection'!$J$51</f>
        <v>0.1823923392</v>
      </c>
      <c r="K28" s="213">
        <f>'Country selection'!$J$51</f>
        <v>0.1823923392</v>
      </c>
      <c r="L28" s="213">
        <f>'Country selection'!$J$51</f>
        <v>0.1823923392</v>
      </c>
      <c r="M28" s="213">
        <f>'Country selection'!$J$51</f>
        <v>0.1823923392</v>
      </c>
      <c r="N28" s="213">
        <f>'Country selection'!$J$51</f>
        <v>0.1823923392</v>
      </c>
      <c r="O28" s="213">
        <f>'Country selection'!$J$51</f>
        <v>0.1823923392</v>
      </c>
      <c r="P28" s="213">
        <f>'Country selection'!$J$51</f>
        <v>0.1823923392</v>
      </c>
      <c r="Q28" s="213">
        <f>'Country selection'!$J$51</f>
        <v>0.1823923392</v>
      </c>
      <c r="R28" s="213">
        <f>'Country selection'!$J$51</f>
        <v>0.1823923392</v>
      </c>
    </row>
    <row r="29">
      <c r="A29" s="14"/>
      <c r="B29" s="206"/>
      <c r="C29" s="206"/>
      <c r="D29" s="206"/>
      <c r="E29" s="206"/>
      <c r="F29" s="206"/>
      <c r="G29" s="206"/>
      <c r="H29" s="206"/>
      <c r="I29" s="206"/>
      <c r="J29" s="206"/>
      <c r="K29" s="206"/>
      <c r="L29" s="206"/>
      <c r="M29" s="206"/>
      <c r="N29" s="206"/>
      <c r="O29" s="206"/>
      <c r="P29" s="206"/>
      <c r="Q29" s="206"/>
      <c r="R29" s="206"/>
    </row>
    <row r="30">
      <c r="A30" s="214" t="s">
        <v>113</v>
      </c>
      <c r="B30" s="204">
        <v>0.2</v>
      </c>
      <c r="C30" s="204">
        <v>0.2</v>
      </c>
      <c r="D30" s="204">
        <v>0.2</v>
      </c>
      <c r="E30" s="204">
        <v>0.2</v>
      </c>
      <c r="F30" s="204">
        <v>0.2</v>
      </c>
      <c r="G30" s="204">
        <v>0.2</v>
      </c>
      <c r="H30" s="204">
        <v>0.2</v>
      </c>
      <c r="I30" s="204">
        <v>0.2</v>
      </c>
      <c r="J30" s="204">
        <v>0.2</v>
      </c>
      <c r="K30" s="204">
        <v>0.2</v>
      </c>
      <c r="L30" s="204">
        <v>0.2</v>
      </c>
      <c r="M30" s="204">
        <v>0.2</v>
      </c>
      <c r="N30" s="204">
        <v>0.2</v>
      </c>
      <c r="O30" s="204">
        <v>0.2</v>
      </c>
      <c r="P30" s="204">
        <v>0.2</v>
      </c>
      <c r="Q30" s="204">
        <v>0.2</v>
      </c>
      <c r="R30" s="204">
        <v>0.2</v>
      </c>
    </row>
    <row r="31">
      <c r="A31" s="14"/>
      <c r="B31" s="206"/>
      <c r="C31" s="206"/>
      <c r="D31" s="206"/>
      <c r="E31" s="206"/>
      <c r="F31" s="206"/>
      <c r="G31" s="206"/>
      <c r="H31" s="206"/>
      <c r="I31" s="206"/>
      <c r="J31" s="206"/>
      <c r="K31" s="206"/>
      <c r="L31" s="206"/>
      <c r="M31" s="206"/>
      <c r="N31" s="206"/>
      <c r="O31" s="206"/>
      <c r="P31" s="206"/>
      <c r="Q31" s="206"/>
      <c r="R31" s="206"/>
    </row>
    <row r="32">
      <c r="A32" s="211" t="s">
        <v>114</v>
      </c>
      <c r="B32" s="183">
        <f t="shared" ref="B32:R32" si="8">B27*(1+B30)</f>
        <v>0.1684353188</v>
      </c>
      <c r="C32" s="183">
        <f t="shared" si="8"/>
        <v>0.1684353188</v>
      </c>
      <c r="D32" s="183">
        <f t="shared" si="8"/>
        <v>0.1684353188</v>
      </c>
      <c r="E32" s="183">
        <f t="shared" si="8"/>
        <v>0.1684353188</v>
      </c>
      <c r="F32" s="183">
        <f t="shared" si="8"/>
        <v>0.1684353188</v>
      </c>
      <c r="G32" s="183">
        <f t="shared" si="8"/>
        <v>0.1684353188</v>
      </c>
      <c r="H32" s="183">
        <f t="shared" si="8"/>
        <v>0.1684353188</v>
      </c>
      <c r="I32" s="183">
        <f t="shared" si="8"/>
        <v>0.1684353188</v>
      </c>
      <c r="J32" s="183">
        <f t="shared" si="8"/>
        <v>0.1684353188</v>
      </c>
      <c r="K32" s="183">
        <f t="shared" si="8"/>
        <v>0.1684353188</v>
      </c>
      <c r="L32" s="183">
        <f t="shared" si="8"/>
        <v>0.1684353188</v>
      </c>
      <c r="M32" s="183">
        <f t="shared" si="8"/>
        <v>0.1684353188</v>
      </c>
      <c r="N32" s="183">
        <f t="shared" si="8"/>
        <v>0.1684353188</v>
      </c>
      <c r="O32" s="183">
        <f t="shared" si="8"/>
        <v>0.1684353188</v>
      </c>
      <c r="P32" s="183">
        <f t="shared" si="8"/>
        <v>0.1684353188</v>
      </c>
      <c r="Q32" s="183">
        <f t="shared" si="8"/>
        <v>0.1684353188</v>
      </c>
      <c r="R32" s="183">
        <f t="shared" si="8"/>
        <v>0.1684353188</v>
      </c>
    </row>
    <row r="33">
      <c r="A33" s="211" t="s">
        <v>115</v>
      </c>
      <c r="B33" s="183">
        <f t="shared" ref="B33:R33" si="9">B28*(1+B30)</f>
        <v>0.2188708071</v>
      </c>
      <c r="C33" s="183">
        <f t="shared" si="9"/>
        <v>0.2188708071</v>
      </c>
      <c r="D33" s="183">
        <f t="shared" si="9"/>
        <v>0.2188708071</v>
      </c>
      <c r="E33" s="183">
        <f t="shared" si="9"/>
        <v>0.2188708071</v>
      </c>
      <c r="F33" s="183">
        <f t="shared" si="9"/>
        <v>0.2188708071</v>
      </c>
      <c r="G33" s="183">
        <f t="shared" si="9"/>
        <v>0.2188708071</v>
      </c>
      <c r="H33" s="183">
        <f t="shared" si="9"/>
        <v>0.2188708071</v>
      </c>
      <c r="I33" s="183">
        <f t="shared" si="9"/>
        <v>0.2188708071</v>
      </c>
      <c r="J33" s="183">
        <f t="shared" si="9"/>
        <v>0.2188708071</v>
      </c>
      <c r="K33" s="183">
        <f t="shared" si="9"/>
        <v>0.2188708071</v>
      </c>
      <c r="L33" s="183">
        <f t="shared" si="9"/>
        <v>0.2188708071</v>
      </c>
      <c r="M33" s="183">
        <f t="shared" si="9"/>
        <v>0.2188708071</v>
      </c>
      <c r="N33" s="183">
        <f t="shared" si="9"/>
        <v>0.2188708071</v>
      </c>
      <c r="O33" s="183">
        <f t="shared" si="9"/>
        <v>0.2188708071</v>
      </c>
      <c r="P33" s="183">
        <f t="shared" si="9"/>
        <v>0.2188708071</v>
      </c>
      <c r="Q33" s="183">
        <f t="shared" si="9"/>
        <v>0.2188708071</v>
      </c>
      <c r="R33" s="183">
        <f t="shared" si="9"/>
        <v>0.2188708071</v>
      </c>
    </row>
    <row r="34">
      <c r="A34" s="14"/>
      <c r="B34" s="206"/>
      <c r="C34" s="206"/>
      <c r="D34" s="206"/>
      <c r="E34" s="206"/>
      <c r="F34" s="206"/>
      <c r="G34" s="206"/>
      <c r="H34" s="206"/>
      <c r="I34" s="206"/>
      <c r="J34" s="206"/>
      <c r="K34" s="206"/>
      <c r="L34" s="206"/>
      <c r="M34" s="206"/>
      <c r="N34" s="206"/>
      <c r="O34" s="206"/>
      <c r="P34" s="206"/>
      <c r="Q34" s="206"/>
      <c r="R34" s="206"/>
    </row>
    <row r="35">
      <c r="A35" s="215" t="s">
        <v>116</v>
      </c>
      <c r="B35" s="183">
        <f t="shared" ref="B35:R35" si="10">B25*B32</f>
        <v>0.0421235678</v>
      </c>
      <c r="C35" s="183">
        <f t="shared" si="10"/>
        <v>0.0421235678</v>
      </c>
      <c r="D35" s="183">
        <f t="shared" si="10"/>
        <v>0.0421235678</v>
      </c>
      <c r="E35" s="183">
        <f t="shared" si="10"/>
        <v>0.0421235678</v>
      </c>
      <c r="F35" s="183">
        <f t="shared" si="10"/>
        <v>0.0421235678</v>
      </c>
      <c r="G35" s="183">
        <f t="shared" si="10"/>
        <v>0.0421235678</v>
      </c>
      <c r="H35" s="183">
        <f t="shared" si="10"/>
        <v>0.0421235678</v>
      </c>
      <c r="I35" s="183">
        <f t="shared" si="10"/>
        <v>0.0421235678</v>
      </c>
      <c r="J35" s="183">
        <f t="shared" si="10"/>
        <v>0.0421235678</v>
      </c>
      <c r="K35" s="183">
        <f t="shared" si="10"/>
        <v>0.0421235678</v>
      </c>
      <c r="L35" s="183">
        <f t="shared" si="10"/>
        <v>0.0421235678</v>
      </c>
      <c r="M35" s="183">
        <f t="shared" si="10"/>
        <v>0.0421235678</v>
      </c>
      <c r="N35" s="183">
        <f t="shared" si="10"/>
        <v>0.0421235678</v>
      </c>
      <c r="O35" s="183">
        <f t="shared" si="10"/>
        <v>0.0421235678</v>
      </c>
      <c r="P35" s="183">
        <f t="shared" si="10"/>
        <v>0.0421235678</v>
      </c>
      <c r="Q35" s="183">
        <f t="shared" si="10"/>
        <v>0.0421235678</v>
      </c>
      <c r="R35" s="183">
        <f t="shared" si="10"/>
        <v>0.0421235678</v>
      </c>
    </row>
    <row r="36">
      <c r="A36" s="215" t="s">
        <v>117</v>
      </c>
      <c r="B36" s="183">
        <f t="shared" ref="B36:R36" si="11">B25*B33</f>
        <v>0.05473685297</v>
      </c>
      <c r="C36" s="183">
        <f t="shared" si="11"/>
        <v>0.05473685297</v>
      </c>
      <c r="D36" s="183">
        <f t="shared" si="11"/>
        <v>0.05473685297</v>
      </c>
      <c r="E36" s="183">
        <f t="shared" si="11"/>
        <v>0.05473685297</v>
      </c>
      <c r="F36" s="183">
        <f t="shared" si="11"/>
        <v>0.05473685297</v>
      </c>
      <c r="G36" s="183">
        <f t="shared" si="11"/>
        <v>0.05473685297</v>
      </c>
      <c r="H36" s="183">
        <f t="shared" si="11"/>
        <v>0.05473685297</v>
      </c>
      <c r="I36" s="183">
        <f t="shared" si="11"/>
        <v>0.05473685297</v>
      </c>
      <c r="J36" s="183">
        <f t="shared" si="11"/>
        <v>0.05473685297</v>
      </c>
      <c r="K36" s="183">
        <f t="shared" si="11"/>
        <v>0.05473685297</v>
      </c>
      <c r="L36" s="183">
        <f t="shared" si="11"/>
        <v>0.05473685297</v>
      </c>
      <c r="M36" s="183">
        <f t="shared" si="11"/>
        <v>0.05473685297</v>
      </c>
      <c r="N36" s="183">
        <f t="shared" si="11"/>
        <v>0.05473685297</v>
      </c>
      <c r="O36" s="183">
        <f t="shared" si="11"/>
        <v>0.05473685297</v>
      </c>
      <c r="P36" s="183">
        <f t="shared" si="11"/>
        <v>0.05473685297</v>
      </c>
      <c r="Q36" s="183">
        <f t="shared" si="11"/>
        <v>0.05473685297</v>
      </c>
      <c r="R36" s="183">
        <f t="shared" si="11"/>
        <v>0.05473685297</v>
      </c>
    </row>
    <row r="37">
      <c r="A37" s="14"/>
      <c r="B37" s="14"/>
      <c r="C37" s="14"/>
      <c r="D37" s="14"/>
      <c r="E37" s="14"/>
      <c r="F37" s="14"/>
      <c r="G37" s="14"/>
      <c r="H37" s="14"/>
      <c r="I37" s="14"/>
      <c r="J37" s="14"/>
      <c r="K37" s="14"/>
      <c r="L37" s="14"/>
      <c r="M37" s="14"/>
      <c r="N37" s="14"/>
      <c r="O37" s="14"/>
      <c r="P37" s="14"/>
      <c r="Q37" s="14"/>
      <c r="R37" s="2"/>
    </row>
    <row r="38">
      <c r="A38" s="198" t="s">
        <v>118</v>
      </c>
      <c r="B38" s="199"/>
      <c r="C38" s="199"/>
      <c r="D38" s="199"/>
      <c r="E38" s="199"/>
      <c r="F38" s="199"/>
      <c r="G38" s="199"/>
      <c r="H38" s="199"/>
      <c r="I38" s="199"/>
      <c r="J38" s="199"/>
      <c r="K38" s="199"/>
      <c r="L38" s="199"/>
      <c r="M38" s="199"/>
      <c r="N38" s="199"/>
      <c r="O38" s="199"/>
      <c r="P38" s="199"/>
      <c r="Q38" s="200"/>
      <c r="R38" s="201"/>
    </row>
    <row r="39">
      <c r="A39" s="129" t="s">
        <v>119</v>
      </c>
      <c r="B39" s="216">
        <v>1000000.0</v>
      </c>
      <c r="C39" s="216">
        <v>1000000.0</v>
      </c>
      <c r="D39" s="216">
        <v>1000000.0</v>
      </c>
      <c r="E39" s="216">
        <v>1000000.0</v>
      </c>
      <c r="F39" s="216">
        <v>1000000.0</v>
      </c>
      <c r="G39" s="216">
        <v>1000000.0</v>
      </c>
      <c r="H39" s="216">
        <v>1000000.0</v>
      </c>
      <c r="I39" s="216">
        <v>1000000.0</v>
      </c>
      <c r="J39" s="216">
        <v>1000000.0</v>
      </c>
      <c r="K39" s="216">
        <v>1000000.0</v>
      </c>
      <c r="L39" s="216">
        <v>1000000.0</v>
      </c>
      <c r="M39" s="216">
        <v>1000000.0</v>
      </c>
      <c r="N39" s="216">
        <v>1000000.0</v>
      </c>
      <c r="O39" s="216">
        <v>1000000.0</v>
      </c>
      <c r="P39" s="216">
        <v>1000000.0</v>
      </c>
      <c r="Q39" s="217">
        <v>1000000.0</v>
      </c>
      <c r="R39" s="216">
        <v>1000000.0</v>
      </c>
    </row>
    <row r="40" ht="12.0" customHeight="1">
      <c r="A40" s="177" t="s">
        <v>120</v>
      </c>
      <c r="B40" s="45">
        <v>0.05</v>
      </c>
      <c r="C40" s="45">
        <v>0.05</v>
      </c>
      <c r="D40" s="45">
        <v>0.05</v>
      </c>
      <c r="E40" s="45">
        <v>0.05</v>
      </c>
      <c r="F40" s="45">
        <v>0.05</v>
      </c>
      <c r="G40" s="45">
        <v>0.05</v>
      </c>
      <c r="H40" s="45">
        <v>0.05</v>
      </c>
      <c r="I40" s="45">
        <v>0.05</v>
      </c>
      <c r="J40" s="45">
        <v>0.05</v>
      </c>
      <c r="K40" s="45">
        <v>0.05</v>
      </c>
      <c r="L40" s="45">
        <v>0.05</v>
      </c>
      <c r="M40" s="45">
        <v>0.05</v>
      </c>
      <c r="N40" s="45">
        <v>0.05</v>
      </c>
      <c r="O40" s="45">
        <v>0.05</v>
      </c>
      <c r="P40" s="45">
        <v>0.05</v>
      </c>
      <c r="Q40" s="206">
        <v>0.05</v>
      </c>
      <c r="R40" s="45">
        <v>0.05</v>
      </c>
    </row>
    <row r="41">
      <c r="A41" s="207" t="s">
        <v>121</v>
      </c>
      <c r="B41" s="218">
        <f t="shared" ref="B41:R41" si="12">B39*(1-B40)</f>
        <v>950000</v>
      </c>
      <c r="C41" s="218">
        <f t="shared" si="12"/>
        <v>950000</v>
      </c>
      <c r="D41" s="218">
        <f t="shared" si="12"/>
        <v>950000</v>
      </c>
      <c r="E41" s="218">
        <f t="shared" si="12"/>
        <v>950000</v>
      </c>
      <c r="F41" s="218">
        <f t="shared" si="12"/>
        <v>950000</v>
      </c>
      <c r="G41" s="218">
        <f t="shared" si="12"/>
        <v>950000</v>
      </c>
      <c r="H41" s="218">
        <f t="shared" si="12"/>
        <v>950000</v>
      </c>
      <c r="I41" s="218">
        <f t="shared" si="12"/>
        <v>950000</v>
      </c>
      <c r="J41" s="218">
        <f t="shared" si="12"/>
        <v>950000</v>
      </c>
      <c r="K41" s="218">
        <f t="shared" si="12"/>
        <v>950000</v>
      </c>
      <c r="L41" s="218">
        <f t="shared" si="12"/>
        <v>950000</v>
      </c>
      <c r="M41" s="218">
        <f t="shared" si="12"/>
        <v>950000</v>
      </c>
      <c r="N41" s="218">
        <f t="shared" si="12"/>
        <v>950000</v>
      </c>
      <c r="O41" s="218">
        <f t="shared" si="12"/>
        <v>950000</v>
      </c>
      <c r="P41" s="218">
        <f t="shared" si="12"/>
        <v>950000</v>
      </c>
      <c r="Q41" s="219">
        <f t="shared" si="12"/>
        <v>950000</v>
      </c>
      <c r="R41" s="218">
        <f t="shared" si="12"/>
        <v>950000</v>
      </c>
    </row>
    <row r="42">
      <c r="A42" s="220" t="s">
        <v>122</v>
      </c>
      <c r="B42" s="221">
        <v>4.525938148</v>
      </c>
      <c r="C42" s="221">
        <v>4.525938148</v>
      </c>
      <c r="D42" s="221">
        <v>4.525938148</v>
      </c>
      <c r="E42" s="221">
        <v>4.525938148</v>
      </c>
      <c r="F42" s="221">
        <v>4.525938148</v>
      </c>
      <c r="G42" s="221">
        <v>4.525938148</v>
      </c>
      <c r="H42" s="221">
        <v>4.525938148</v>
      </c>
      <c r="I42" s="221">
        <v>4.525938148</v>
      </c>
      <c r="J42" s="221">
        <v>4.525938148</v>
      </c>
      <c r="K42" s="221">
        <v>4.525938148</v>
      </c>
      <c r="L42" s="221">
        <v>4.525938148</v>
      </c>
      <c r="M42" s="221">
        <v>4.525938148</v>
      </c>
      <c r="N42" s="221">
        <v>4.525938148</v>
      </c>
      <c r="O42" s="221">
        <v>4.525938148</v>
      </c>
      <c r="P42" s="221">
        <v>4.525938148</v>
      </c>
      <c r="Q42" s="221">
        <v>4.525938148</v>
      </c>
      <c r="R42" s="221">
        <v>4.525938148</v>
      </c>
    </row>
    <row r="43">
      <c r="A43" s="222" t="s">
        <v>123</v>
      </c>
      <c r="B43" s="223">
        <f t="shared" ref="B43:R43" si="13">1/1.8</f>
        <v>0.5555555556</v>
      </c>
      <c r="C43" s="223">
        <f t="shared" si="13"/>
        <v>0.5555555556</v>
      </c>
      <c r="D43" s="223">
        <f t="shared" si="13"/>
        <v>0.5555555556</v>
      </c>
      <c r="E43" s="223">
        <f t="shared" si="13"/>
        <v>0.5555555556</v>
      </c>
      <c r="F43" s="223">
        <f t="shared" si="13"/>
        <v>0.5555555556</v>
      </c>
      <c r="G43" s="223">
        <f t="shared" si="13"/>
        <v>0.5555555556</v>
      </c>
      <c r="H43" s="223">
        <f t="shared" si="13"/>
        <v>0.5555555556</v>
      </c>
      <c r="I43" s="223">
        <f t="shared" si="13"/>
        <v>0.5555555556</v>
      </c>
      <c r="J43" s="223">
        <f t="shared" si="13"/>
        <v>0.5555555556</v>
      </c>
      <c r="K43" s="223">
        <f t="shared" si="13"/>
        <v>0.5555555556</v>
      </c>
      <c r="L43" s="223">
        <f t="shared" si="13"/>
        <v>0.5555555556</v>
      </c>
      <c r="M43" s="223">
        <f t="shared" si="13"/>
        <v>0.5555555556</v>
      </c>
      <c r="N43" s="223">
        <f t="shared" si="13"/>
        <v>0.5555555556</v>
      </c>
      <c r="O43" s="223">
        <f t="shared" si="13"/>
        <v>0.5555555556</v>
      </c>
      <c r="P43" s="223">
        <f t="shared" si="13"/>
        <v>0.5555555556</v>
      </c>
      <c r="Q43" s="224">
        <f t="shared" si="13"/>
        <v>0.5555555556</v>
      </c>
      <c r="R43" s="223">
        <f t="shared" si="13"/>
        <v>0.5555555556</v>
      </c>
    </row>
    <row r="44">
      <c r="A44" s="225" t="s">
        <v>124</v>
      </c>
      <c r="B44" s="226">
        <f t="shared" ref="B44:R44" si="14">B42*B43</f>
        <v>2.514410082</v>
      </c>
      <c r="C44" s="226">
        <f t="shared" si="14"/>
        <v>2.514410082</v>
      </c>
      <c r="D44" s="226">
        <f t="shared" si="14"/>
        <v>2.514410082</v>
      </c>
      <c r="E44" s="226">
        <f t="shared" si="14"/>
        <v>2.514410082</v>
      </c>
      <c r="F44" s="226">
        <f t="shared" si="14"/>
        <v>2.514410082</v>
      </c>
      <c r="G44" s="226">
        <f t="shared" si="14"/>
        <v>2.514410082</v>
      </c>
      <c r="H44" s="226">
        <f t="shared" si="14"/>
        <v>2.514410082</v>
      </c>
      <c r="I44" s="226">
        <f t="shared" si="14"/>
        <v>2.514410082</v>
      </c>
      <c r="J44" s="226">
        <f t="shared" si="14"/>
        <v>2.514410082</v>
      </c>
      <c r="K44" s="226">
        <f t="shared" si="14"/>
        <v>2.514410082</v>
      </c>
      <c r="L44" s="226">
        <f t="shared" si="14"/>
        <v>2.514410082</v>
      </c>
      <c r="M44" s="226">
        <f t="shared" si="14"/>
        <v>2.514410082</v>
      </c>
      <c r="N44" s="226">
        <f t="shared" si="14"/>
        <v>2.514410082</v>
      </c>
      <c r="O44" s="226">
        <f t="shared" si="14"/>
        <v>2.514410082</v>
      </c>
      <c r="P44" s="226">
        <f t="shared" si="14"/>
        <v>2.514410082</v>
      </c>
      <c r="Q44" s="227">
        <f t="shared" si="14"/>
        <v>2.514410082</v>
      </c>
      <c r="R44" s="226">
        <f t="shared" si="14"/>
        <v>2.514410082</v>
      </c>
    </row>
    <row r="45">
      <c r="A45" s="225" t="s">
        <v>125</v>
      </c>
      <c r="B45" s="228">
        <f t="shared" ref="B45:R45" si="15">B41/B44</f>
        <v>377822.2203</v>
      </c>
      <c r="C45" s="228">
        <f t="shared" si="15"/>
        <v>377822.2203</v>
      </c>
      <c r="D45" s="228">
        <f t="shared" si="15"/>
        <v>377822.2203</v>
      </c>
      <c r="E45" s="228">
        <f t="shared" si="15"/>
        <v>377822.2203</v>
      </c>
      <c r="F45" s="228">
        <f t="shared" si="15"/>
        <v>377822.2203</v>
      </c>
      <c r="G45" s="228">
        <f t="shared" si="15"/>
        <v>377822.2203</v>
      </c>
      <c r="H45" s="228">
        <f t="shared" si="15"/>
        <v>377822.2203</v>
      </c>
      <c r="I45" s="228">
        <f t="shared" si="15"/>
        <v>377822.2203</v>
      </c>
      <c r="J45" s="228">
        <f t="shared" si="15"/>
        <v>377822.2203</v>
      </c>
      <c r="K45" s="228">
        <f t="shared" si="15"/>
        <v>377822.2203</v>
      </c>
      <c r="L45" s="228">
        <f t="shared" si="15"/>
        <v>377822.2203</v>
      </c>
      <c r="M45" s="228">
        <f t="shared" si="15"/>
        <v>377822.2203</v>
      </c>
      <c r="N45" s="228">
        <f t="shared" si="15"/>
        <v>377822.2203</v>
      </c>
      <c r="O45" s="228">
        <f t="shared" si="15"/>
        <v>377822.2203</v>
      </c>
      <c r="P45" s="228">
        <f t="shared" si="15"/>
        <v>377822.2203</v>
      </c>
      <c r="Q45" s="228">
        <f t="shared" si="15"/>
        <v>377822.2203</v>
      </c>
      <c r="R45" s="228">
        <f t="shared" si="15"/>
        <v>377822.2203</v>
      </c>
    </row>
    <row r="46">
      <c r="A46" s="229" t="s">
        <v>126</v>
      </c>
      <c r="B46" s="213">
        <f>'Country selection'!$J$59</f>
        <v>0.1746952857</v>
      </c>
      <c r="C46" s="213">
        <f>'Country selection'!$J$59</f>
        <v>0.1746952857</v>
      </c>
      <c r="D46" s="213">
        <f>'Country selection'!$J$59</f>
        <v>0.1746952857</v>
      </c>
      <c r="E46" s="213">
        <f>'Country selection'!$J$59</f>
        <v>0.1746952857</v>
      </c>
      <c r="F46" s="213">
        <f>'Country selection'!$J$59</f>
        <v>0.1746952857</v>
      </c>
      <c r="G46" s="213">
        <f>'Country selection'!$J$59</f>
        <v>0.1746952857</v>
      </c>
      <c r="H46" s="213">
        <f>'Country selection'!$J$59</f>
        <v>0.1746952857</v>
      </c>
      <c r="I46" s="213">
        <f>'Country selection'!$J$59</f>
        <v>0.1746952857</v>
      </c>
      <c r="J46" s="213">
        <f>'Country selection'!$J$59</f>
        <v>0.1746952857</v>
      </c>
      <c r="K46" s="213">
        <f>'Country selection'!$J$59</f>
        <v>0.1746952857</v>
      </c>
      <c r="L46" s="213">
        <f>'Country selection'!$J$59</f>
        <v>0.1746952857</v>
      </c>
      <c r="M46" s="213">
        <f>'Country selection'!$J$59</f>
        <v>0.1746952857</v>
      </c>
      <c r="N46" s="213">
        <f>'Country selection'!$J$59</f>
        <v>0.1746952857</v>
      </c>
      <c r="O46" s="213">
        <f>'Country selection'!$J$59</f>
        <v>0.1746952857</v>
      </c>
      <c r="P46" s="213">
        <f>'Country selection'!$J$59</f>
        <v>0.1746952857</v>
      </c>
      <c r="Q46" s="213">
        <f>'Country selection'!$J$59</f>
        <v>0.1746952857</v>
      </c>
      <c r="R46" s="213">
        <f>'Country selection'!$J$59</f>
        <v>0.1746952857</v>
      </c>
    </row>
    <row r="47">
      <c r="A47" s="229" t="s">
        <v>127</v>
      </c>
      <c r="B47" s="213">
        <f>'Country selection'!$J$63</f>
        <v>0.3062456965</v>
      </c>
      <c r="C47" s="213">
        <f>'Country selection'!$J$63</f>
        <v>0.3062456965</v>
      </c>
      <c r="D47" s="213">
        <f>'Country selection'!$J$63</f>
        <v>0.3062456965</v>
      </c>
      <c r="E47" s="213">
        <f>'Country selection'!$J$63</f>
        <v>0.3062456965</v>
      </c>
      <c r="F47" s="213">
        <f>'Country selection'!$J$63</f>
        <v>0.3062456965</v>
      </c>
      <c r="G47" s="213">
        <f>'Country selection'!$J$63</f>
        <v>0.3062456965</v>
      </c>
      <c r="H47" s="213">
        <f>'Country selection'!$J$63</f>
        <v>0.3062456965</v>
      </c>
      <c r="I47" s="213">
        <f>'Country selection'!$J$63</f>
        <v>0.3062456965</v>
      </c>
      <c r="J47" s="213">
        <f>'Country selection'!$J$63</f>
        <v>0.3062456965</v>
      </c>
      <c r="K47" s="213">
        <f>'Country selection'!$J$63</f>
        <v>0.3062456965</v>
      </c>
      <c r="L47" s="213">
        <f>'Country selection'!$J$63</f>
        <v>0.3062456965</v>
      </c>
      <c r="M47" s="213">
        <f>'Country selection'!$J$63</f>
        <v>0.3062456965</v>
      </c>
      <c r="N47" s="213">
        <f>'Country selection'!$J$63</f>
        <v>0.3062456965</v>
      </c>
      <c r="O47" s="213">
        <f>'Country selection'!$J$63</f>
        <v>0.3062456965</v>
      </c>
      <c r="P47" s="213">
        <f>'Country selection'!$J$63</f>
        <v>0.3062456965</v>
      </c>
      <c r="Q47" s="213">
        <f>'Country selection'!$J$63</f>
        <v>0.3062456965</v>
      </c>
      <c r="R47" s="213">
        <f>'Country selection'!$J$63</f>
        <v>0.3062456965</v>
      </c>
    </row>
    <row r="48">
      <c r="A48" s="230" t="s">
        <v>128</v>
      </c>
      <c r="B48" s="228">
        <f t="shared" ref="B48:R48" si="16">B45*B46</f>
        <v>66003.76071</v>
      </c>
      <c r="C48" s="228">
        <f t="shared" si="16"/>
        <v>66003.76071</v>
      </c>
      <c r="D48" s="228">
        <f t="shared" si="16"/>
        <v>66003.76071</v>
      </c>
      <c r="E48" s="228">
        <f t="shared" si="16"/>
        <v>66003.76071</v>
      </c>
      <c r="F48" s="228">
        <f t="shared" si="16"/>
        <v>66003.76071</v>
      </c>
      <c r="G48" s="228">
        <f t="shared" si="16"/>
        <v>66003.76071</v>
      </c>
      <c r="H48" s="228">
        <f t="shared" si="16"/>
        <v>66003.76071</v>
      </c>
      <c r="I48" s="228">
        <f t="shared" si="16"/>
        <v>66003.76071</v>
      </c>
      <c r="J48" s="228">
        <f t="shared" si="16"/>
        <v>66003.76071</v>
      </c>
      <c r="K48" s="228">
        <f t="shared" si="16"/>
        <v>66003.76071</v>
      </c>
      <c r="L48" s="228">
        <f t="shared" si="16"/>
        <v>66003.76071</v>
      </c>
      <c r="M48" s="228">
        <f t="shared" si="16"/>
        <v>66003.76071</v>
      </c>
      <c r="N48" s="228">
        <f t="shared" si="16"/>
        <v>66003.76071</v>
      </c>
      <c r="O48" s="228">
        <f t="shared" si="16"/>
        <v>66003.76071</v>
      </c>
      <c r="P48" s="228">
        <f t="shared" si="16"/>
        <v>66003.76071</v>
      </c>
      <c r="Q48" s="231">
        <f t="shared" si="16"/>
        <v>66003.76071</v>
      </c>
      <c r="R48" s="228">
        <f t="shared" si="16"/>
        <v>66003.76071</v>
      </c>
    </row>
    <row r="49">
      <c r="A49" s="225" t="s">
        <v>129</v>
      </c>
      <c r="B49" s="228">
        <f t="shared" ref="B49:R49" si="17">B45*B47</f>
        <v>115706.429</v>
      </c>
      <c r="C49" s="228">
        <f t="shared" si="17"/>
        <v>115706.429</v>
      </c>
      <c r="D49" s="228">
        <f t="shared" si="17"/>
        <v>115706.429</v>
      </c>
      <c r="E49" s="228">
        <f t="shared" si="17"/>
        <v>115706.429</v>
      </c>
      <c r="F49" s="228">
        <f t="shared" si="17"/>
        <v>115706.429</v>
      </c>
      <c r="G49" s="228">
        <f t="shared" si="17"/>
        <v>115706.429</v>
      </c>
      <c r="H49" s="228">
        <f t="shared" si="17"/>
        <v>115706.429</v>
      </c>
      <c r="I49" s="228">
        <f t="shared" si="17"/>
        <v>115706.429</v>
      </c>
      <c r="J49" s="228">
        <f t="shared" si="17"/>
        <v>115706.429</v>
      </c>
      <c r="K49" s="228">
        <f t="shared" si="17"/>
        <v>115706.429</v>
      </c>
      <c r="L49" s="228">
        <f t="shared" si="17"/>
        <v>115706.429</v>
      </c>
      <c r="M49" s="228">
        <f t="shared" si="17"/>
        <v>115706.429</v>
      </c>
      <c r="N49" s="228">
        <f t="shared" si="17"/>
        <v>115706.429</v>
      </c>
      <c r="O49" s="228">
        <f t="shared" si="17"/>
        <v>115706.429</v>
      </c>
      <c r="P49" s="228">
        <f t="shared" si="17"/>
        <v>115706.429</v>
      </c>
      <c r="Q49" s="231">
        <f t="shared" si="17"/>
        <v>115706.429</v>
      </c>
      <c r="R49" s="228">
        <f t="shared" si="17"/>
        <v>115706.429</v>
      </c>
    </row>
    <row r="50">
      <c r="A50" s="232" t="s">
        <v>130</v>
      </c>
      <c r="B50" s="233">
        <f t="shared" ref="B50:P50" si="18">2.22</f>
        <v>2.22</v>
      </c>
      <c r="C50" s="233">
        <f t="shared" si="18"/>
        <v>2.22</v>
      </c>
      <c r="D50" s="233">
        <f t="shared" si="18"/>
        <v>2.22</v>
      </c>
      <c r="E50" s="233">
        <f t="shared" si="18"/>
        <v>2.22</v>
      </c>
      <c r="F50" s="233">
        <f t="shared" si="18"/>
        <v>2.22</v>
      </c>
      <c r="G50" s="233">
        <f t="shared" si="18"/>
        <v>2.22</v>
      </c>
      <c r="H50" s="233">
        <f t="shared" si="18"/>
        <v>2.22</v>
      </c>
      <c r="I50" s="233">
        <f t="shared" si="18"/>
        <v>2.22</v>
      </c>
      <c r="J50" s="233">
        <f t="shared" si="18"/>
        <v>2.22</v>
      </c>
      <c r="K50" s="233">
        <f t="shared" si="18"/>
        <v>2.22</v>
      </c>
      <c r="L50" s="233">
        <f t="shared" si="18"/>
        <v>2.22</v>
      </c>
      <c r="M50" s="233">
        <f t="shared" si="18"/>
        <v>2.22</v>
      </c>
      <c r="N50" s="233">
        <f t="shared" si="18"/>
        <v>2.22</v>
      </c>
      <c r="O50" s="233">
        <f t="shared" si="18"/>
        <v>2.22</v>
      </c>
      <c r="P50" s="233">
        <f t="shared" si="18"/>
        <v>2.22</v>
      </c>
      <c r="Q50" s="234">
        <v>2.2200000000000006</v>
      </c>
      <c r="R50" s="235">
        <v>2.2200000000000006</v>
      </c>
    </row>
    <row r="51">
      <c r="A51" s="225" t="s">
        <v>131</v>
      </c>
      <c r="B51" s="228">
        <f t="shared" ref="B51:R51" si="19">B48*B50</f>
        <v>146528.3488</v>
      </c>
      <c r="C51" s="228">
        <f t="shared" si="19"/>
        <v>146528.3488</v>
      </c>
      <c r="D51" s="228">
        <f t="shared" si="19"/>
        <v>146528.3488</v>
      </c>
      <c r="E51" s="228">
        <f t="shared" si="19"/>
        <v>146528.3488</v>
      </c>
      <c r="F51" s="228">
        <f t="shared" si="19"/>
        <v>146528.3488</v>
      </c>
      <c r="G51" s="228">
        <f t="shared" si="19"/>
        <v>146528.3488</v>
      </c>
      <c r="H51" s="228">
        <f t="shared" si="19"/>
        <v>146528.3488</v>
      </c>
      <c r="I51" s="228">
        <f t="shared" si="19"/>
        <v>146528.3488</v>
      </c>
      <c r="J51" s="228">
        <f t="shared" si="19"/>
        <v>146528.3488</v>
      </c>
      <c r="K51" s="228">
        <f t="shared" si="19"/>
        <v>146528.3488</v>
      </c>
      <c r="L51" s="228">
        <f t="shared" si="19"/>
        <v>146528.3488</v>
      </c>
      <c r="M51" s="228">
        <f t="shared" si="19"/>
        <v>146528.3488</v>
      </c>
      <c r="N51" s="228">
        <f t="shared" si="19"/>
        <v>146528.3488</v>
      </c>
      <c r="O51" s="228">
        <f t="shared" si="19"/>
        <v>146528.3488</v>
      </c>
      <c r="P51" s="228">
        <f t="shared" si="19"/>
        <v>146528.3488</v>
      </c>
      <c r="Q51" s="231">
        <f t="shared" si="19"/>
        <v>146528.3488</v>
      </c>
      <c r="R51" s="228">
        <f t="shared" si="19"/>
        <v>146528.3488</v>
      </c>
    </row>
    <row r="52">
      <c r="A52" s="225" t="s">
        <v>132</v>
      </c>
      <c r="B52" s="228">
        <f t="shared" ref="B52:R52" si="20">B49*B50</f>
        <v>256868.2724</v>
      </c>
      <c r="C52" s="228">
        <f t="shared" si="20"/>
        <v>256868.2724</v>
      </c>
      <c r="D52" s="228">
        <f t="shared" si="20"/>
        <v>256868.2724</v>
      </c>
      <c r="E52" s="228">
        <f t="shared" si="20"/>
        <v>256868.2724</v>
      </c>
      <c r="F52" s="228">
        <f t="shared" si="20"/>
        <v>256868.2724</v>
      </c>
      <c r="G52" s="228">
        <f t="shared" si="20"/>
        <v>256868.2724</v>
      </c>
      <c r="H52" s="228">
        <f t="shared" si="20"/>
        <v>256868.2724</v>
      </c>
      <c r="I52" s="228">
        <f t="shared" si="20"/>
        <v>256868.2724</v>
      </c>
      <c r="J52" s="228">
        <f t="shared" si="20"/>
        <v>256868.2724</v>
      </c>
      <c r="K52" s="228">
        <f t="shared" si="20"/>
        <v>256868.2724</v>
      </c>
      <c r="L52" s="228">
        <f t="shared" si="20"/>
        <v>256868.2724</v>
      </c>
      <c r="M52" s="228">
        <f t="shared" si="20"/>
        <v>256868.2724</v>
      </c>
      <c r="N52" s="228">
        <f t="shared" si="20"/>
        <v>256868.2724</v>
      </c>
      <c r="O52" s="228">
        <f t="shared" si="20"/>
        <v>256868.2724</v>
      </c>
      <c r="P52" s="228">
        <f t="shared" si="20"/>
        <v>256868.2724</v>
      </c>
      <c r="Q52" s="231">
        <f t="shared" si="20"/>
        <v>256868.2724</v>
      </c>
      <c r="R52" s="228">
        <f t="shared" si="20"/>
        <v>256868.2724</v>
      </c>
    </row>
    <row r="53">
      <c r="A53" s="207" t="s">
        <v>133</v>
      </c>
      <c r="B53" s="228">
        <f t="shared" ref="B53:R53" si="21">B52+B51</f>
        <v>403396.6211</v>
      </c>
      <c r="C53" s="228">
        <f t="shared" si="21"/>
        <v>403396.6211</v>
      </c>
      <c r="D53" s="228">
        <f t="shared" si="21"/>
        <v>403396.6211</v>
      </c>
      <c r="E53" s="228">
        <f t="shared" si="21"/>
        <v>403396.6211</v>
      </c>
      <c r="F53" s="228">
        <f t="shared" si="21"/>
        <v>403396.6211</v>
      </c>
      <c r="G53" s="228">
        <f t="shared" si="21"/>
        <v>403396.6211</v>
      </c>
      <c r="H53" s="228">
        <f t="shared" si="21"/>
        <v>403396.6211</v>
      </c>
      <c r="I53" s="228">
        <f t="shared" si="21"/>
        <v>403396.6211</v>
      </c>
      <c r="J53" s="228">
        <f t="shared" si="21"/>
        <v>403396.6211</v>
      </c>
      <c r="K53" s="228">
        <f t="shared" si="21"/>
        <v>403396.6211</v>
      </c>
      <c r="L53" s="228">
        <f t="shared" si="21"/>
        <v>403396.6211</v>
      </c>
      <c r="M53" s="228">
        <f t="shared" si="21"/>
        <v>403396.6211</v>
      </c>
      <c r="N53" s="228">
        <f t="shared" si="21"/>
        <v>403396.6211</v>
      </c>
      <c r="O53" s="228">
        <f t="shared" si="21"/>
        <v>403396.6211</v>
      </c>
      <c r="P53" s="228">
        <f t="shared" si="21"/>
        <v>403396.6211</v>
      </c>
      <c r="Q53" s="231">
        <f t="shared" si="21"/>
        <v>403396.6211</v>
      </c>
      <c r="R53" s="228">
        <f t="shared" si="21"/>
        <v>403396.6211</v>
      </c>
    </row>
    <row r="54">
      <c r="A54" s="236" t="s">
        <v>134</v>
      </c>
      <c r="B54" s="237">
        <f t="shared" ref="B54:R54" si="22">B39/B53</f>
        <v>2.478949866</v>
      </c>
      <c r="C54" s="237">
        <f t="shared" si="22"/>
        <v>2.478949866</v>
      </c>
      <c r="D54" s="237">
        <f t="shared" si="22"/>
        <v>2.478949866</v>
      </c>
      <c r="E54" s="237">
        <f t="shared" si="22"/>
        <v>2.478949866</v>
      </c>
      <c r="F54" s="237">
        <f t="shared" si="22"/>
        <v>2.478949866</v>
      </c>
      <c r="G54" s="237">
        <f t="shared" si="22"/>
        <v>2.478949866</v>
      </c>
      <c r="H54" s="237">
        <f t="shared" si="22"/>
        <v>2.478949866</v>
      </c>
      <c r="I54" s="237">
        <f t="shared" si="22"/>
        <v>2.478949866</v>
      </c>
      <c r="J54" s="237">
        <f t="shared" si="22"/>
        <v>2.478949866</v>
      </c>
      <c r="K54" s="237">
        <f t="shared" si="22"/>
        <v>2.478949866</v>
      </c>
      <c r="L54" s="237">
        <f t="shared" si="22"/>
        <v>2.478949866</v>
      </c>
      <c r="M54" s="237">
        <f t="shared" si="22"/>
        <v>2.478949866</v>
      </c>
      <c r="N54" s="237">
        <f t="shared" si="22"/>
        <v>2.478949866</v>
      </c>
      <c r="O54" s="237">
        <f t="shared" si="22"/>
        <v>2.478949866</v>
      </c>
      <c r="P54" s="237">
        <f t="shared" si="22"/>
        <v>2.478949866</v>
      </c>
      <c r="Q54" s="238">
        <f t="shared" si="22"/>
        <v>2.478949866</v>
      </c>
      <c r="R54" s="237">
        <f t="shared" si="22"/>
        <v>2.478949866</v>
      </c>
    </row>
    <row r="55">
      <c r="A55" s="129"/>
      <c r="B55" s="239"/>
      <c r="C55" s="239"/>
      <c r="D55" s="239"/>
      <c r="E55" s="239"/>
      <c r="F55" s="239"/>
      <c r="G55" s="239"/>
      <c r="H55" s="239"/>
      <c r="I55" s="239"/>
      <c r="J55" s="239"/>
      <c r="K55" s="239"/>
      <c r="L55" s="239"/>
      <c r="M55" s="239"/>
      <c r="N55" s="239"/>
      <c r="O55" s="239"/>
      <c r="P55" s="239"/>
      <c r="Q55" s="14"/>
      <c r="R55" s="2"/>
    </row>
    <row r="56">
      <c r="A56" s="198" t="s">
        <v>135</v>
      </c>
      <c r="B56" s="199"/>
      <c r="C56" s="199"/>
      <c r="D56" s="199"/>
      <c r="E56" s="199"/>
      <c r="F56" s="199"/>
      <c r="G56" s="199"/>
      <c r="H56" s="199"/>
      <c r="I56" s="199"/>
      <c r="J56" s="199"/>
      <c r="K56" s="199"/>
      <c r="L56" s="199"/>
      <c r="M56" s="199"/>
      <c r="N56" s="199"/>
      <c r="O56" s="199"/>
      <c r="P56" s="199"/>
      <c r="Q56" s="200"/>
      <c r="R56" s="201"/>
    </row>
    <row r="57">
      <c r="A57" s="207" t="s">
        <v>136</v>
      </c>
      <c r="B57" s="228">
        <f t="shared" ref="B57:R57" si="23">B51*B16*B21</f>
        <v>222.0043064</v>
      </c>
      <c r="C57" s="228">
        <f t="shared" si="23"/>
        <v>222.0043064</v>
      </c>
      <c r="D57" s="228">
        <f t="shared" si="23"/>
        <v>222.0043064</v>
      </c>
      <c r="E57" s="228">
        <f t="shared" si="23"/>
        <v>222.0043064</v>
      </c>
      <c r="F57" s="228">
        <f t="shared" si="23"/>
        <v>222.0043064</v>
      </c>
      <c r="G57" s="228">
        <f t="shared" si="23"/>
        <v>222.0043064</v>
      </c>
      <c r="H57" s="228">
        <f t="shared" si="23"/>
        <v>222.0043064</v>
      </c>
      <c r="I57" s="228">
        <f t="shared" si="23"/>
        <v>222.0043064</v>
      </c>
      <c r="J57" s="228">
        <f t="shared" si="23"/>
        <v>222.0043064</v>
      </c>
      <c r="K57" s="228">
        <f t="shared" si="23"/>
        <v>222.0043064</v>
      </c>
      <c r="L57" s="228">
        <f t="shared" si="23"/>
        <v>222.0043064</v>
      </c>
      <c r="M57" s="228">
        <f t="shared" si="23"/>
        <v>222.0043064</v>
      </c>
      <c r="N57" s="228">
        <f t="shared" si="23"/>
        <v>222.0043064</v>
      </c>
      <c r="O57" s="228">
        <f t="shared" si="23"/>
        <v>222.0043064</v>
      </c>
      <c r="P57" s="228">
        <f t="shared" si="23"/>
        <v>222.0043064</v>
      </c>
      <c r="Q57" s="228">
        <f t="shared" si="23"/>
        <v>222.0043064</v>
      </c>
      <c r="R57" s="228">
        <f t="shared" si="23"/>
        <v>222.0043064</v>
      </c>
    </row>
    <row r="58">
      <c r="A58" s="207" t="s">
        <v>137</v>
      </c>
      <c r="B58" s="218">
        <f t="shared" ref="B58:P58" si="24">B39/B57</f>
        <v>4504.417126</v>
      </c>
      <c r="C58" s="218">
        <f t="shared" si="24"/>
        <v>4504.417126</v>
      </c>
      <c r="D58" s="218">
        <f t="shared" si="24"/>
        <v>4504.417126</v>
      </c>
      <c r="E58" s="218">
        <f t="shared" si="24"/>
        <v>4504.417126</v>
      </c>
      <c r="F58" s="218">
        <f t="shared" si="24"/>
        <v>4504.417126</v>
      </c>
      <c r="G58" s="218">
        <f t="shared" si="24"/>
        <v>4504.417126</v>
      </c>
      <c r="H58" s="218">
        <f t="shared" si="24"/>
        <v>4504.417126</v>
      </c>
      <c r="I58" s="218">
        <f t="shared" si="24"/>
        <v>4504.417126</v>
      </c>
      <c r="J58" s="218">
        <f t="shared" si="24"/>
        <v>4504.417126</v>
      </c>
      <c r="K58" s="218">
        <f t="shared" si="24"/>
        <v>4504.417126</v>
      </c>
      <c r="L58" s="218">
        <f t="shared" si="24"/>
        <v>4504.417126</v>
      </c>
      <c r="M58" s="218">
        <f t="shared" si="24"/>
        <v>4504.417126</v>
      </c>
      <c r="N58" s="218">
        <f t="shared" si="24"/>
        <v>4504.417126</v>
      </c>
      <c r="O58" s="218">
        <f t="shared" si="24"/>
        <v>4504.417126</v>
      </c>
      <c r="P58" s="218">
        <f t="shared" si="24"/>
        <v>4504.417126</v>
      </c>
      <c r="Q58" s="219">
        <f>iferror(Q39/Q57," ")</f>
        <v>4504.417126</v>
      </c>
      <c r="R58" s="218">
        <f>R39/R57</f>
        <v>4504.417126</v>
      </c>
    </row>
    <row r="59">
      <c r="A59" s="240"/>
      <c r="B59" s="241"/>
      <c r="C59" s="241"/>
      <c r="D59" s="241"/>
      <c r="E59" s="241"/>
      <c r="F59" s="241"/>
      <c r="G59" s="241"/>
      <c r="H59" s="241"/>
      <c r="I59" s="241"/>
      <c r="J59" s="241"/>
      <c r="K59" s="241"/>
      <c r="L59" s="241"/>
      <c r="M59" s="241"/>
      <c r="N59" s="241"/>
      <c r="O59" s="241"/>
      <c r="P59" s="241"/>
      <c r="Q59" s="14"/>
      <c r="R59" s="2"/>
    </row>
    <row r="60">
      <c r="A60" s="242" t="s">
        <v>72</v>
      </c>
      <c r="B60" s="243">
        <f t="array" ref="B60">index('Moral weights'!$A$1:$AAC$80,match($A60,'Moral weights'!$A$1:$A$80,0),match(B$1,'Moral weights'!$A$1:$AAC1,0))</f>
        <v>43</v>
      </c>
      <c r="C60" s="243">
        <f t="array" ref="C60">index('Moral weights'!$A$1:$AAC$80,match($A60,'Moral weights'!$A$1:$A$80,0),match(C$1,'Moral weights'!$A$1:$AAC1,0))</f>
        <v>8</v>
      </c>
      <c r="D60" s="243">
        <f t="array" ref="D60">index('Moral weights'!$A$1:$AAC$80,match($A60,'Moral weights'!$A$1:$A$80,0),match(D$1,'Moral weights'!$A$1:$AAC1,0))</f>
        <v>80</v>
      </c>
      <c r="E60" s="243">
        <f t="array" ref="E60">index('Moral weights'!$A$1:$AAC$80,match($A60,'Moral weights'!$A$1:$A$80,0),match(E$1,'Moral weights'!$A$1:$AAC1,0))</f>
        <v>50</v>
      </c>
      <c r="F60" s="243">
        <f t="array" ref="F60">index('Moral weights'!$A$1:$AAC$80,match($A60,'Moral weights'!$A$1:$A$80,0),match(F$1,'Moral weights'!$A$1:$AAC1,0))</f>
        <v>20</v>
      </c>
      <c r="G60" s="243">
        <f t="array" ref="G60">index('Moral weights'!$A$1:$AAC$80,match($A60,'Moral weights'!$A$1:$A$80,0),match(G$1,'Moral weights'!$A$1:$AAC1,0))</f>
        <v>1</v>
      </c>
      <c r="H60" s="243">
        <f t="array" ref="H60">index('Moral weights'!$A$1:$AAC$80,match($A60,'Moral weights'!$A$1:$A$80,0),match(H$1,'Moral weights'!$A$1:$AAC1,0))</f>
        <v>14.72</v>
      </c>
      <c r="I60" s="243">
        <f t="array" ref="I60">index('Moral weights'!$A$1:$AAC$80,match($A60,'Moral weights'!$A$1:$A$80,0),match(I$1,'Moral weights'!$A$1:$AAC1,0))</f>
        <v>50</v>
      </c>
      <c r="J60" s="243">
        <f t="array" ref="J60">index('Moral weights'!$A$1:$AAC$80,match($A60,'Moral weights'!$A$1:$A$80,0),match(J$1,'Moral weights'!$A$1:$AAC1,0))</f>
        <v>42.7</v>
      </c>
      <c r="K60" s="243">
        <f t="array" ref="K60">index('Moral weights'!$A$1:$AAC$80,match($A60,'Moral weights'!$A$1:$A$80,0),match(K$1,'Moral weights'!$A$1:$AAC1,0))</f>
        <v>10</v>
      </c>
      <c r="L60" s="243">
        <f t="array" ref="L60">index('Moral weights'!$A$1:$AAC$80,match($A60,'Moral weights'!$A$1:$A$80,0),match(L$1,'Moral weights'!$A$1:$AAC1,0))</f>
        <v>50</v>
      </c>
      <c r="M60" s="243">
        <f t="array" ref="M60">index('Moral weights'!$A$1:$AAC$80,match($A60,'Moral weights'!$A$1:$A$80,0),match(M$1,'Moral weights'!$A$1:$AAC1,0))</f>
        <v>40</v>
      </c>
      <c r="N60" s="243">
        <f t="array" ref="N60">index('Moral weights'!$A$1:$AAC$80,match($A60,'Moral weights'!$A$1:$A$80,0),match(N$1,'Moral weights'!$A$1:$AAC1,0))</f>
        <v>68.25</v>
      </c>
      <c r="O60" s="243">
        <f t="array" ref="O60">index('Moral weights'!$A$1:$AAC$80,match($A60,'Moral weights'!$A$1:$A$80,0),match(O$1,'Moral weights'!$A$1:$AAC1,0))</f>
        <v>0.1428571429</v>
      </c>
      <c r="P60" s="243">
        <f t="array" ref="P60">index('Moral weights'!$A$1:$AAC$80,match($A60,'Moral weights'!$A$1:$A$80,0),match(P$1,'Moral weights'!$A$1:$AAC1,0))</f>
        <v>20</v>
      </c>
      <c r="Q60" s="244" t="str">
        <f t="array" ref="Q60">index('Moral weights'!$A$1:$ZZ$80,match($A60,'Moral weights'!$A$1:$A$80,0),match(Q$1,'Moral weights'!$A$1:$ZZ1,0))</f>
        <v/>
      </c>
      <c r="R60" s="243">
        <f t="array" ref="R60">index('Moral weights'!$A$1:$AAC$80,match($A60,'Moral weights'!$A$1:$A$80,0),match(R$1,'Moral weights'!$A$1:$AAC1,0))</f>
        <v>36.53</v>
      </c>
    </row>
    <row r="61">
      <c r="A61" s="245" t="s">
        <v>138</v>
      </c>
      <c r="B61" s="246">
        <f t="shared" ref="B61:P61" si="25">B60/B58</f>
        <v>0.009546185176</v>
      </c>
      <c r="C61" s="246">
        <f t="shared" si="25"/>
        <v>0.001776034451</v>
      </c>
      <c r="D61" s="246">
        <f t="shared" si="25"/>
        <v>0.01776034451</v>
      </c>
      <c r="E61" s="246">
        <f t="shared" si="25"/>
        <v>0.01110021532</v>
      </c>
      <c r="F61" s="246">
        <f t="shared" si="25"/>
        <v>0.004440086128</v>
      </c>
      <c r="G61" s="246">
        <f t="shared" si="25"/>
        <v>0.0002220043064</v>
      </c>
      <c r="H61" s="246">
        <f t="shared" si="25"/>
        <v>0.003267903391</v>
      </c>
      <c r="I61" s="246">
        <f t="shared" si="25"/>
        <v>0.01110021532</v>
      </c>
      <c r="J61" s="246">
        <f t="shared" si="25"/>
        <v>0.009479583884</v>
      </c>
      <c r="K61" s="246">
        <f t="shared" si="25"/>
        <v>0.002220043064</v>
      </c>
      <c r="L61" s="246">
        <f t="shared" si="25"/>
        <v>0.01110021532</v>
      </c>
      <c r="M61" s="246">
        <f t="shared" si="25"/>
        <v>0.008880172257</v>
      </c>
      <c r="N61" s="246">
        <f t="shared" si="25"/>
        <v>0.01515179391</v>
      </c>
      <c r="O61" s="246">
        <f t="shared" si="25"/>
        <v>0.00003171490092</v>
      </c>
      <c r="P61" s="246">
        <f t="shared" si="25"/>
        <v>0.004440086128</v>
      </c>
      <c r="Q61" s="247">
        <f>iferror(Q60/Q58,"")</f>
        <v>0</v>
      </c>
      <c r="R61" s="246">
        <f>R60/R58</f>
        <v>0.008109817314</v>
      </c>
    </row>
    <row r="62">
      <c r="A62" s="248"/>
      <c r="B62" s="249"/>
      <c r="C62" s="249"/>
      <c r="D62" s="249"/>
      <c r="E62" s="249"/>
      <c r="F62" s="249"/>
      <c r="G62" s="249"/>
      <c r="H62" s="249"/>
      <c r="I62" s="249"/>
      <c r="J62" s="249"/>
      <c r="K62" s="249"/>
      <c r="L62" s="249"/>
      <c r="M62" s="249"/>
      <c r="N62" s="249"/>
      <c r="O62" s="249"/>
      <c r="P62" s="249"/>
      <c r="Q62" s="250"/>
      <c r="R62" s="249"/>
    </row>
    <row r="63">
      <c r="A63" s="198" t="s">
        <v>139</v>
      </c>
      <c r="B63" s="199"/>
      <c r="C63" s="199"/>
      <c r="D63" s="199"/>
      <c r="E63" s="199"/>
      <c r="F63" s="199"/>
      <c r="G63" s="199"/>
      <c r="H63" s="199"/>
      <c r="I63" s="199"/>
      <c r="J63" s="199"/>
      <c r="K63" s="199"/>
      <c r="L63" s="199"/>
      <c r="M63" s="199"/>
      <c r="N63" s="199"/>
      <c r="O63" s="199"/>
      <c r="P63" s="199"/>
      <c r="Q63" s="200"/>
      <c r="R63" s="201"/>
    </row>
    <row r="64">
      <c r="A64" s="251" t="s">
        <v>140</v>
      </c>
      <c r="B64" s="252">
        <f>'Country selection'!$J$64</f>
        <v>0.3753030175</v>
      </c>
      <c r="C64" s="252">
        <f>'Country selection'!$J$64</f>
        <v>0.3753030175</v>
      </c>
      <c r="D64" s="252">
        <f>'Country selection'!$J$64</f>
        <v>0.3753030175</v>
      </c>
      <c r="E64" s="252">
        <f>'Country selection'!$J$64</f>
        <v>0.3753030175</v>
      </c>
      <c r="F64" s="252">
        <f>'Country selection'!$J$64</f>
        <v>0.3753030175</v>
      </c>
      <c r="G64" s="252">
        <f>'Country selection'!$J$64</f>
        <v>0.3753030175</v>
      </c>
      <c r="H64" s="252">
        <f>'Country selection'!$J$64</f>
        <v>0.3753030175</v>
      </c>
      <c r="I64" s="252">
        <f>'Country selection'!$J$64</f>
        <v>0.3753030175</v>
      </c>
      <c r="J64" s="252">
        <f>'Country selection'!$J$64</f>
        <v>0.3753030175</v>
      </c>
      <c r="K64" s="252">
        <f>'Country selection'!$J$64</f>
        <v>0.3753030175</v>
      </c>
      <c r="L64" s="252">
        <f>'Country selection'!$J$64</f>
        <v>0.3753030175</v>
      </c>
      <c r="M64" s="252">
        <f>'Country selection'!$J$64</f>
        <v>0.3753030175</v>
      </c>
      <c r="N64" s="252">
        <f>'Country selection'!$J$64</f>
        <v>0.3753030175</v>
      </c>
      <c r="O64" s="252">
        <f>'Country selection'!$J$64</f>
        <v>0.3753030175</v>
      </c>
      <c r="P64" s="252">
        <f>'Country selection'!$J$64</f>
        <v>0.3753030175</v>
      </c>
      <c r="Q64" s="252">
        <f>'Country selection'!$J$64</f>
        <v>0.3753030175</v>
      </c>
      <c r="R64" s="252">
        <f>'Country selection'!$J$64</f>
        <v>0.3753030175</v>
      </c>
    </row>
    <row r="65" ht="15.75" customHeight="1">
      <c r="A65" s="232" t="s">
        <v>141</v>
      </c>
      <c r="B65" s="203">
        <v>0.8</v>
      </c>
      <c r="C65" s="203">
        <v>0.8</v>
      </c>
      <c r="D65" s="203">
        <v>0.8</v>
      </c>
      <c r="E65" s="203">
        <v>0.8</v>
      </c>
      <c r="F65" s="203">
        <v>0.8</v>
      </c>
      <c r="G65" s="203">
        <v>0.8</v>
      </c>
      <c r="H65" s="203">
        <v>0.8</v>
      </c>
      <c r="I65" s="203">
        <v>0.8</v>
      </c>
      <c r="J65" s="203">
        <v>0.8</v>
      </c>
      <c r="K65" s="203">
        <v>0.8</v>
      </c>
      <c r="L65" s="203">
        <v>0.8</v>
      </c>
      <c r="M65" s="203">
        <v>0.8</v>
      </c>
      <c r="N65" s="203">
        <v>0.8</v>
      </c>
      <c r="O65" s="203">
        <v>0.8</v>
      </c>
      <c r="P65" s="203">
        <v>0.8</v>
      </c>
      <c r="Q65" s="203">
        <v>0.8</v>
      </c>
      <c r="R65" s="203">
        <v>0.8</v>
      </c>
    </row>
    <row r="66">
      <c r="A66" s="230" t="s">
        <v>142</v>
      </c>
      <c r="B66" s="253">
        <f t="shared" ref="B66:R66" si="26">B57*B64*B65</f>
        <v>66.65510887</v>
      </c>
      <c r="C66" s="253">
        <f t="shared" si="26"/>
        <v>66.65510887</v>
      </c>
      <c r="D66" s="253">
        <f t="shared" si="26"/>
        <v>66.65510887</v>
      </c>
      <c r="E66" s="253">
        <f t="shared" si="26"/>
        <v>66.65510887</v>
      </c>
      <c r="F66" s="253">
        <f t="shared" si="26"/>
        <v>66.65510887</v>
      </c>
      <c r="G66" s="253">
        <f t="shared" si="26"/>
        <v>66.65510887</v>
      </c>
      <c r="H66" s="253">
        <f t="shared" si="26"/>
        <v>66.65510887</v>
      </c>
      <c r="I66" s="253">
        <f t="shared" si="26"/>
        <v>66.65510887</v>
      </c>
      <c r="J66" s="253">
        <f t="shared" si="26"/>
        <v>66.65510887</v>
      </c>
      <c r="K66" s="253">
        <f t="shared" si="26"/>
        <v>66.65510887</v>
      </c>
      <c r="L66" s="253">
        <f t="shared" si="26"/>
        <v>66.65510887</v>
      </c>
      <c r="M66" s="253">
        <f t="shared" si="26"/>
        <v>66.65510887</v>
      </c>
      <c r="N66" s="253">
        <f t="shared" si="26"/>
        <v>66.65510887</v>
      </c>
      <c r="O66" s="253">
        <f t="shared" si="26"/>
        <v>66.65510887</v>
      </c>
      <c r="P66" s="253">
        <f t="shared" si="26"/>
        <v>66.65510887</v>
      </c>
      <c r="Q66" s="231">
        <f t="shared" si="26"/>
        <v>66.65510887</v>
      </c>
      <c r="R66" s="253">
        <f t="shared" si="26"/>
        <v>66.65510887</v>
      </c>
    </row>
    <row r="67" ht="15.75" customHeight="1">
      <c r="A67" s="254" t="s">
        <v>143</v>
      </c>
      <c r="B67" s="218">
        <f t="shared" ref="B67:P67" si="27">B39/B66</f>
        <v>15002.60095</v>
      </c>
      <c r="C67" s="218">
        <f t="shared" si="27"/>
        <v>15002.60095</v>
      </c>
      <c r="D67" s="218">
        <f t="shared" si="27"/>
        <v>15002.60095</v>
      </c>
      <c r="E67" s="218">
        <f t="shared" si="27"/>
        <v>15002.60095</v>
      </c>
      <c r="F67" s="218">
        <f t="shared" si="27"/>
        <v>15002.60095</v>
      </c>
      <c r="G67" s="218">
        <f t="shared" si="27"/>
        <v>15002.60095</v>
      </c>
      <c r="H67" s="218">
        <f t="shared" si="27"/>
        <v>15002.60095</v>
      </c>
      <c r="I67" s="218">
        <f t="shared" si="27"/>
        <v>15002.60095</v>
      </c>
      <c r="J67" s="218">
        <f t="shared" si="27"/>
        <v>15002.60095</v>
      </c>
      <c r="K67" s="218">
        <f t="shared" si="27"/>
        <v>15002.60095</v>
      </c>
      <c r="L67" s="218">
        <f t="shared" si="27"/>
        <v>15002.60095</v>
      </c>
      <c r="M67" s="218">
        <f t="shared" si="27"/>
        <v>15002.60095</v>
      </c>
      <c r="N67" s="218">
        <f t="shared" si="27"/>
        <v>15002.60095</v>
      </c>
      <c r="O67" s="218">
        <f t="shared" si="27"/>
        <v>15002.60095</v>
      </c>
      <c r="P67" s="218">
        <f t="shared" si="27"/>
        <v>15002.60095</v>
      </c>
      <c r="Q67" s="219">
        <f>iferror(Q39/Q66,"")</f>
        <v>15002.60095</v>
      </c>
      <c r="R67" s="218">
        <f>R39/R66</f>
        <v>15002.60095</v>
      </c>
    </row>
    <row r="68">
      <c r="A68" s="167"/>
      <c r="B68" s="255"/>
      <c r="C68" s="255"/>
      <c r="D68" s="255"/>
      <c r="E68" s="255"/>
      <c r="F68" s="255"/>
      <c r="G68" s="255"/>
      <c r="H68" s="255"/>
      <c r="I68" s="255"/>
      <c r="J68" s="255"/>
      <c r="K68" s="255"/>
      <c r="L68" s="255"/>
      <c r="M68" s="255"/>
      <c r="N68" s="255"/>
      <c r="O68" s="255"/>
      <c r="P68" s="255"/>
      <c r="Q68" s="168"/>
      <c r="R68" s="255"/>
    </row>
    <row r="69">
      <c r="A69" s="242" t="s">
        <v>73</v>
      </c>
      <c r="B69" s="243">
        <f t="array" ref="B69">index('Moral weights'!$A$1:$AAC$80,match($A69,'Moral weights'!$A$1:$A$80,0),match(B$1,'Moral weights'!$A$1:$AAC1,0))</f>
        <v>30</v>
      </c>
      <c r="C69" s="243">
        <f t="array" ref="C69">index('Moral weights'!$A$1:$AAC$80,match($A69,'Moral weights'!$A$1:$A$80,0),match(C$1,'Moral weights'!$A$1:$AAC1,0))</f>
        <v>32</v>
      </c>
      <c r="D69" s="243">
        <f t="array" ref="D69">index('Moral weights'!$A$1:$AAC$80,match($A69,'Moral weights'!$A$1:$A$80,0),match(D$1,'Moral weights'!$A$1:$AAC1,0))</f>
        <v>80</v>
      </c>
      <c r="E69" s="243">
        <f t="array" ref="E69">index('Moral weights'!$A$1:$AAC$80,match($A69,'Moral weights'!$A$1:$A$80,0),match(E$1,'Moral weights'!$A$1:$AAC1,0))</f>
        <v>100</v>
      </c>
      <c r="F69" s="243">
        <f t="array" ref="F69">index('Moral weights'!$A$1:$AAC$80,match($A69,'Moral weights'!$A$1:$A$80,0),match(F$1,'Moral weights'!$A$1:$AAC1,0))</f>
        <v>37</v>
      </c>
      <c r="G69" s="243">
        <f t="array" ref="G69">index('Moral weights'!$A$1:$AAC$80,match($A69,'Moral weights'!$A$1:$A$80,0),match(G$1,'Moral weights'!$A$1:$AAC1,0))</f>
        <v>1.920163205</v>
      </c>
      <c r="H69" s="243">
        <f t="array" ref="H69">index('Moral weights'!$A$1:$AAC$80,match($A69,'Moral weights'!$A$1:$A$80,0),match(H$1,'Moral weights'!$A$1:$AAC1,0))</f>
        <v>46</v>
      </c>
      <c r="I69" s="243">
        <f t="array" ref="I69">index('Moral weights'!$A$1:$AAC$80,match($A69,'Moral weights'!$A$1:$A$80,0),match(I$1,'Moral weights'!$A$1:$AAC1,0))</f>
        <v>80</v>
      </c>
      <c r="J69" s="243">
        <f t="array" ref="J69">index('Moral weights'!$A$1:$AAC$80,match($A69,'Moral weights'!$A$1:$A$80,0),match(J$1,'Moral weights'!$A$1:$AAC1,0))</f>
        <v>46</v>
      </c>
      <c r="K69" s="243">
        <f t="array" ref="K69">index('Moral weights'!$A$1:$AAC$80,match($A69,'Moral weights'!$A$1:$A$80,0),match(K$1,'Moral weights'!$A$1:$AAC1,0))</f>
        <v>20</v>
      </c>
      <c r="L69" s="243">
        <f t="array" ref="L69">index('Moral weights'!$A$1:$AAC$80,match($A69,'Moral weights'!$A$1:$A$80,0),match(L$1,'Moral weights'!$A$1:$AAC1,0))</f>
        <v>100</v>
      </c>
      <c r="M69" s="243">
        <f t="array" ref="M69">index('Moral weights'!$A$1:$AAC$80,match($A69,'Moral weights'!$A$1:$A$80,0),match(M$1,'Moral weights'!$A$1:$AAC1,0))</f>
        <v>40</v>
      </c>
      <c r="N69" s="243">
        <f t="array" ref="N69">index('Moral weights'!$A$1:$AAC$80,match($A69,'Moral weights'!$A$1:$A$80,0),match(N$1,'Moral weights'!$A$1:$AAC1,0))</f>
        <v>159.65</v>
      </c>
      <c r="O69" s="243">
        <f t="array" ref="O69">index('Moral weights'!$A$1:$AAC$80,match($A69,'Moral weights'!$A$1:$A$80,0),match(O$1,'Moral weights'!$A$1:$AAC1,0))</f>
        <v>0.5</v>
      </c>
      <c r="P69" s="243">
        <f t="array" ref="P69">index('Moral weights'!$A$1:$AAC$80,match($A69,'Moral weights'!$A$1:$A$80,0),match(P$1,'Moral weights'!$A$1:$AAC1,0))</f>
        <v>40</v>
      </c>
      <c r="Q69" s="244" t="str">
        <f t="array" ref="Q69">index('Moral weights'!$A$1:$ZZ$80,match($A69,'Moral weights'!$A$1:$A$80,0),match(Q$1,'Moral weights'!$A$1:$ZZ1,0))</f>
        <v/>
      </c>
      <c r="R69" s="243">
        <f t="array" ref="R69">index('Moral weights'!$A$1:$AAC$80,match($A69,'Moral weights'!$A$1:$A$80,0),match(R$1,'Moral weights'!$A$1:$AAC1,0))</f>
        <v>29.77</v>
      </c>
    </row>
    <row r="70">
      <c r="A70" s="245" t="s">
        <v>144</v>
      </c>
      <c r="B70" s="256">
        <f t="shared" ref="B70:P70" si="28">B69/B67</f>
        <v>0.001999653266</v>
      </c>
      <c r="C70" s="256">
        <f t="shared" si="28"/>
        <v>0.002132963484</v>
      </c>
      <c r="D70" s="256">
        <f t="shared" si="28"/>
        <v>0.00533240871</v>
      </c>
      <c r="E70" s="256">
        <f t="shared" si="28"/>
        <v>0.006665510887</v>
      </c>
      <c r="F70" s="256">
        <f t="shared" si="28"/>
        <v>0.002466239028</v>
      </c>
      <c r="G70" s="256">
        <f t="shared" si="28"/>
        <v>0.0001279886875</v>
      </c>
      <c r="H70" s="256">
        <f t="shared" si="28"/>
        <v>0.003066135008</v>
      </c>
      <c r="I70" s="256">
        <f t="shared" si="28"/>
        <v>0.00533240871</v>
      </c>
      <c r="J70" s="256">
        <f t="shared" si="28"/>
        <v>0.003066135008</v>
      </c>
      <c r="K70" s="256">
        <f t="shared" si="28"/>
        <v>0.001333102177</v>
      </c>
      <c r="L70" s="256">
        <f t="shared" si="28"/>
        <v>0.006665510887</v>
      </c>
      <c r="M70" s="256">
        <f t="shared" si="28"/>
        <v>0.002666204355</v>
      </c>
      <c r="N70" s="256">
        <f t="shared" si="28"/>
        <v>0.01064148813</v>
      </c>
      <c r="O70" s="256">
        <f t="shared" si="28"/>
        <v>0.00003332755444</v>
      </c>
      <c r="P70" s="256">
        <f t="shared" si="28"/>
        <v>0.002666204355</v>
      </c>
      <c r="Q70" s="247">
        <f>iferror(Q69/Q67,"")</f>
        <v>0</v>
      </c>
      <c r="R70" s="256">
        <f>R69/R67</f>
        <v>0.001984322591</v>
      </c>
    </row>
    <row r="71">
      <c r="A71" s="257"/>
      <c r="B71" s="110"/>
      <c r="C71" s="110"/>
      <c r="D71" s="110"/>
      <c r="E71" s="110"/>
      <c r="F71" s="110"/>
      <c r="G71" s="110"/>
      <c r="H71" s="110"/>
      <c r="I71" s="110"/>
      <c r="J71" s="110"/>
      <c r="K71" s="110"/>
      <c r="L71" s="110"/>
      <c r="M71" s="110"/>
      <c r="N71" s="110"/>
      <c r="O71" s="110"/>
      <c r="P71" s="110"/>
      <c r="Q71" s="14"/>
      <c r="R71" s="2"/>
    </row>
    <row r="72">
      <c r="A72" s="198" t="s">
        <v>145</v>
      </c>
      <c r="B72" s="199"/>
      <c r="C72" s="199"/>
      <c r="D72" s="199"/>
      <c r="E72" s="199"/>
      <c r="F72" s="199"/>
      <c r="G72" s="199"/>
      <c r="H72" s="199"/>
      <c r="I72" s="199"/>
      <c r="J72" s="199"/>
      <c r="K72" s="199"/>
      <c r="L72" s="199"/>
      <c r="M72" s="199"/>
      <c r="N72" s="199"/>
      <c r="O72" s="199"/>
      <c r="P72" s="199"/>
      <c r="Q72" s="200"/>
      <c r="R72" s="201"/>
    </row>
    <row r="73">
      <c r="A73" s="207" t="s">
        <v>146</v>
      </c>
      <c r="B73" s="258">
        <f t="shared" ref="B73:R73" si="29">B66+B57</f>
        <v>288.6594153</v>
      </c>
      <c r="C73" s="258">
        <f t="shared" si="29"/>
        <v>288.6594153</v>
      </c>
      <c r="D73" s="258">
        <f t="shared" si="29"/>
        <v>288.6594153</v>
      </c>
      <c r="E73" s="258">
        <f t="shared" si="29"/>
        <v>288.6594153</v>
      </c>
      <c r="F73" s="258">
        <f t="shared" si="29"/>
        <v>288.6594153</v>
      </c>
      <c r="G73" s="258">
        <f t="shared" si="29"/>
        <v>288.6594153</v>
      </c>
      <c r="H73" s="258">
        <f t="shared" si="29"/>
        <v>288.6594153</v>
      </c>
      <c r="I73" s="258">
        <f t="shared" si="29"/>
        <v>288.6594153</v>
      </c>
      <c r="J73" s="258">
        <f t="shared" si="29"/>
        <v>288.6594153</v>
      </c>
      <c r="K73" s="258">
        <f t="shared" si="29"/>
        <v>288.6594153</v>
      </c>
      <c r="L73" s="258">
        <f t="shared" si="29"/>
        <v>288.6594153</v>
      </c>
      <c r="M73" s="258">
        <f t="shared" si="29"/>
        <v>288.6594153</v>
      </c>
      <c r="N73" s="258">
        <f t="shared" si="29"/>
        <v>288.6594153</v>
      </c>
      <c r="O73" s="258">
        <f t="shared" si="29"/>
        <v>288.6594153</v>
      </c>
      <c r="P73" s="258">
        <f t="shared" si="29"/>
        <v>288.6594153</v>
      </c>
      <c r="Q73" s="259">
        <f t="shared" si="29"/>
        <v>288.6594153</v>
      </c>
      <c r="R73" s="258">
        <f t="shared" si="29"/>
        <v>288.6594153</v>
      </c>
    </row>
    <row r="74">
      <c r="A74" s="257"/>
      <c r="B74" s="110"/>
      <c r="C74" s="110"/>
      <c r="D74" s="110"/>
      <c r="E74" s="110"/>
      <c r="F74" s="110"/>
      <c r="G74" s="110"/>
      <c r="H74" s="110"/>
      <c r="I74" s="110"/>
      <c r="J74" s="110"/>
      <c r="K74" s="110"/>
      <c r="L74" s="110"/>
      <c r="M74" s="110"/>
      <c r="N74" s="110"/>
      <c r="O74" s="110"/>
      <c r="P74" s="110"/>
      <c r="Q74" s="14"/>
      <c r="R74" s="2"/>
    </row>
    <row r="75">
      <c r="A75" s="260" t="s">
        <v>147</v>
      </c>
      <c r="B75" s="261"/>
      <c r="C75" s="261"/>
      <c r="D75" s="261"/>
      <c r="E75" s="261"/>
      <c r="F75" s="261"/>
      <c r="G75" s="261"/>
      <c r="H75" s="261"/>
      <c r="I75" s="261"/>
      <c r="J75" s="261"/>
      <c r="K75" s="261"/>
      <c r="L75" s="261"/>
      <c r="M75" s="261"/>
      <c r="N75" s="261"/>
      <c r="O75" s="261"/>
      <c r="P75" s="261"/>
      <c r="Q75" s="261"/>
      <c r="R75" s="261"/>
    </row>
    <row r="76">
      <c r="A76" s="247" t="s">
        <v>148</v>
      </c>
      <c r="B76" s="231">
        <f t="shared" ref="B76:R76" si="30">B51*B35</f>
        <v>6172.296834</v>
      </c>
      <c r="C76" s="231">
        <f t="shared" si="30"/>
        <v>6172.296834</v>
      </c>
      <c r="D76" s="231">
        <f t="shared" si="30"/>
        <v>6172.296834</v>
      </c>
      <c r="E76" s="231">
        <f t="shared" si="30"/>
        <v>6172.296834</v>
      </c>
      <c r="F76" s="231">
        <f t="shared" si="30"/>
        <v>6172.296834</v>
      </c>
      <c r="G76" s="231">
        <f t="shared" si="30"/>
        <v>6172.296834</v>
      </c>
      <c r="H76" s="231">
        <f t="shared" si="30"/>
        <v>6172.296834</v>
      </c>
      <c r="I76" s="231">
        <f t="shared" si="30"/>
        <v>6172.296834</v>
      </c>
      <c r="J76" s="231">
        <f t="shared" si="30"/>
        <v>6172.296834</v>
      </c>
      <c r="K76" s="231">
        <f t="shared" si="30"/>
        <v>6172.296834</v>
      </c>
      <c r="L76" s="231">
        <f t="shared" si="30"/>
        <v>6172.296834</v>
      </c>
      <c r="M76" s="231">
        <f t="shared" si="30"/>
        <v>6172.296834</v>
      </c>
      <c r="N76" s="231">
        <f t="shared" si="30"/>
        <v>6172.296834</v>
      </c>
      <c r="O76" s="231">
        <f t="shared" si="30"/>
        <v>6172.296834</v>
      </c>
      <c r="P76" s="231">
        <f t="shared" si="30"/>
        <v>6172.296834</v>
      </c>
      <c r="Q76" s="231">
        <f t="shared" si="30"/>
        <v>6172.296834</v>
      </c>
      <c r="R76" s="231">
        <f t="shared" si="30"/>
        <v>6172.296834</v>
      </c>
    </row>
    <row r="77">
      <c r="A77" s="247" t="s">
        <v>149</v>
      </c>
      <c r="B77" s="231">
        <f t="shared" ref="B77:R77" si="31">B52*B36</f>
        <v>14060.16086</v>
      </c>
      <c r="C77" s="231">
        <f t="shared" si="31"/>
        <v>14060.16086</v>
      </c>
      <c r="D77" s="231">
        <f t="shared" si="31"/>
        <v>14060.16086</v>
      </c>
      <c r="E77" s="231">
        <f t="shared" si="31"/>
        <v>14060.16086</v>
      </c>
      <c r="F77" s="231">
        <f t="shared" si="31"/>
        <v>14060.16086</v>
      </c>
      <c r="G77" s="231">
        <f t="shared" si="31"/>
        <v>14060.16086</v>
      </c>
      <c r="H77" s="231">
        <f t="shared" si="31"/>
        <v>14060.16086</v>
      </c>
      <c r="I77" s="231">
        <f t="shared" si="31"/>
        <v>14060.16086</v>
      </c>
      <c r="J77" s="231">
        <f t="shared" si="31"/>
        <v>14060.16086</v>
      </c>
      <c r="K77" s="231">
        <f t="shared" si="31"/>
        <v>14060.16086</v>
      </c>
      <c r="L77" s="231">
        <f t="shared" si="31"/>
        <v>14060.16086</v>
      </c>
      <c r="M77" s="231">
        <f t="shared" si="31"/>
        <v>14060.16086</v>
      </c>
      <c r="N77" s="231">
        <f t="shared" si="31"/>
        <v>14060.16086</v>
      </c>
      <c r="O77" s="231">
        <f t="shared" si="31"/>
        <v>14060.16086</v>
      </c>
      <c r="P77" s="231">
        <f t="shared" si="31"/>
        <v>14060.16086</v>
      </c>
      <c r="Q77" s="231">
        <f t="shared" si="31"/>
        <v>14060.16086</v>
      </c>
      <c r="R77" s="231">
        <f t="shared" si="31"/>
        <v>14060.16086</v>
      </c>
    </row>
    <row r="78">
      <c r="A78" s="250"/>
      <c r="B78" s="262"/>
      <c r="C78" s="262"/>
      <c r="D78" s="262"/>
      <c r="E78" s="262"/>
      <c r="F78" s="262"/>
      <c r="G78" s="262"/>
      <c r="H78" s="262"/>
      <c r="I78" s="262"/>
      <c r="J78" s="262"/>
      <c r="K78" s="262"/>
      <c r="L78" s="262"/>
      <c r="M78" s="262"/>
      <c r="N78" s="262"/>
      <c r="O78" s="262"/>
      <c r="P78" s="262"/>
      <c r="Q78" s="262"/>
      <c r="R78" s="262"/>
    </row>
    <row r="79">
      <c r="A79" s="263" t="s">
        <v>150</v>
      </c>
      <c r="B79" s="264">
        <v>0.025</v>
      </c>
      <c r="C79" s="264">
        <v>0.025</v>
      </c>
      <c r="D79" s="264">
        <v>0.025</v>
      </c>
      <c r="E79" s="264">
        <v>0.025</v>
      </c>
      <c r="F79" s="264">
        <v>0.025</v>
      </c>
      <c r="G79" s="264">
        <v>0.025</v>
      </c>
      <c r="H79" s="264">
        <v>0.025</v>
      </c>
      <c r="I79" s="264">
        <v>0.025</v>
      </c>
      <c r="J79" s="264">
        <v>0.025</v>
      </c>
      <c r="K79" s="264">
        <v>0.025</v>
      </c>
      <c r="L79" s="264">
        <v>0.025</v>
      </c>
      <c r="M79" s="264">
        <v>0.025</v>
      </c>
      <c r="N79" s="264">
        <v>0.025</v>
      </c>
      <c r="O79" s="264">
        <v>0.025</v>
      </c>
      <c r="P79" s="264">
        <v>0.025</v>
      </c>
      <c r="Q79" s="264">
        <v>0.025</v>
      </c>
      <c r="R79" s="264">
        <v>0.025</v>
      </c>
    </row>
    <row r="80">
      <c r="A80" s="263" t="s">
        <v>151</v>
      </c>
      <c r="B80" s="204">
        <v>0.52</v>
      </c>
      <c r="C80" s="204">
        <v>0.52</v>
      </c>
      <c r="D80" s="204">
        <v>0.52</v>
      </c>
      <c r="E80" s="204">
        <v>0.52</v>
      </c>
      <c r="F80" s="204">
        <v>0.52</v>
      </c>
      <c r="G80" s="204">
        <v>0.52</v>
      </c>
      <c r="H80" s="204">
        <v>0.52</v>
      </c>
      <c r="I80" s="204">
        <v>0.52</v>
      </c>
      <c r="J80" s="204">
        <v>0.52</v>
      </c>
      <c r="K80" s="204">
        <v>0.52</v>
      </c>
      <c r="L80" s="204">
        <v>0.52</v>
      </c>
      <c r="M80" s="204">
        <v>0.52</v>
      </c>
      <c r="N80" s="204">
        <v>0.52</v>
      </c>
      <c r="O80" s="204">
        <v>0.52</v>
      </c>
      <c r="P80" s="204">
        <v>0.52</v>
      </c>
      <c r="Q80" s="204">
        <v>0.52</v>
      </c>
      <c r="R80" s="204">
        <v>0.52</v>
      </c>
    </row>
    <row r="81">
      <c r="A81" s="265" t="s">
        <v>152</v>
      </c>
      <c r="B81" s="266">
        <f t="shared" ref="B81:R81" si="32">(ln(1+B79)-ln(1))*B80</f>
        <v>0.01284015855</v>
      </c>
      <c r="C81" s="266">
        <f t="shared" si="32"/>
        <v>0.01284015855</v>
      </c>
      <c r="D81" s="266">
        <f t="shared" si="32"/>
        <v>0.01284015855</v>
      </c>
      <c r="E81" s="266">
        <f t="shared" si="32"/>
        <v>0.01284015855</v>
      </c>
      <c r="F81" s="266">
        <f t="shared" si="32"/>
        <v>0.01284015855</v>
      </c>
      <c r="G81" s="266">
        <f t="shared" si="32"/>
        <v>0.01284015855</v>
      </c>
      <c r="H81" s="266">
        <f t="shared" si="32"/>
        <v>0.01284015855</v>
      </c>
      <c r="I81" s="266">
        <f t="shared" si="32"/>
        <v>0.01284015855</v>
      </c>
      <c r="J81" s="266">
        <f t="shared" si="32"/>
        <v>0.01284015855</v>
      </c>
      <c r="K81" s="266">
        <f t="shared" si="32"/>
        <v>0.01284015855</v>
      </c>
      <c r="L81" s="266">
        <f t="shared" si="32"/>
        <v>0.01284015855</v>
      </c>
      <c r="M81" s="266">
        <f t="shared" si="32"/>
        <v>0.01284015855</v>
      </c>
      <c r="N81" s="266">
        <f t="shared" si="32"/>
        <v>0.01284015855</v>
      </c>
      <c r="O81" s="266">
        <f t="shared" si="32"/>
        <v>0.01284015855</v>
      </c>
      <c r="P81" s="266">
        <f t="shared" si="32"/>
        <v>0.01284015855</v>
      </c>
      <c r="Q81" s="266">
        <f t="shared" si="32"/>
        <v>0.01284015855</v>
      </c>
      <c r="R81" s="266">
        <f t="shared" si="32"/>
        <v>0.01284015855</v>
      </c>
    </row>
    <row r="82">
      <c r="A82" s="267" t="s">
        <v>153</v>
      </c>
      <c r="B82" s="268">
        <v>10.0</v>
      </c>
      <c r="C82" s="268">
        <v>10.0</v>
      </c>
      <c r="D82" s="268">
        <v>10.0</v>
      </c>
      <c r="E82" s="268">
        <v>10.0</v>
      </c>
      <c r="F82" s="268">
        <v>10.0</v>
      </c>
      <c r="G82" s="268">
        <v>10.0</v>
      </c>
      <c r="H82" s="268">
        <v>10.0</v>
      </c>
      <c r="I82" s="268">
        <v>10.0</v>
      </c>
      <c r="J82" s="268">
        <v>10.0</v>
      </c>
      <c r="K82" s="268">
        <v>10.0</v>
      </c>
      <c r="L82" s="268">
        <v>10.0</v>
      </c>
      <c r="M82" s="268">
        <v>10.0</v>
      </c>
      <c r="N82" s="268">
        <v>10.0</v>
      </c>
      <c r="O82" s="268">
        <v>10.0</v>
      </c>
      <c r="P82" s="268">
        <v>10.0</v>
      </c>
      <c r="Q82" s="268">
        <v>10.0</v>
      </c>
      <c r="R82" s="268">
        <v>10.0</v>
      </c>
    </row>
    <row r="83">
      <c r="A83" s="269" t="s">
        <v>32</v>
      </c>
      <c r="B83" s="270">
        <f t="array" ref="B83">index('User inputs'!$A$1:$AAY$30,match($A83,'User inputs'!$A$1:$A$30,0),match(B$1,'User inputs'!$A$1:$AAY$1,0))</f>
        <v>0.0613</v>
      </c>
      <c r="C83" s="270">
        <f t="array" ref="C83">index('User inputs'!$A$1:$AAY$30,match($A83,'User inputs'!$A$1:$A$30,0),match(C$1,'User inputs'!$A$1:$AAY$1,0))</f>
        <v>0.06</v>
      </c>
      <c r="D83" s="270">
        <f t="array" ref="D83">index('User inputs'!$A$1:$AAY$30,match($A83,'User inputs'!$A$1:$A$30,0),match(D$1,'User inputs'!$A$1:$AAY$1,0))</f>
        <v>0.06</v>
      </c>
      <c r="E83" s="270">
        <f t="array" ref="E83">index('User inputs'!$A$1:$AAY$30,match($A83,'User inputs'!$A$1:$A$30,0),match(E$1,'User inputs'!$A$1:$AAY$1,0))</f>
        <v>0.04</v>
      </c>
      <c r="F83" s="270">
        <f t="array" ref="F83">index('User inputs'!$A$1:$AAY$30,match($A83,'User inputs'!$A$1:$A$30,0),match(F$1,'User inputs'!$A$1:$AAY$1,0))</f>
        <v>0.0415</v>
      </c>
      <c r="G83" s="270">
        <f t="array" ref="G83">index('User inputs'!$A$1:$AAY$30,match($A83,'User inputs'!$A$1:$A$30,0),match(G$1,'User inputs'!$A$1:$AAY$1,0))</f>
        <v>0.04175</v>
      </c>
      <c r="H83" s="270">
        <f t="array" ref="H83">index('User inputs'!$A$1:$AAY$30,match($A83,'User inputs'!$A$1:$A$30,0),match(H$1,'User inputs'!$A$1:$AAY$1,0))</f>
        <v>0.03</v>
      </c>
      <c r="I83" s="270">
        <f t="array" ref="I83">index('User inputs'!$A$1:$AAY$30,match($A83,'User inputs'!$A$1:$A$30,0),match(I$1,'User inputs'!$A$1:$AAY$1,0))</f>
        <v>0.055</v>
      </c>
      <c r="J83" s="270">
        <f t="array" ref="J83">index('User inputs'!$A$1:$AAY$30,match($A83,'User inputs'!$A$1:$A$30,0),match(J$1,'User inputs'!$A$1:$AAY$1,0))</f>
        <v>0.04</v>
      </c>
      <c r="K83" s="270">
        <f t="array" ref="K83">index('User inputs'!$A$1:$AAY$30,match($A83,'User inputs'!$A$1:$A$30,0),match(K$1,'User inputs'!$A$1:$AAY$1,0))</f>
        <v>0.04</v>
      </c>
      <c r="L83" s="270">
        <f t="array" ref="L83">index('User inputs'!$A$1:$AAY$30,match($A83,'User inputs'!$A$1:$A$30,0),match(L$1,'User inputs'!$A$1:$AAY$1,0))</f>
        <v>0.04</v>
      </c>
      <c r="M83" s="270">
        <f t="array" ref="M83">index('User inputs'!$A$1:$AAY$30,match($A83,'User inputs'!$A$1:$A$30,0),match(M$1,'User inputs'!$A$1:$AAY$1,0))</f>
        <v>0.05</v>
      </c>
      <c r="N83" s="270">
        <f t="array" ref="N83">index('User inputs'!$A$1:$AAY$30,match($A83,'User inputs'!$A$1:$A$30,0),match(N$1,'User inputs'!$A$1:$AAY$1,0))</f>
        <v>0.042</v>
      </c>
      <c r="O83" s="270">
        <f t="array" ref="O83">index('User inputs'!$A$1:$AAY$30,match($A83,'User inputs'!$A$1:$A$30,0),match(O$1,'User inputs'!$A$1:$AAY$1,0))</f>
        <v>0.06</v>
      </c>
      <c r="P83" s="270">
        <f t="array" ref="P83">index('User inputs'!$A$1:$AAY$30,match($A83,'User inputs'!$A$1:$A$30,0),match(P$1,'User inputs'!$A$1:$AAY$1,0))</f>
        <v>0.04</v>
      </c>
      <c r="Q83" s="270" t="str">
        <f t="array" ref="Q83">index('User inputs'!$A$1:$AAY$30,match($A83,'User inputs'!$A$1:$A$30,0),match(Q$1,'User inputs'!$A$1:$AAY$1,0))</f>
        <v/>
      </c>
      <c r="R83" s="270">
        <f t="array" ref="R83">index('User inputs'!$A$1:$AAY$30,match($A83,'User inputs'!$A$1:$A$30,0),match(R$1,'User inputs'!$A$1:$AAY$1,0))</f>
        <v>0.04175</v>
      </c>
    </row>
    <row r="84">
      <c r="A84" s="247" t="s">
        <v>154</v>
      </c>
      <c r="B84" s="266">
        <f t="shared" ref="B84:R84" si="33">B81/(1+B83)^B82</f>
        <v>0.007082535239</v>
      </c>
      <c r="C84" s="266">
        <f t="shared" si="33"/>
        <v>0.007169877467</v>
      </c>
      <c r="D84" s="266">
        <f t="shared" si="33"/>
        <v>0.007169877467</v>
      </c>
      <c r="E84" s="266">
        <f t="shared" si="33"/>
        <v>0.008674351036</v>
      </c>
      <c r="F84" s="266">
        <f t="shared" si="33"/>
        <v>0.008550226971</v>
      </c>
      <c r="G84" s="266">
        <f t="shared" si="33"/>
        <v>0.008529730212</v>
      </c>
      <c r="H84" s="266">
        <f t="shared" si="33"/>
        <v>0.009554283841</v>
      </c>
      <c r="I84" s="266">
        <f t="shared" si="33"/>
        <v>0.007517021458</v>
      </c>
      <c r="J84" s="266">
        <f t="shared" si="33"/>
        <v>0.008674351036</v>
      </c>
      <c r="K84" s="266">
        <f t="shared" si="33"/>
        <v>0.008674351036</v>
      </c>
      <c r="L84" s="266">
        <f t="shared" si="33"/>
        <v>0.008674351036</v>
      </c>
      <c r="M84" s="266">
        <f t="shared" si="33"/>
        <v>0.00788274351</v>
      </c>
      <c r="N84" s="266">
        <f t="shared" si="33"/>
        <v>0.008509287489</v>
      </c>
      <c r="O84" s="266">
        <f t="shared" si="33"/>
        <v>0.007169877467</v>
      </c>
      <c r="P84" s="266">
        <f t="shared" si="33"/>
        <v>0.008674351036</v>
      </c>
      <c r="Q84" s="266">
        <f t="shared" si="33"/>
        <v>0.01284015855</v>
      </c>
      <c r="R84" s="266">
        <f t="shared" si="33"/>
        <v>0.008529730212</v>
      </c>
    </row>
    <row r="85">
      <c r="A85" s="271" t="s">
        <v>155</v>
      </c>
      <c r="B85" s="272">
        <f t="array" ref="B85">index(Deworming!$A$1:$AAE$80,match("Duration of long-term benefits of deworming (in years)",Deworming!$A$1:$A$80,0),match(B$1,Deworming!$A$1:$AAE1,0))</f>
        <v>40</v>
      </c>
      <c r="C85" s="272">
        <f t="array" ref="C85">index(Deworming!$A$1:$AAE$80,match("Duration of long-term benefits of deworming (in years)",Deworming!$A$1:$A$80,0),match(C$1,Deworming!$A$1:$AAE1,0))</f>
        <v>40</v>
      </c>
      <c r="D85" s="272">
        <f t="array" ref="D85">index(Deworming!$A$1:$AAE$80,match("Duration of long-term benefits of deworming (in years)",Deworming!$A$1:$A$80,0),match(D$1,Deworming!$A$1:$AAE1,0))</f>
        <v>40</v>
      </c>
      <c r="E85" s="272">
        <f t="array" ref="E85">index(Deworming!$A$1:$AAE$80,match("Duration of long-term benefits of deworming (in years)",Deworming!$A$1:$A$80,0),match(E$1,Deworming!$A$1:$AAE1,0))</f>
        <v>40</v>
      </c>
      <c r="F85" s="272">
        <f t="array" ref="F85">index(Deworming!$A$1:$AAE$80,match("Duration of long-term benefits of deworming (in years)",Deworming!$A$1:$A$80,0),match(F$1,Deworming!$A$1:$AAE1,0))</f>
        <v>40</v>
      </c>
      <c r="G85" s="272">
        <f t="array" ref="G85">index(Deworming!$A$1:$AAE$80,match("Duration of long-term benefits of deworming (in years)",Deworming!$A$1:$A$80,0),match(G$1,Deworming!$A$1:$AAE1,0))</f>
        <v>40</v>
      </c>
      <c r="H85" s="272">
        <f t="array" ref="H85">index(Deworming!$A$1:$AAE$80,match("Duration of long-term benefits of deworming (in years)",Deworming!$A$1:$A$80,0),match(H$1,Deworming!$A$1:$AAE1,0))</f>
        <v>40</v>
      </c>
      <c r="I85" s="272">
        <f t="array" ref="I85">index(Deworming!$A$1:$AAE$80,match("Duration of long-term benefits of deworming (in years)",Deworming!$A$1:$A$80,0),match(I$1,Deworming!$A$1:$AAE1,0))</f>
        <v>40</v>
      </c>
      <c r="J85" s="272">
        <f t="array" ref="J85">index(Deworming!$A$1:$AAE$80,match("Duration of long-term benefits of deworming (in years)",Deworming!$A$1:$A$80,0),match(J$1,Deworming!$A$1:$AAE1,0))</f>
        <v>40</v>
      </c>
      <c r="K85" s="272">
        <f t="array" ref="K85">index(Deworming!$A$1:$AAE$80,match("Duration of long-term benefits of deworming (in years)",Deworming!$A$1:$A$80,0),match(K$1,Deworming!$A$1:$AAE1,0))</f>
        <v>40</v>
      </c>
      <c r="L85" s="272">
        <f t="array" ref="L85">index(Deworming!$A$1:$AAE$80,match("Duration of long-term benefits of deworming (in years)",Deworming!$A$1:$A$80,0),match(L$1,Deworming!$A$1:$AAE1,0))</f>
        <v>40</v>
      </c>
      <c r="M85" s="272">
        <f t="array" ref="M85">index(Deworming!$A$1:$AAE$80,match("Duration of long-term benefits of deworming (in years)",Deworming!$A$1:$A$80,0),match(M$1,Deworming!$A$1:$AAE1,0))</f>
        <v>40</v>
      </c>
      <c r="N85" s="272">
        <f t="array" ref="N85">index(Deworming!$A$1:$AAE$80,match("Duration of long-term benefits of deworming (in years)",Deworming!$A$1:$A$80,0),match(N$1,Deworming!$A$1:$AAE1,0))</f>
        <v>40</v>
      </c>
      <c r="O85" s="272">
        <f t="array" ref="O85">index(Deworming!$A$1:$AAE$80,match("Duration of long-term benefits of deworming (in years)",Deworming!$A$1:$A$80,0),match(O$1,Deworming!$A$1:$AAE1,0))</f>
        <v>40</v>
      </c>
      <c r="P85" s="272">
        <f t="array" ref="P85">index(Deworming!$A$1:$AAE$80,match("Duration of long-term benefits of deworming (in years)",Deworming!$A$1:$A$80,0),match(P$1,Deworming!$A$1:$AAE1,0))</f>
        <v>40</v>
      </c>
      <c r="Q85" s="272">
        <f t="array" ref="Q85">index(Deworming!$A$1:$AAE$80,match("Duration of long-term benefits of deworming (in years)",Deworming!$A$1:$A$80,0),match(Q$1,Deworming!$A$1:$AAE1,0))</f>
        <v>40</v>
      </c>
      <c r="R85" s="272">
        <f t="array" ref="R85">index(Deworming!$A$1:$AAE$80,match("Duration of long-term benefits of deworming (in years)",Deworming!$A$1:$A$80,0),match(R$1,Deworming!$A$1:$AAE1,0))</f>
        <v>40</v>
      </c>
    </row>
    <row r="86">
      <c r="A86" s="250"/>
      <c r="B86" s="273"/>
      <c r="C86" s="273"/>
      <c r="D86" s="273"/>
      <c r="E86" s="273"/>
      <c r="F86" s="273"/>
      <c r="G86" s="273"/>
      <c r="H86" s="273"/>
      <c r="I86" s="273"/>
      <c r="J86" s="273"/>
      <c r="K86" s="273"/>
      <c r="L86" s="273"/>
      <c r="M86" s="273"/>
      <c r="N86" s="273"/>
      <c r="O86" s="273"/>
      <c r="P86" s="273"/>
      <c r="Q86" s="273"/>
      <c r="R86" s="273"/>
    </row>
    <row r="87">
      <c r="A87" s="247" t="s">
        <v>156</v>
      </c>
      <c r="B87" s="274">
        <f t="shared" ref="B87:R87" si="34">pv(B83,B85,-B84,,1)</f>
        <v>0.1112702961</v>
      </c>
      <c r="C87" s="274">
        <f t="shared" si="34"/>
        <v>0.1143529112</v>
      </c>
      <c r="D87" s="274">
        <f t="shared" si="34"/>
        <v>0.1143529112</v>
      </c>
      <c r="E87" s="274">
        <f t="shared" si="34"/>
        <v>0.1785570474</v>
      </c>
      <c r="F87" s="274">
        <f t="shared" si="34"/>
        <v>0.1723889839</v>
      </c>
      <c r="G87" s="274">
        <f t="shared" si="34"/>
        <v>0.1713868001</v>
      </c>
      <c r="H87" s="274">
        <f t="shared" si="34"/>
        <v>0.2274704451</v>
      </c>
      <c r="I87" s="274">
        <f t="shared" si="34"/>
        <v>0.1272531121</v>
      </c>
      <c r="J87" s="274">
        <f t="shared" si="34"/>
        <v>0.1785570474</v>
      </c>
      <c r="K87" s="274">
        <f t="shared" si="34"/>
        <v>0.1785570474</v>
      </c>
      <c r="L87" s="274">
        <f t="shared" si="34"/>
        <v>0.1785570474</v>
      </c>
      <c r="M87" s="274">
        <f t="shared" si="34"/>
        <v>0.1420237104</v>
      </c>
      <c r="N87" s="274">
        <f t="shared" si="34"/>
        <v>0.1703918302</v>
      </c>
      <c r="O87" s="274">
        <f t="shared" si="34"/>
        <v>0.1143529112</v>
      </c>
      <c r="P87" s="274">
        <f t="shared" si="34"/>
        <v>0.1785570474</v>
      </c>
      <c r="Q87" s="274">
        <f t="shared" si="34"/>
        <v>0.5136063419</v>
      </c>
      <c r="R87" s="274">
        <f t="shared" si="34"/>
        <v>0.1713868001</v>
      </c>
    </row>
    <row r="88">
      <c r="A88" s="271" t="s">
        <v>157</v>
      </c>
      <c r="B88" s="275">
        <f t="array" ref="B88">index(Deworming!$A$1:$AAE$80,match("Multiplier for resource sharing within households",Deworming!$A$1:$A$80,0),match(B$1,Deworming!$A$1:$AAE1,0))</f>
        <v>2</v>
      </c>
      <c r="C88" s="275">
        <f t="array" ref="C88">index(Deworming!$A$1:$AAE$80,match("Multiplier for resource sharing within households",Deworming!$A$1:$A$80,0),match(C$1,Deworming!$A$1:$AAE1,0))</f>
        <v>2</v>
      </c>
      <c r="D88" s="275">
        <f t="array" ref="D88">index(Deworming!$A$1:$AAE$80,match("Multiplier for resource sharing within households",Deworming!$A$1:$A$80,0),match(D$1,Deworming!$A$1:$AAE1,0))</f>
        <v>2</v>
      </c>
      <c r="E88" s="275">
        <f t="array" ref="E88">index(Deworming!$A$1:$AAE$80,match("Multiplier for resource sharing within households",Deworming!$A$1:$A$80,0),match(E$1,Deworming!$A$1:$AAE1,0))</f>
        <v>2</v>
      </c>
      <c r="F88" s="275">
        <f t="array" ref="F88">index(Deworming!$A$1:$AAE$80,match("Multiplier for resource sharing within households",Deworming!$A$1:$A$80,0),match(F$1,Deworming!$A$1:$AAE1,0))</f>
        <v>2</v>
      </c>
      <c r="G88" s="275">
        <f t="array" ref="G88">index(Deworming!$A$1:$AAE$80,match("Multiplier for resource sharing within households",Deworming!$A$1:$A$80,0),match(G$1,Deworming!$A$1:$AAE1,0))</f>
        <v>2</v>
      </c>
      <c r="H88" s="275">
        <f t="array" ref="H88">index(Deworming!$A$1:$AAE$80,match("Multiplier for resource sharing within households",Deworming!$A$1:$A$80,0),match(H$1,Deworming!$A$1:$AAE1,0))</f>
        <v>2</v>
      </c>
      <c r="I88" s="275">
        <f t="array" ref="I88">index(Deworming!$A$1:$AAE$80,match("Multiplier for resource sharing within households",Deworming!$A$1:$A$80,0),match(I$1,Deworming!$A$1:$AAE1,0))</f>
        <v>2</v>
      </c>
      <c r="J88" s="275">
        <f t="array" ref="J88">index(Deworming!$A$1:$AAE$80,match("Multiplier for resource sharing within households",Deworming!$A$1:$A$80,0),match(J$1,Deworming!$A$1:$AAE1,0))</f>
        <v>2</v>
      </c>
      <c r="K88" s="275">
        <f t="array" ref="K88">index(Deworming!$A$1:$AAE$80,match("Multiplier for resource sharing within households",Deworming!$A$1:$A$80,0),match(K$1,Deworming!$A$1:$AAE1,0))</f>
        <v>2</v>
      </c>
      <c r="L88" s="275">
        <f t="array" ref="L88">index(Deworming!$A$1:$AAE$80,match("Multiplier for resource sharing within households",Deworming!$A$1:$A$80,0),match(L$1,Deworming!$A$1:$AAE1,0))</f>
        <v>2</v>
      </c>
      <c r="M88" s="275">
        <f t="array" ref="M88">index(Deworming!$A$1:$AAE$80,match("Multiplier for resource sharing within households",Deworming!$A$1:$A$80,0),match(M$1,Deworming!$A$1:$AAE1,0))</f>
        <v>2</v>
      </c>
      <c r="N88" s="275">
        <f t="array" ref="N88">index(Deworming!$A$1:$AAE$80,match("Multiplier for resource sharing within households",Deworming!$A$1:$A$80,0),match(N$1,Deworming!$A$1:$AAE1,0))</f>
        <v>2</v>
      </c>
      <c r="O88" s="275">
        <f t="array" ref="O88">index(Deworming!$A$1:$AAE$80,match("Multiplier for resource sharing within households",Deworming!$A$1:$A$80,0),match(O$1,Deworming!$A$1:$AAE1,0))</f>
        <v>2</v>
      </c>
      <c r="P88" s="275">
        <f t="array" ref="P88">index(Deworming!$A$1:$AAE$80,match("Multiplier for resource sharing within households",Deworming!$A$1:$A$80,0),match(P$1,Deworming!$A$1:$AAE1,0))</f>
        <v>2</v>
      </c>
      <c r="Q88" s="275">
        <f t="array" ref="Q88">index(Deworming!$A$1:$AAE$80,match("Multiplier for resource sharing within households",Deworming!$A$1:$A$80,0),match(Q$1,Deworming!$A$1:$AAE1,0))</f>
        <v>2</v>
      </c>
      <c r="R88" s="275">
        <f t="array" ref="R88">index(Deworming!$A$1:$AAE$80,match("Multiplier for resource sharing within households",Deworming!$A$1:$A$80,0),match(R$1,Deworming!$A$1:$AAE1,0))</f>
        <v>2</v>
      </c>
    </row>
    <row r="89">
      <c r="A89" s="265" t="s">
        <v>158</v>
      </c>
      <c r="B89" s="274">
        <f t="shared" ref="B89:R89" si="35">B88*B87</f>
        <v>0.2225405922</v>
      </c>
      <c r="C89" s="274">
        <f t="shared" si="35"/>
        <v>0.2287058224</v>
      </c>
      <c r="D89" s="274">
        <f t="shared" si="35"/>
        <v>0.2287058224</v>
      </c>
      <c r="E89" s="274">
        <f t="shared" si="35"/>
        <v>0.3571140948</v>
      </c>
      <c r="F89" s="274">
        <f t="shared" si="35"/>
        <v>0.3447779677</v>
      </c>
      <c r="G89" s="274">
        <f t="shared" si="35"/>
        <v>0.3427736002</v>
      </c>
      <c r="H89" s="274">
        <f t="shared" si="35"/>
        <v>0.4549408903</v>
      </c>
      <c r="I89" s="274">
        <f t="shared" si="35"/>
        <v>0.2545062242</v>
      </c>
      <c r="J89" s="274">
        <f t="shared" si="35"/>
        <v>0.3571140948</v>
      </c>
      <c r="K89" s="274">
        <f t="shared" si="35"/>
        <v>0.3571140948</v>
      </c>
      <c r="L89" s="274">
        <f t="shared" si="35"/>
        <v>0.3571140948</v>
      </c>
      <c r="M89" s="274">
        <f t="shared" si="35"/>
        <v>0.2840474208</v>
      </c>
      <c r="N89" s="274">
        <f t="shared" si="35"/>
        <v>0.3407836605</v>
      </c>
      <c r="O89" s="274">
        <f t="shared" si="35"/>
        <v>0.2287058224</v>
      </c>
      <c r="P89" s="274">
        <f t="shared" si="35"/>
        <v>0.3571140948</v>
      </c>
      <c r="Q89" s="274">
        <f t="shared" si="35"/>
        <v>1.027212684</v>
      </c>
      <c r="R89" s="274">
        <f t="shared" si="35"/>
        <v>0.3427736002</v>
      </c>
    </row>
    <row r="90">
      <c r="A90" s="250"/>
      <c r="B90" s="108"/>
      <c r="C90" s="108"/>
      <c r="D90" s="108"/>
      <c r="E90" s="108"/>
      <c r="F90" s="108"/>
      <c r="G90" s="108"/>
      <c r="H90" s="108"/>
      <c r="I90" s="108"/>
      <c r="J90" s="108"/>
      <c r="K90" s="108"/>
      <c r="L90" s="108"/>
      <c r="M90" s="108"/>
      <c r="N90" s="108"/>
      <c r="O90" s="108"/>
      <c r="P90" s="108"/>
      <c r="Q90" s="108"/>
      <c r="R90" s="108"/>
    </row>
    <row r="91">
      <c r="A91" s="276" t="s">
        <v>159</v>
      </c>
      <c r="B91" s="231">
        <f t="shared" ref="B91:R91" si="36">B76*B89</f>
        <v>1373.586593</v>
      </c>
      <c r="C91" s="231">
        <f t="shared" si="36"/>
        <v>1411.640224</v>
      </c>
      <c r="D91" s="231">
        <f t="shared" si="36"/>
        <v>1411.640224</v>
      </c>
      <c r="E91" s="231">
        <f t="shared" si="36"/>
        <v>2204.214197</v>
      </c>
      <c r="F91" s="231">
        <f t="shared" si="36"/>
        <v>2128.071958</v>
      </c>
      <c r="G91" s="231">
        <f t="shared" si="36"/>
        <v>2115.700407</v>
      </c>
      <c r="H91" s="231">
        <f t="shared" si="36"/>
        <v>2808.030217</v>
      </c>
      <c r="I91" s="231">
        <f t="shared" si="36"/>
        <v>1570.887962</v>
      </c>
      <c r="J91" s="231">
        <f t="shared" si="36"/>
        <v>2204.214197</v>
      </c>
      <c r="K91" s="231">
        <f t="shared" si="36"/>
        <v>2204.214197</v>
      </c>
      <c r="L91" s="231">
        <f t="shared" si="36"/>
        <v>2204.214197</v>
      </c>
      <c r="M91" s="231">
        <f t="shared" si="36"/>
        <v>1753.224996</v>
      </c>
      <c r="N91" s="231">
        <f t="shared" si="36"/>
        <v>2103.417909</v>
      </c>
      <c r="O91" s="231">
        <f t="shared" si="36"/>
        <v>1411.640224</v>
      </c>
      <c r="P91" s="231">
        <f t="shared" si="36"/>
        <v>2204.214197</v>
      </c>
      <c r="Q91" s="231">
        <f t="shared" si="36"/>
        <v>6340.261596</v>
      </c>
      <c r="R91" s="231">
        <f t="shared" si="36"/>
        <v>2115.700407</v>
      </c>
    </row>
    <row r="92">
      <c r="A92" s="276" t="s">
        <v>160</v>
      </c>
      <c r="B92" s="231">
        <f t="shared" ref="B92:R92" si="37">B77*B89</f>
        <v>3128.956524</v>
      </c>
      <c r="C92" s="231">
        <f t="shared" si="37"/>
        <v>3215.640652</v>
      </c>
      <c r="D92" s="231">
        <f t="shared" si="37"/>
        <v>3215.640652</v>
      </c>
      <c r="E92" s="231">
        <f t="shared" si="37"/>
        <v>5021.081617</v>
      </c>
      <c r="F92" s="231">
        <f t="shared" si="37"/>
        <v>4847.633686</v>
      </c>
      <c r="G92" s="231">
        <f t="shared" si="37"/>
        <v>4819.451956</v>
      </c>
      <c r="H92" s="231">
        <f t="shared" si="37"/>
        <v>6396.542097</v>
      </c>
      <c r="I92" s="231">
        <f t="shared" si="37"/>
        <v>3578.398451</v>
      </c>
      <c r="J92" s="231">
        <f t="shared" si="37"/>
        <v>5021.081617</v>
      </c>
      <c r="K92" s="231">
        <f t="shared" si="37"/>
        <v>5021.081617</v>
      </c>
      <c r="L92" s="231">
        <f t="shared" si="37"/>
        <v>5021.081617</v>
      </c>
      <c r="M92" s="231">
        <f t="shared" si="37"/>
        <v>3993.752428</v>
      </c>
      <c r="N92" s="231">
        <f t="shared" si="37"/>
        <v>4791.473084</v>
      </c>
      <c r="O92" s="231">
        <f t="shared" si="37"/>
        <v>3215.640652</v>
      </c>
      <c r="P92" s="231">
        <f t="shared" si="37"/>
        <v>5021.081617</v>
      </c>
      <c r="Q92" s="231">
        <f t="shared" si="37"/>
        <v>14442.77557</v>
      </c>
      <c r="R92" s="231">
        <f t="shared" si="37"/>
        <v>4819.451956</v>
      </c>
    </row>
    <row r="93">
      <c r="A93" s="250"/>
      <c r="B93" s="250"/>
      <c r="C93" s="250"/>
      <c r="D93" s="250"/>
      <c r="E93" s="250"/>
      <c r="F93" s="250"/>
      <c r="G93" s="250"/>
      <c r="H93" s="250"/>
      <c r="I93" s="250"/>
      <c r="J93" s="250"/>
      <c r="K93" s="250"/>
      <c r="L93" s="250"/>
      <c r="M93" s="250"/>
      <c r="N93" s="250"/>
      <c r="O93" s="250"/>
      <c r="P93" s="250"/>
      <c r="Q93" s="250"/>
      <c r="R93" s="250"/>
    </row>
    <row r="94">
      <c r="A94" s="269" t="s">
        <v>81</v>
      </c>
      <c r="B94" s="277">
        <f t="array" ref="B94">index('Moral weights'!$A$1:$AAE$80,match($A94,'Moral weights'!$A$1:$A$80,0),match(B$1,'Moral weights'!$A$1:$AAE1,0))</f>
        <v>1.442695041</v>
      </c>
      <c r="C94" s="277">
        <f t="array" ref="C94">index('Moral weights'!$A$1:$AAE$80,match($A94,'Moral weights'!$A$1:$A$80,0),match(C$1,'Moral weights'!$A$1:$AAE1,0))</f>
        <v>0.3847186776</v>
      </c>
      <c r="D94" s="277">
        <f t="array" ref="D94">index('Moral weights'!$A$1:$AAE$80,match($A94,'Moral weights'!$A$1:$A$80,0),match(D$1,'Moral weights'!$A$1:$AAE1,0))</f>
        <v>1.442695041</v>
      </c>
      <c r="E94" s="277">
        <f t="array" ref="E94">index('Moral weights'!$A$1:$AAE$80,match($A94,'Moral weights'!$A$1:$A$80,0),match(E$1,'Moral weights'!$A$1:$AAE1,0))</f>
        <v>0.7213475204</v>
      </c>
      <c r="F94" s="277">
        <f t="array" ref="F94">index('Moral weights'!$A$1:$AAE$80,match($A94,'Moral weights'!$A$1:$A$80,0),match(F$1,'Moral weights'!$A$1:$AAE1,0))</f>
        <v>0.7213475204</v>
      </c>
      <c r="G94" s="277">
        <f t="array" ref="G94">index('Moral weights'!$A$1:$AAE$80,match($A94,'Moral weights'!$A$1:$A$80,0),match(G$1,'Moral weights'!$A$1:$AAE1,0))</f>
        <v>0.02212132348</v>
      </c>
      <c r="H94" s="277">
        <f t="array" ref="H94">index('Moral weights'!$A$1:$AAE$80,match($A94,'Moral weights'!$A$1:$A$80,0),match(H$1,'Moral weights'!$A$1:$AAE1,0))</f>
        <v>0.480898347</v>
      </c>
      <c r="I94" s="277">
        <f t="array" ref="I94">index('Moral weights'!$A$1:$AAE$80,match($A94,'Moral weights'!$A$1:$A$80,0),match(I$1,'Moral weights'!$A$1:$AAE1,0))</f>
        <v>1.442695041</v>
      </c>
      <c r="J94" s="277">
        <f t="array" ref="J94">index('Moral weights'!$A$1:$AAE$80,match($A94,'Moral weights'!$A$1:$A$80,0),match(J$1,'Moral weights'!$A$1:$AAE1,0))</f>
        <v>0.8367631237</v>
      </c>
      <c r="K94" s="277">
        <f t="array" ref="K94">index('Moral weights'!$A$1:$AAE$80,match($A94,'Moral weights'!$A$1:$A$80,0),match(K$1,'Moral weights'!$A$1:$AAE1,0))</f>
        <v>0.3606737602</v>
      </c>
      <c r="L94" s="277">
        <f t="array" ref="L94">index('Moral weights'!$A$1:$AAE$80,match($A94,'Moral weights'!$A$1:$A$80,0),match(L$1,'Moral weights'!$A$1:$AAE1,0))</f>
        <v>1.442695041</v>
      </c>
      <c r="M94" s="277">
        <f t="array" ref="M94">index('Moral weights'!$A$1:$AAE$80,match($A94,'Moral weights'!$A$1:$A$80,0),match(M$1,'Moral weights'!$A$1:$AAE1,0))</f>
        <v>0.8079092229</v>
      </c>
      <c r="N94" s="277">
        <f t="array" ref="N94">index('Moral weights'!$A$1:$AAE$80,match($A94,'Moral weights'!$A$1:$A$80,0),match(N$1,'Moral weights'!$A$1:$AAE1,0))</f>
        <v>1.442695041</v>
      </c>
      <c r="O94" s="277">
        <f t="array" ref="O94">index('Moral weights'!$A$1:$AAE$80,match($A94,'Moral weights'!$A$1:$A$80,0),match(O$1,'Moral weights'!$A$1:$AAE1,0))</f>
        <v>0.02623081893</v>
      </c>
      <c r="P94" s="277">
        <f t="array" ref="P94">index('Moral weights'!$A$1:$AAE$80,match($A94,'Moral weights'!$A$1:$A$80,0),match(P$1,'Moral weights'!$A$1:$AAE1,0))</f>
        <v>1.442695041</v>
      </c>
      <c r="Q94" s="277" t="str">
        <f t="array" ref="Q94">index('Moral weights'!$A$1:$AAE$80,match($A94,'Moral weights'!$A$1:$A$80,0),match(Q$1,'Moral weights'!$A$1:$AAE1,0))</f>
        <v/>
      </c>
      <c r="R94" s="277">
        <f t="array" ref="R94">index('Moral weights'!$A$1:$AAE$80,match($A94,'Moral weights'!$A$1:$A$80,0),match(R$1,'Moral weights'!$A$1:$AAE1,0))</f>
        <v>0.5770780164</v>
      </c>
    </row>
    <row r="95">
      <c r="A95" s="247" t="s">
        <v>161</v>
      </c>
      <c r="B95" s="278">
        <f t="shared" ref="B95:R95" si="38">B94*sum(B91:B92)</f>
        <v>6495.796625</v>
      </c>
      <c r="C95" s="278">
        <f t="shared" si="38"/>
        <v>1780.201379</v>
      </c>
      <c r="D95" s="278">
        <f t="shared" si="38"/>
        <v>6675.755172</v>
      </c>
      <c r="E95" s="278">
        <f t="shared" si="38"/>
        <v>5211.94922</v>
      </c>
      <c r="F95" s="278">
        <f t="shared" si="38"/>
        <v>5031.90797</v>
      </c>
      <c r="G95" s="278">
        <f t="shared" si="38"/>
        <v>153.4147488</v>
      </c>
      <c r="H95" s="278">
        <f t="shared" si="38"/>
        <v>4426.46361</v>
      </c>
      <c r="I95" s="278">
        <f t="shared" si="38"/>
        <v>7428.849971</v>
      </c>
      <c r="J95" s="278">
        <f t="shared" si="38"/>
        <v>6045.861095</v>
      </c>
      <c r="K95" s="278">
        <f t="shared" si="38"/>
        <v>2605.97461</v>
      </c>
      <c r="L95" s="278">
        <f t="shared" si="38"/>
        <v>10423.89844</v>
      </c>
      <c r="M95" s="278">
        <f t="shared" si="38"/>
        <v>4643.036065</v>
      </c>
      <c r="N95" s="278">
        <f t="shared" si="38"/>
        <v>9947.225042</v>
      </c>
      <c r="O95" s="278">
        <f t="shared" si="38"/>
        <v>121.3773668</v>
      </c>
      <c r="P95" s="278">
        <f t="shared" si="38"/>
        <v>10423.89844</v>
      </c>
      <c r="Q95" s="278">
        <f t="shared" si="38"/>
        <v>0</v>
      </c>
      <c r="R95" s="278">
        <f t="shared" si="38"/>
        <v>4002.123969</v>
      </c>
    </row>
    <row r="96">
      <c r="A96" s="46"/>
      <c r="B96" s="46"/>
      <c r="C96" s="46"/>
      <c r="D96" s="46"/>
      <c r="E96" s="46"/>
      <c r="F96" s="46"/>
      <c r="G96" s="46"/>
      <c r="H96" s="46"/>
      <c r="I96" s="46"/>
      <c r="J96" s="46"/>
      <c r="K96" s="46"/>
      <c r="L96" s="46"/>
      <c r="M96" s="46"/>
      <c r="N96" s="46"/>
      <c r="O96" s="46"/>
      <c r="P96" s="46"/>
      <c r="Q96" s="46"/>
      <c r="R96" s="46"/>
    </row>
    <row r="97">
      <c r="A97" s="279" t="s">
        <v>162</v>
      </c>
      <c r="B97" s="274">
        <f t="shared" ref="B97:R97" si="39">sum(B91:B92)/B53</f>
        <v>0.01116157866</v>
      </c>
      <c r="C97" s="274">
        <f t="shared" si="39"/>
        <v>0.01147079731</v>
      </c>
      <c r="D97" s="274">
        <f t="shared" si="39"/>
        <v>0.01147079731</v>
      </c>
      <c r="E97" s="274">
        <f t="shared" si="39"/>
        <v>0.01791114609</v>
      </c>
      <c r="F97" s="274">
        <f t="shared" si="39"/>
        <v>0.01729242457</v>
      </c>
      <c r="G97" s="274">
        <f t="shared" si="39"/>
        <v>0.01719189502</v>
      </c>
      <c r="H97" s="274">
        <f t="shared" si="39"/>
        <v>0.02281767331</v>
      </c>
      <c r="I97" s="274">
        <f t="shared" si="39"/>
        <v>0.01276482286</v>
      </c>
      <c r="J97" s="274">
        <f t="shared" si="39"/>
        <v>0.01791114609</v>
      </c>
      <c r="K97" s="274">
        <f t="shared" si="39"/>
        <v>0.01791114609</v>
      </c>
      <c r="L97" s="274">
        <f t="shared" si="39"/>
        <v>0.01791114609</v>
      </c>
      <c r="M97" s="274">
        <f t="shared" si="39"/>
        <v>0.01424646892</v>
      </c>
      <c r="N97" s="274">
        <f t="shared" si="39"/>
        <v>0.0170920891</v>
      </c>
      <c r="O97" s="274">
        <f t="shared" si="39"/>
        <v>0.01147079731</v>
      </c>
      <c r="P97" s="274">
        <f t="shared" si="39"/>
        <v>0.01791114609</v>
      </c>
      <c r="Q97" s="274">
        <f t="shared" si="39"/>
        <v>0.05152010719</v>
      </c>
      <c r="R97" s="274">
        <f t="shared" si="39"/>
        <v>0.01719189502</v>
      </c>
    </row>
    <row r="98">
      <c r="A98" s="247" t="s">
        <v>163</v>
      </c>
      <c r="B98" s="280">
        <f t="shared" ref="B98:R98" si="40">B95/B39</f>
        <v>0.006495796625</v>
      </c>
      <c r="C98" s="280">
        <f t="shared" si="40"/>
        <v>0.001780201379</v>
      </c>
      <c r="D98" s="280">
        <f t="shared" si="40"/>
        <v>0.006675755172</v>
      </c>
      <c r="E98" s="280">
        <f t="shared" si="40"/>
        <v>0.00521194922</v>
      </c>
      <c r="F98" s="280">
        <f t="shared" si="40"/>
        <v>0.00503190797</v>
      </c>
      <c r="G98" s="280">
        <f t="shared" si="40"/>
        <v>0.0001534147488</v>
      </c>
      <c r="H98" s="280">
        <f t="shared" si="40"/>
        <v>0.00442646361</v>
      </c>
      <c r="I98" s="280">
        <f t="shared" si="40"/>
        <v>0.007428849971</v>
      </c>
      <c r="J98" s="280">
        <f t="shared" si="40"/>
        <v>0.006045861095</v>
      </c>
      <c r="K98" s="280">
        <f t="shared" si="40"/>
        <v>0.00260597461</v>
      </c>
      <c r="L98" s="280">
        <f t="shared" si="40"/>
        <v>0.01042389844</v>
      </c>
      <c r="M98" s="280">
        <f t="shared" si="40"/>
        <v>0.004643036065</v>
      </c>
      <c r="N98" s="280">
        <f t="shared" si="40"/>
        <v>0.009947225042</v>
      </c>
      <c r="O98" s="280">
        <f t="shared" si="40"/>
        <v>0.0001213773668</v>
      </c>
      <c r="P98" s="280">
        <f t="shared" si="40"/>
        <v>0.01042389844</v>
      </c>
      <c r="Q98" s="280">
        <f t="shared" si="40"/>
        <v>0</v>
      </c>
      <c r="R98" s="280">
        <f t="shared" si="40"/>
        <v>0.004002123969</v>
      </c>
    </row>
    <row r="99">
      <c r="A99" s="257"/>
      <c r="B99" s="250"/>
      <c r="C99" s="250"/>
      <c r="D99" s="250"/>
      <c r="E99" s="250"/>
      <c r="F99" s="250"/>
      <c r="G99" s="250"/>
      <c r="H99" s="250"/>
      <c r="I99" s="250"/>
      <c r="J99" s="250"/>
      <c r="K99" s="250"/>
      <c r="L99" s="250"/>
      <c r="M99" s="250"/>
      <c r="N99" s="250"/>
      <c r="O99" s="250"/>
      <c r="P99" s="250"/>
      <c r="Q99" s="250"/>
      <c r="R99" s="250"/>
    </row>
    <row r="100">
      <c r="A100" s="198" t="s">
        <v>164</v>
      </c>
      <c r="B100" s="199"/>
      <c r="C100" s="199"/>
      <c r="D100" s="199"/>
      <c r="E100" s="199"/>
      <c r="F100" s="199"/>
      <c r="G100" s="199"/>
      <c r="H100" s="199"/>
      <c r="I100" s="199"/>
      <c r="J100" s="199"/>
      <c r="K100" s="199"/>
      <c r="L100" s="199"/>
      <c r="M100" s="199"/>
      <c r="N100" s="199"/>
      <c r="O100" s="199"/>
      <c r="P100" s="199"/>
      <c r="Q100" s="200"/>
      <c r="R100" s="201"/>
    </row>
    <row r="101">
      <c r="A101" s="281" t="s">
        <v>165</v>
      </c>
      <c r="B101" s="231">
        <f t="shared" ref="B101:R101" si="41">iferror(if((B98+B70+B61)&gt;0,(B98+B70+B61)*10000, "n/a"),"n/a")</f>
        <v>180.4163507</v>
      </c>
      <c r="C101" s="231">
        <f t="shared" si="41"/>
        <v>56.89199314</v>
      </c>
      <c r="D101" s="231">
        <f t="shared" si="41"/>
        <v>297.685084</v>
      </c>
      <c r="E101" s="231">
        <f t="shared" si="41"/>
        <v>229.7767543</v>
      </c>
      <c r="F101" s="231">
        <f t="shared" si="41"/>
        <v>119.3823313</v>
      </c>
      <c r="G101" s="231">
        <f t="shared" si="41"/>
        <v>5.034077427</v>
      </c>
      <c r="H101" s="231">
        <f t="shared" si="41"/>
        <v>107.6050201</v>
      </c>
      <c r="I101" s="231">
        <f t="shared" si="41"/>
        <v>238.61474</v>
      </c>
      <c r="J101" s="231">
        <f t="shared" si="41"/>
        <v>185.9157999</v>
      </c>
      <c r="K101" s="231">
        <f t="shared" si="41"/>
        <v>61.59119852</v>
      </c>
      <c r="L101" s="231">
        <f t="shared" si="41"/>
        <v>281.8962465</v>
      </c>
      <c r="M101" s="231">
        <f t="shared" si="41"/>
        <v>161.8941268</v>
      </c>
      <c r="N101" s="231">
        <f t="shared" si="41"/>
        <v>357.4050709</v>
      </c>
      <c r="O101" s="231">
        <f t="shared" si="41"/>
        <v>1.864198221</v>
      </c>
      <c r="P101" s="231">
        <f t="shared" si="41"/>
        <v>175.3018892</v>
      </c>
      <c r="Q101" s="231" t="str">
        <f t="shared" si="41"/>
        <v>n/a</v>
      </c>
      <c r="R101" s="231">
        <f t="shared" si="41"/>
        <v>140.9626387</v>
      </c>
    </row>
    <row r="102" ht="1.5" customHeight="1">
      <c r="A102" s="282" t="s">
        <v>166</v>
      </c>
      <c r="B102" s="283">
        <f t="array" ref="B102">iferror((index('Moral weights'!$A$1:$AAE$80,match(CONCATENATE("Value assigned to ",mid($A102, 30,1000)),'Moral weights'!$A$1:$A$80,0),match(B$1,'Moral weights'!$A$1:$AAE$1,0))/B101)*10000," ")</f>
        <v>2383.375999</v>
      </c>
      <c r="C102" s="283">
        <f t="array" ref="C102">iferror((index('Moral weights'!$A$1:$AAE$80,match(CONCATENATE("Value assigned to ",mid($A102, 30,1000)),'Moral weights'!$A$1:$A$80,0),match(C$1,'Moral weights'!$A$1:$AAE$1,0))/C101)*10000," ")</f>
        <v>1406.173269</v>
      </c>
      <c r="D102" s="283">
        <f t="array" ref="D102">iferror((index('Moral weights'!$A$1:$AAE$80,match(CONCATENATE("Value assigned to ",mid($A102, 30,1000)),'Moral weights'!$A$1:$A$80,0),match(D$1,'Moral weights'!$A$1:$AAE$1,0))/D101)*10000," ")</f>
        <v>2687.403713</v>
      </c>
      <c r="E102" s="283">
        <f t="array" ref="E102">iferror((index('Moral weights'!$A$1:$AAE$80,match(CONCATENATE("Value assigned to ",mid($A102, 30,1000)),'Moral weights'!$A$1:$A$80,0),match(E$1,'Moral weights'!$A$1:$AAE$1,0))/E101)*10000," ")</f>
        <v>2176.025167</v>
      </c>
      <c r="F102" s="283">
        <f t="array" ref="F102">iferror((index('Moral weights'!$A$1:$AAE$80,match(CONCATENATE("Value assigned to ",mid($A102, 30,1000)),'Moral weights'!$A$1:$A$80,0),match(F$1,'Moral weights'!$A$1:$AAE$1,0))/F101)*10000," ")</f>
        <v>1675.289784</v>
      </c>
      <c r="G102" s="283">
        <f t="array" ref="G102">iferror((index('Moral weights'!$A$1:$AAE$80,match(CONCATENATE("Value assigned to ",mid($A102, 30,1000)),'Moral weights'!$A$1:$A$80,0),match(G$1,'Moral weights'!$A$1:$AAE$1,0))/G101)*10000," ")</f>
        <v>1986.461302</v>
      </c>
      <c r="H102" s="283">
        <f t="array" ref="H102">iferror((index('Moral weights'!$A$1:$AAE$80,match(CONCATENATE("Value assigned to ",mid($A102, 30,1000)),'Moral weights'!$A$1:$A$80,0),match(H$1,'Moral weights'!$A$1:$AAE$1,0))/H101)*10000," ")</f>
        <v>1367.965917</v>
      </c>
      <c r="I102" s="283">
        <f t="array" ref="I102">iferror((index('Moral weights'!$A$1:$AAE$80,match(CONCATENATE("Value assigned to ",mid($A102, 30,1000)),'Moral weights'!$A$1:$A$80,0),match(I$1,'Moral weights'!$A$1:$AAE$1,0))/I101)*10000," ")</f>
        <v>2095.427969</v>
      </c>
      <c r="J102" s="283">
        <f t="array" ref="J102">iferror((index('Moral weights'!$A$1:$AAE$80,match(CONCATENATE("Value assigned to ",mid($A102, 30,1000)),'Moral weights'!$A$1:$A$80,0),match(J$1,'Moral weights'!$A$1:$AAE$1,0))/J101)*10000," ")</f>
        <v>2296.738633</v>
      </c>
      <c r="K102" s="283">
        <f t="array" ref="K102">iferror((index('Moral weights'!$A$1:$AAE$80,match(CONCATENATE("Value assigned to ",mid($A102, 30,1000)),'Moral weights'!$A$1:$A$80,0),match(K$1,'Moral weights'!$A$1:$AAE$1,0))/K101)*10000," ")</f>
        <v>1623.608607</v>
      </c>
      <c r="L102" s="283">
        <f t="array" ref="L102">iferror((index('Moral weights'!$A$1:$AAE$80,match(CONCATENATE("Value assigned to ",mid($A102, 30,1000)),'Moral weights'!$A$1:$A$80,0),match(L$1,'Moral weights'!$A$1:$AAE$1,0))/L101)*10000," ")</f>
        <v>1773.702226</v>
      </c>
      <c r="M102" s="283">
        <f t="array" ref="M102">iferror((index('Moral weights'!$A$1:$AAE$80,match(CONCATENATE("Value assigned to ",mid($A102, 30,1000)),'Moral weights'!$A$1:$A$80,0),match(M$1,'Moral weights'!$A$1:$AAE$1,0))/M101)*10000," ")</f>
        <v>2470.750533</v>
      </c>
      <c r="N102" s="283">
        <f t="array" ref="N102">iferror((index('Moral weights'!$A$1:$AAE$80,match(CONCATENATE("Value assigned to ",mid($A102, 30,1000)),'Moral weights'!$A$1:$A$80,0),match(N$1,'Moral weights'!$A$1:$AAE$1,0))/N101)*10000," ")</f>
        <v>1909.597976</v>
      </c>
      <c r="O102" s="283">
        <f t="array" ref="O102">iferror((index('Moral weights'!$A$1:$AAE$80,match(CONCATENATE("Value assigned to ",mid($A102, 30,1000)),'Moral weights'!$A$1:$A$80,0),match(O$1,'Moral weights'!$A$1:$AAE$1,0))/O101)*10000," ")</f>
        <v>766.3194892</v>
      </c>
      <c r="P102" s="283">
        <f t="array" ref="P102">iferror((index('Moral weights'!$A$1:$AAE$80,match(CONCATENATE("Value assigned to ",mid($A102, 30,1000)),'Moral weights'!$A$1:$A$80,0),match(P$1,'Moral weights'!$A$1:$AAE$1,0))/P101)*10000," ")</f>
        <v>1140.889017</v>
      </c>
      <c r="Q102" s="283" t="str">
        <f t="array" ref="Q102">iferror((index('Moral weights'!$A$1:$AAE$80,match(CONCATENATE("Value assigned to ",mid($A102, 30,1000)),'Moral weights'!$A$1:$A$80,0),match(Q$1,'Moral weights'!$A$1:$AAE$1,0))/Q101)*10000," ")</f>
        <v> </v>
      </c>
      <c r="R102" s="283">
        <f t="array" ref="R102">iferror((index('Moral weights'!$A$1:$AAE$80,match(CONCATENATE("Value assigned to ",mid($A102, 30,1000)),'Moral weights'!$A$1:$A$80,0),match(R$1,'Moral weights'!$A$1:$AAE$1,0))/R101)*10000," ")</f>
        <v>2591.466812</v>
      </c>
    </row>
    <row r="103">
      <c r="A103" s="207" t="s">
        <v>167</v>
      </c>
      <c r="B103" s="283">
        <f t="shared" ref="B103:R103" si="42">B39/B73</f>
        <v>3464.290257</v>
      </c>
      <c r="C103" s="283">
        <f t="shared" si="42"/>
        <v>3464.290257</v>
      </c>
      <c r="D103" s="283">
        <f t="shared" si="42"/>
        <v>3464.290257</v>
      </c>
      <c r="E103" s="283">
        <f t="shared" si="42"/>
        <v>3464.290257</v>
      </c>
      <c r="F103" s="283">
        <f t="shared" si="42"/>
        <v>3464.290257</v>
      </c>
      <c r="G103" s="283">
        <f t="shared" si="42"/>
        <v>3464.290257</v>
      </c>
      <c r="H103" s="283">
        <f t="shared" si="42"/>
        <v>3464.290257</v>
      </c>
      <c r="I103" s="283">
        <f t="shared" si="42"/>
        <v>3464.290257</v>
      </c>
      <c r="J103" s="283">
        <f t="shared" si="42"/>
        <v>3464.290257</v>
      </c>
      <c r="K103" s="283">
        <f t="shared" si="42"/>
        <v>3464.290257</v>
      </c>
      <c r="L103" s="283">
        <f t="shared" si="42"/>
        <v>3464.290257</v>
      </c>
      <c r="M103" s="283">
        <f t="shared" si="42"/>
        <v>3464.290257</v>
      </c>
      <c r="N103" s="283">
        <f t="shared" si="42"/>
        <v>3464.290257</v>
      </c>
      <c r="O103" s="283">
        <f t="shared" si="42"/>
        <v>3464.290257</v>
      </c>
      <c r="P103" s="283">
        <f t="shared" si="42"/>
        <v>3464.290257</v>
      </c>
      <c r="Q103" s="283">
        <f t="shared" si="42"/>
        <v>3464.290257</v>
      </c>
      <c r="R103" s="283">
        <f t="shared" si="42"/>
        <v>3464.290257</v>
      </c>
    </row>
    <row r="104">
      <c r="A104" s="284"/>
      <c r="B104" s="285"/>
      <c r="C104" s="285"/>
      <c r="D104" s="285"/>
      <c r="E104" s="285"/>
      <c r="F104" s="285"/>
      <c r="G104" s="285"/>
      <c r="H104" s="285"/>
      <c r="I104" s="285"/>
      <c r="J104" s="285"/>
      <c r="K104" s="285"/>
      <c r="L104" s="285"/>
      <c r="M104" s="285"/>
      <c r="N104" s="285"/>
      <c r="O104" s="285"/>
      <c r="P104" s="285"/>
      <c r="Q104" s="286"/>
      <c r="R104" s="285"/>
    </row>
    <row r="105">
      <c r="A105" s="198" t="s">
        <v>168</v>
      </c>
      <c r="B105" s="199"/>
      <c r="C105" s="199"/>
      <c r="D105" s="199"/>
      <c r="E105" s="199"/>
      <c r="F105" s="199"/>
      <c r="G105" s="199"/>
      <c r="H105" s="199"/>
      <c r="I105" s="199"/>
      <c r="J105" s="199"/>
      <c r="K105" s="199"/>
      <c r="L105" s="199"/>
      <c r="M105" s="199"/>
      <c r="N105" s="199"/>
      <c r="O105" s="199"/>
      <c r="P105" s="199"/>
      <c r="Q105" s="200"/>
      <c r="R105" s="201"/>
    </row>
    <row r="106">
      <c r="A106" s="287" t="s">
        <v>169</v>
      </c>
      <c r="B106" s="288">
        <f t="array" ref="B106">iferror(index(Leveragefunging!$A$9:$S$1117,match($A106,Leveragefunging!$A$9:$A$1117,0),match(B$1,Leveragefunging!$A$9:$S$9,0)),0)</f>
        <v>-0.1557881358</v>
      </c>
      <c r="C106" s="288">
        <f t="array" ref="C106">iferror(index(Leveragefunging!$A$9:$S$1117,match($A106,Leveragefunging!$A$9:$A$1117,0),match(C$1,Leveragefunging!$A$9:$S$9,0)),0)</f>
        <v>-0.1541200743</v>
      </c>
      <c r="D106" s="288">
        <f t="array" ref="D106">iferror(index(Leveragefunging!$A$9:$S$1117,match($A106,Leveragefunging!$A$9:$A$1117,0),match(D$1,Leveragefunging!$A$9:$S$9,0)),0)</f>
        <v>-0.1551242143</v>
      </c>
      <c r="E106" s="288">
        <f t="array" ref="E106">iferror(index(Leveragefunging!$A$9:$S$1117,match($A106,Leveragefunging!$A$9:$A$1117,0),match(E$1,Leveragefunging!$A$9:$S$9,0)),0)</f>
        <v>-0.1558506089</v>
      </c>
      <c r="F106" s="288">
        <f t="array" ref="F106">iferror(index(Leveragefunging!$A$9:$S$1117,match($A106,Leveragefunging!$A$9:$A$1117,0),match(F$1,Leveragefunging!$A$9:$S$9,0)),0)</f>
        <v>-0.1561598936</v>
      </c>
      <c r="G106" s="288">
        <f t="array" ref="G106">iferror(index(Leveragefunging!$A$9:$S$1117,match($A106,Leveragefunging!$A$9:$A$1117,0),match(G$1,Leveragefunging!$A$9:$S$9,0)),0)</f>
        <v>-0.1555810333</v>
      </c>
      <c r="H106" s="288">
        <f t="array" ref="H106">iferror(index(Leveragefunging!$A$9:$S$1117,match($A106,Leveragefunging!$A$9:$A$1117,0),match(H$1,Leveragefunging!$A$9:$S$9,0)),0)</f>
        <v>-0.1561756583</v>
      </c>
      <c r="I106" s="288">
        <f t="array" ref="I106">iferror(index(Leveragefunging!$A$9:$S$1117,match($A106,Leveragefunging!$A$9:$A$1117,0),match(I$1,Leveragefunging!$A$9:$S$9,0)),0)</f>
        <v>-0.1551242885</v>
      </c>
      <c r="J106" s="288">
        <f t="array" ref="J106">iferror(index(Leveragefunging!$A$9:$S$1117,match($A106,Leveragefunging!$A$9:$A$1117,0),match(J$1,Leveragefunging!$A$9:$S$9,0)),0)</f>
        <v>-0.1560886982</v>
      </c>
      <c r="K106" s="288">
        <f t="array" ref="K106">iferror(index(Leveragefunging!$A$9:$S$1117,match($A106,Leveragefunging!$A$9:$A$1117,0),match(K$1,Leveragefunging!$A$9:$S$9,0)),0)</f>
        <v>-0.1561646022</v>
      </c>
      <c r="L106" s="288">
        <f t="array" ref="L106">iferror(index(Leveragefunging!$A$9:$S$1117,match($A106,Leveragefunging!$A$9:$A$1117,0),match(L$1,Leveragefunging!$A$9:$S$9,0)),0)</f>
        <v>-0.1558379354</v>
      </c>
      <c r="M106" s="288">
        <f t="array" ref="M106">iferror(index(Leveragefunging!$A$9:$S$1117,match($A106,Leveragefunging!$A$9:$A$1117,0),match(M$1,Leveragefunging!$A$9:$S$9,0)),0)</f>
        <v>-0.1555954114</v>
      </c>
      <c r="N106" s="288">
        <f t="array" ref="N106">iferror(index(Leveragefunging!$A$9:$S$1117,match($A106,Leveragefunging!$A$9:$A$1117,0),match(N$1,Leveragefunging!$A$9:$S$9,0)),0)</f>
        <v>-0.1554234039</v>
      </c>
      <c r="O106" s="288">
        <f t="array" ref="O106">iferror(index(Leveragefunging!$A$9:$S$1117,match($A106,Leveragefunging!$A$9:$A$1117,0),match(O$1,Leveragefunging!$A$9:$S$9,0)),0)</f>
        <v>-0.1580655405</v>
      </c>
      <c r="P106" s="288">
        <f t="array" ref="P106">iferror(index(Leveragefunging!$A$9:$S$1117,match($A106,Leveragefunging!$A$9:$A$1117,0),match(P$1,Leveragefunging!$A$9:$S$9,0)),0)</f>
        <v>-0.1578785308</v>
      </c>
      <c r="Q106" s="288" t="str">
        <f t="array" ref="Q106">iferror(index(Leveragefunging!$A$9:$S$1117,match($A106,Leveragefunging!$A$9:$A$1117,0),match(Q$1,Leveragefunging!$A$9:$S$9,0)),"")</f>
        <v/>
      </c>
      <c r="R106" s="288">
        <f>median(B106:P106)</f>
        <v>-0.1558379354</v>
      </c>
    </row>
    <row r="107">
      <c r="A107" s="281" t="s">
        <v>170</v>
      </c>
      <c r="B107" s="289">
        <f t="shared" ref="B107:Q107" si="43">iferror(B101*(1+B106),"n/a")</f>
        <v>152.3096237</v>
      </c>
      <c r="C107" s="289">
        <f t="shared" si="43"/>
        <v>48.12379493</v>
      </c>
      <c r="D107" s="289">
        <f t="shared" si="43"/>
        <v>251.5069192</v>
      </c>
      <c r="E107" s="289">
        <f t="shared" si="43"/>
        <v>193.9659072</v>
      </c>
      <c r="F107" s="289">
        <f t="shared" si="43"/>
        <v>100.7395991</v>
      </c>
      <c r="G107" s="289">
        <f t="shared" si="43"/>
        <v>4.250870459</v>
      </c>
      <c r="H107" s="289">
        <f t="shared" si="43"/>
        <v>90.79973524</v>
      </c>
      <c r="I107" s="289">
        <f t="shared" si="43"/>
        <v>201.5997983</v>
      </c>
      <c r="J107" s="289">
        <f t="shared" si="43"/>
        <v>156.8964447</v>
      </c>
      <c r="K107" s="289">
        <f t="shared" si="43"/>
        <v>51.9728335</v>
      </c>
      <c r="L107" s="289">
        <f t="shared" si="43"/>
        <v>237.9661174</v>
      </c>
      <c r="M107" s="289">
        <f t="shared" si="43"/>
        <v>136.7041435</v>
      </c>
      <c r="N107" s="289">
        <f t="shared" si="43"/>
        <v>301.8559582</v>
      </c>
      <c r="O107" s="289">
        <f t="shared" si="43"/>
        <v>1.569532722</v>
      </c>
      <c r="P107" s="289">
        <f t="shared" si="43"/>
        <v>147.6254845</v>
      </c>
      <c r="Q107" s="290" t="str">
        <f t="shared" si="43"/>
        <v>n/a</v>
      </c>
      <c r="R107" s="289">
        <f>R101*(1+R106)</f>
        <v>118.9953121</v>
      </c>
    </row>
    <row r="108" ht="1.5" customHeight="1">
      <c r="A108" s="282" t="s">
        <v>166</v>
      </c>
      <c r="B108" s="291">
        <f t="array" ref="B108">iferror((index('Moral weights'!$A$1:$AAC$80,match(CONCATENATE("Value assigned to ",mid($A108, 30,1000)),'Moral weights'!$A$1:$A$80,0),match(B$1,'Moral weights'!$A$1:$AAC$1,0))/B107)*10000," ")</f>
        <v>2823.196522</v>
      </c>
      <c r="C108" s="291">
        <f t="array" ref="C108">iferror((index('Moral weights'!$A$1:$AAC$80,match(CONCATENATE("Value assigned to ",mid($A108, 30,1000)),'Moral weights'!$A$1:$A$80,0),match(C$1,'Moral weights'!$A$1:$AAC$1,0))/C107)*10000," ")</f>
        <v>1662.379289</v>
      </c>
      <c r="D108" s="291">
        <f t="array" ref="D108">iferror((index('Moral weights'!$A$1:$AAC$80,match(CONCATENATE("Value assigned to ",mid($A108, 30,1000)),'Moral weights'!$A$1:$A$80,0),match(D$1,'Moral weights'!$A$1:$AAC$1,0))/D107)*10000," ")</f>
        <v>3180.827003</v>
      </c>
      <c r="E108" s="291">
        <f t="array" ref="E108">iferror((index('Moral weights'!$A$1:$AAC$80,match(CONCATENATE("Value assigned to ",mid($A108, 30,1000)),'Moral weights'!$A$1:$A$80,0),match(E$1,'Moral weights'!$A$1:$AAC$1,0))/E107)*10000," ")</f>
        <v>2577.772595</v>
      </c>
      <c r="F108" s="291">
        <f t="array" ref="F108">iferror((index('Moral weights'!$A$1:$AAC$80,match(CONCATENATE("Value assigned to ",mid($A108, 30,1000)),'Moral weights'!$A$1:$A$80,0),match(F$1,'Moral weights'!$A$1:$AAC$1,0))/F107)*10000," ")</f>
        <v>1985.316616</v>
      </c>
      <c r="G108" s="291">
        <f t="array" ref="G108">iferror((index('Moral weights'!$A$1:$AAC$80,match(CONCATENATE("Value assigned to ",mid($A108, 30,1000)),'Moral weights'!$A$1:$A$80,0),match(G$1,'Moral weights'!$A$1:$AAC$1,0))/G107)*10000," ")</f>
        <v>2352.45936</v>
      </c>
      <c r="H108" s="291">
        <f t="array" ref="H108">iferror((index('Moral weights'!$A$1:$AAC$80,match(CONCATENATE("Value assigned to ",mid($A108, 30,1000)),'Moral weights'!$A$1:$A$80,0),match(H$1,'Moral weights'!$A$1:$AAC$1,0))/H107)*10000," ")</f>
        <v>1621.150102</v>
      </c>
      <c r="I108" s="291">
        <f t="array" ref="I108">iferror((index('Moral weights'!$A$1:$AAC$80,match(CONCATENATE("Value assigned to ",mid($A108, 30,1000)),'Moral weights'!$A$1:$A$80,0),match(I$1,'Moral weights'!$A$1:$AAC$1,0))/I107)*10000," ")</f>
        <v>2480.161212</v>
      </c>
      <c r="J108" s="291">
        <f t="array" ref="J108">iferror((index('Moral weights'!$A$1:$AAC$80,match(CONCATENATE("Value assigned to ",mid($A108, 30,1000)),'Moral weights'!$A$1:$A$80,0),match(J$1,'Moral weights'!$A$1:$AAC$1,0))/J107)*10000," ")</f>
        <v>2721.540318</v>
      </c>
      <c r="K108" s="291">
        <f t="array" ref="K108">iferror((index('Moral weights'!$A$1:$AAC$80,match(CONCATENATE("Value assigned to ",mid($A108, 30,1000)),'Moral weights'!$A$1:$A$80,0),match(K$1,'Moral weights'!$A$1:$AAC$1,0))/K107)*10000," ")</f>
        <v>1924.082126</v>
      </c>
      <c r="L108" s="291">
        <f t="array" ref="L108">iferror((index('Moral weights'!$A$1:$AAC$80,match(CONCATENATE("Value assigned to ",mid($A108, 30,1000)),'Moral weights'!$A$1:$A$80,0),match(L$1,'Moral weights'!$A$1:$AAC$1,0))/L107)*10000," ")</f>
        <v>2101.139462</v>
      </c>
      <c r="M108" s="291">
        <f t="array" ref="M108">iferror((index('Moral weights'!$A$1:$AAC$80,match(CONCATENATE("Value assigned to ",mid($A108, 30,1000)),'Moral weights'!$A$1:$A$80,0),match(M$1,'Moral weights'!$A$1:$AAC$1,0))/M107)*10000," ")</f>
        <v>2926.026891</v>
      </c>
      <c r="N108" s="291">
        <f t="array" ref="N108">iferror((index('Moral weights'!$A$1:$AAC$80,match(CONCATENATE("Value assigned to ",mid($A108, 30,1000)),'Moral weights'!$A$1:$A$80,0),match(N$1,'Moral weights'!$A$1:$AAC$1,0))/N107)*10000," ")</f>
        <v>2261.012187</v>
      </c>
      <c r="O108" s="291">
        <f t="array" ref="O108">iferror((index('Moral weights'!$A$1:$AAC$80,match(CONCATENATE("Value assigned to ",mid($A108, 30,1000)),'Moral weights'!$A$1:$A$80,0),match(O$1,'Moral weights'!$A$1:$AAC$1,0))/O107)*10000," ")</f>
        <v>910.1890065</v>
      </c>
      <c r="P108" s="291">
        <f t="array" ref="P108">iferror((index('Moral weights'!$A$1:$AAC$80,match(CONCATENATE("Value assigned to ",mid($A108, 30,1000)),'Moral weights'!$A$1:$A$80,0),match(P$1,'Moral weights'!$A$1:$AAC$1,0))/P107)*10000," ")</f>
        <v>1354.779635</v>
      </c>
      <c r="Q108" s="292" t="str">
        <f t="array" ref="Q108">iferror((index('Moral weights'!$A$1:$ZZ$80,match(CONCATENATE("Value assigned to ",mid($A108, 30,1000)),'Moral weights'!$A$1:$A$80,0),match(Q$1,'Moral weights'!$A$1:$ZZ$1,0))/Q107)*10000," ")</f>
        <v> </v>
      </c>
      <c r="R108" s="291">
        <f t="array" ref="R108">iferror((index('Moral weights'!$A$1:$AAC$80,match(CONCATENATE("Value assigned to ",mid($A108, 30,1000)),'Moral weights'!$A$1:$A$80,0),match(R$1,'Moral weights'!$A$1:$AAC$1,0))/R107)*10000," ")</f>
        <v>3069.868833</v>
      </c>
    </row>
    <row r="109">
      <c r="A109" s="254" t="s">
        <v>171</v>
      </c>
      <c r="B109" s="293">
        <f t="shared" ref="B109:R109" si="44">B103/(1+B106)</f>
        <v>4103.579213</v>
      </c>
      <c r="C109" s="293">
        <f t="shared" si="44"/>
        <v>4095.487021</v>
      </c>
      <c r="D109" s="293">
        <f t="shared" si="44"/>
        <v>4100.354532</v>
      </c>
      <c r="E109" s="293">
        <f t="shared" si="44"/>
        <v>4103.882907</v>
      </c>
      <c r="F109" s="293">
        <f t="shared" si="44"/>
        <v>4105.387064</v>
      </c>
      <c r="G109" s="293">
        <f t="shared" si="44"/>
        <v>4102.572767</v>
      </c>
      <c r="H109" s="293">
        <f t="shared" si="44"/>
        <v>4105.463763</v>
      </c>
      <c r="I109" s="293">
        <f t="shared" si="44"/>
        <v>4100.354892</v>
      </c>
      <c r="J109" s="293">
        <f t="shared" si="44"/>
        <v>4105.040719</v>
      </c>
      <c r="K109" s="293">
        <f t="shared" si="44"/>
        <v>4105.409972</v>
      </c>
      <c r="L109" s="293">
        <f t="shared" si="44"/>
        <v>4103.821295</v>
      </c>
      <c r="M109" s="293">
        <f t="shared" si="44"/>
        <v>4102.642624</v>
      </c>
      <c r="N109" s="293">
        <f t="shared" si="44"/>
        <v>4101.807075</v>
      </c>
      <c r="O109" s="293">
        <f t="shared" si="44"/>
        <v>4114.679258</v>
      </c>
      <c r="P109" s="293">
        <f t="shared" si="44"/>
        <v>4113.765512</v>
      </c>
      <c r="Q109" s="293">
        <f t="shared" si="44"/>
        <v>3464.290257</v>
      </c>
      <c r="R109" s="293">
        <f t="shared" si="44"/>
        <v>4103.821295</v>
      </c>
    </row>
    <row r="110">
      <c r="A110" s="207" t="s">
        <v>172</v>
      </c>
      <c r="B110" s="218">
        <f t="shared" ref="B110:P110" si="45">B58/(1+B106)</f>
        <v>5335.647742</v>
      </c>
      <c r="C110" s="218">
        <f t="shared" si="45"/>
        <v>5325.125931</v>
      </c>
      <c r="D110" s="218">
        <f t="shared" si="45"/>
        <v>5331.454875</v>
      </c>
      <c r="E110" s="218">
        <f t="shared" si="45"/>
        <v>5336.042617</v>
      </c>
      <c r="F110" s="218">
        <f t="shared" si="45"/>
        <v>5337.998387</v>
      </c>
      <c r="G110" s="218">
        <f t="shared" si="45"/>
        <v>5334.339118</v>
      </c>
      <c r="H110" s="218">
        <f t="shared" si="45"/>
        <v>5338.098114</v>
      </c>
      <c r="I110" s="218">
        <f t="shared" si="45"/>
        <v>5331.455343</v>
      </c>
      <c r="J110" s="218">
        <f t="shared" si="45"/>
        <v>5337.548054</v>
      </c>
      <c r="K110" s="218">
        <f t="shared" si="45"/>
        <v>5338.028172</v>
      </c>
      <c r="L110" s="218">
        <f t="shared" si="45"/>
        <v>5335.962507</v>
      </c>
      <c r="M110" s="218">
        <f t="shared" si="45"/>
        <v>5334.429949</v>
      </c>
      <c r="N110" s="218">
        <f t="shared" si="45"/>
        <v>5333.343533</v>
      </c>
      <c r="O110" s="218">
        <f t="shared" si="45"/>
        <v>5350.080491</v>
      </c>
      <c r="P110" s="218">
        <f t="shared" si="45"/>
        <v>5348.8924</v>
      </c>
      <c r="Q110" s="218">
        <f>iferror(Q58/(1+Q106),"n/a")</f>
        <v>4504.417126</v>
      </c>
      <c r="R110" s="218">
        <f>R58/(1+R106)</f>
        <v>5335.962507</v>
      </c>
    </row>
    <row r="111" ht="15.75" customHeight="1">
      <c r="A111" s="254" t="s">
        <v>173</v>
      </c>
      <c r="B111" s="218">
        <f t="shared" ref="B111:R111" si="46">B67/(1+B106)</f>
        <v>17771.13257</v>
      </c>
      <c r="C111" s="218">
        <f t="shared" si="46"/>
        <v>17736.08818</v>
      </c>
      <c r="D111" s="218">
        <f t="shared" si="46"/>
        <v>17757.16763</v>
      </c>
      <c r="E111" s="218">
        <f t="shared" si="46"/>
        <v>17772.44776</v>
      </c>
      <c r="F111" s="218">
        <f t="shared" si="46"/>
        <v>17778.96173</v>
      </c>
      <c r="G111" s="218">
        <f t="shared" si="46"/>
        <v>17766.77401</v>
      </c>
      <c r="H111" s="218">
        <f t="shared" si="46"/>
        <v>17779.29388</v>
      </c>
      <c r="I111" s="218">
        <f t="shared" si="46"/>
        <v>17757.16919</v>
      </c>
      <c r="J111" s="218">
        <f t="shared" si="46"/>
        <v>17777.46183</v>
      </c>
      <c r="K111" s="218">
        <f t="shared" si="46"/>
        <v>17779.06093</v>
      </c>
      <c r="L111" s="218">
        <f t="shared" si="46"/>
        <v>17772.18094</v>
      </c>
      <c r="M111" s="218">
        <f t="shared" si="46"/>
        <v>17767.07654</v>
      </c>
      <c r="N111" s="218">
        <f t="shared" si="46"/>
        <v>17763.45807</v>
      </c>
      <c r="O111" s="218">
        <f t="shared" si="46"/>
        <v>17819.20289</v>
      </c>
      <c r="P111" s="218">
        <f t="shared" si="46"/>
        <v>17815.24579</v>
      </c>
      <c r="Q111" s="218">
        <f t="shared" si="46"/>
        <v>15002.60095</v>
      </c>
      <c r="R111" s="218">
        <f t="shared" si="46"/>
        <v>17772.18094</v>
      </c>
    </row>
    <row r="112">
      <c r="A112" s="284"/>
      <c r="B112" s="285"/>
      <c r="C112" s="285"/>
      <c r="D112" s="285"/>
      <c r="E112" s="285"/>
      <c r="F112" s="285"/>
      <c r="G112" s="285"/>
      <c r="H112" s="285"/>
      <c r="I112" s="285"/>
      <c r="J112" s="285"/>
      <c r="K112" s="285"/>
      <c r="L112" s="285"/>
      <c r="M112" s="285"/>
      <c r="N112" s="285"/>
      <c r="O112" s="285"/>
      <c r="P112" s="285"/>
      <c r="Q112" s="286"/>
      <c r="R112" s="285"/>
    </row>
    <row r="113">
      <c r="A113" s="294" t="s">
        <v>174</v>
      </c>
      <c r="B113" s="295"/>
      <c r="C113" s="295"/>
      <c r="D113" s="295"/>
      <c r="E113" s="295"/>
      <c r="F113" s="295"/>
      <c r="G113" s="295"/>
      <c r="H113" s="295"/>
      <c r="I113" s="295"/>
      <c r="J113" s="295"/>
      <c r="K113" s="295"/>
      <c r="L113" s="295"/>
      <c r="M113" s="295"/>
      <c r="N113" s="295"/>
      <c r="O113" s="295"/>
      <c r="P113" s="295"/>
      <c r="Q113" s="296"/>
      <c r="R113" s="295"/>
    </row>
    <row r="114">
      <c r="A114" s="297" t="s">
        <v>175</v>
      </c>
      <c r="B114" s="298">
        <f t="shared" ref="B114:R114" si="47">iferror(B98/(B70+B61+B98)," ")</f>
        <v>0.3600447853</v>
      </c>
      <c r="C114" s="298">
        <f t="shared" si="47"/>
        <v>0.3129089492</v>
      </c>
      <c r="D114" s="298">
        <f t="shared" si="47"/>
        <v>0.2242556155</v>
      </c>
      <c r="E114" s="298">
        <f t="shared" si="47"/>
        <v>0.2268266534</v>
      </c>
      <c r="F114" s="298">
        <f t="shared" si="47"/>
        <v>0.4214952009</v>
      </c>
      <c r="G114" s="298">
        <f t="shared" si="47"/>
        <v>0.3047524616</v>
      </c>
      <c r="H114" s="298">
        <f t="shared" si="47"/>
        <v>0.4113621843</v>
      </c>
      <c r="I114" s="298">
        <f t="shared" si="47"/>
        <v>0.3113324001</v>
      </c>
      <c r="J114" s="298">
        <f t="shared" si="47"/>
        <v>0.3251935069</v>
      </c>
      <c r="K114" s="298">
        <f t="shared" si="47"/>
        <v>0.4231082805</v>
      </c>
      <c r="L114" s="298">
        <f t="shared" si="47"/>
        <v>0.3697778374</v>
      </c>
      <c r="M114" s="298">
        <f t="shared" si="47"/>
        <v>0.2867945958</v>
      </c>
      <c r="N114" s="298">
        <f t="shared" si="47"/>
        <v>0.2783179606</v>
      </c>
      <c r="O114" s="298">
        <f t="shared" si="47"/>
        <v>0.6510968919</v>
      </c>
      <c r="P114" s="298">
        <f t="shared" si="47"/>
        <v>0.5946255619</v>
      </c>
      <c r="Q114" s="298" t="str">
        <f t="shared" si="47"/>
        <v> </v>
      </c>
      <c r="R114" s="298">
        <f t="shared" si="47"/>
        <v>0.283913809</v>
      </c>
    </row>
    <row r="115">
      <c r="A115" s="297" t="s">
        <v>176</v>
      </c>
      <c r="B115" s="298">
        <f t="shared" ref="B115:R115" si="48">iferror(B70/(B98+B70+B61)," ")</f>
        <v>0.1108354791</v>
      </c>
      <c r="C115" s="298">
        <f t="shared" si="48"/>
        <v>0.3749145295</v>
      </c>
      <c r="D115" s="298">
        <f t="shared" si="48"/>
        <v>0.1791291871</v>
      </c>
      <c r="E115" s="298">
        <f t="shared" si="48"/>
        <v>0.2900863888</v>
      </c>
      <c r="F115" s="298">
        <f t="shared" si="48"/>
        <v>0.2065832525</v>
      </c>
      <c r="G115" s="298">
        <f t="shared" si="48"/>
        <v>0.2542445748</v>
      </c>
      <c r="H115" s="298">
        <f t="shared" si="48"/>
        <v>0.2849434911</v>
      </c>
      <c r="I115" s="298">
        <f t="shared" si="48"/>
        <v>0.223473567</v>
      </c>
      <c r="J115" s="298">
        <f t="shared" si="48"/>
        <v>0.1649206259</v>
      </c>
      <c r="K115" s="298">
        <f t="shared" si="48"/>
        <v>0.2164436169</v>
      </c>
      <c r="L115" s="298">
        <f t="shared" si="48"/>
        <v>0.23645263</v>
      </c>
      <c r="M115" s="298">
        <f t="shared" si="48"/>
        <v>0.1646881458</v>
      </c>
      <c r="N115" s="298">
        <f t="shared" si="48"/>
        <v>0.2977430652</v>
      </c>
      <c r="O115" s="298">
        <f t="shared" si="48"/>
        <v>0.1787768814</v>
      </c>
      <c r="P115" s="298">
        <f t="shared" si="48"/>
        <v>0.1520921632</v>
      </c>
      <c r="Q115" s="298" t="str">
        <f t="shared" si="48"/>
        <v> </v>
      </c>
      <c r="R115" s="298">
        <f t="shared" si="48"/>
        <v>0.1407693988</v>
      </c>
    </row>
    <row r="116">
      <c r="A116" s="297" t="s">
        <v>177</v>
      </c>
      <c r="B116" s="298">
        <f t="shared" ref="B116:R116" si="49">iferror(B61/(B98+B70+B61)," ")</f>
        <v>0.5291197356</v>
      </c>
      <c r="C116" s="298">
        <f t="shared" si="49"/>
        <v>0.3121765214</v>
      </c>
      <c r="D116" s="298">
        <f t="shared" si="49"/>
        <v>0.5966151974</v>
      </c>
      <c r="E116" s="298">
        <f t="shared" si="49"/>
        <v>0.4830869579</v>
      </c>
      <c r="F116" s="298">
        <f t="shared" si="49"/>
        <v>0.3719215466</v>
      </c>
      <c r="G116" s="298">
        <f t="shared" si="49"/>
        <v>0.4410029636</v>
      </c>
      <c r="H116" s="298">
        <f t="shared" si="49"/>
        <v>0.3036943247</v>
      </c>
      <c r="I116" s="298">
        <f t="shared" si="49"/>
        <v>0.4651940329</v>
      </c>
      <c r="J116" s="298">
        <f t="shared" si="49"/>
        <v>0.5098858672</v>
      </c>
      <c r="K116" s="298">
        <f t="shared" si="49"/>
        <v>0.3604481026</v>
      </c>
      <c r="L116" s="298">
        <f t="shared" si="49"/>
        <v>0.3937695326</v>
      </c>
      <c r="M116" s="298">
        <f t="shared" si="49"/>
        <v>0.5485172584</v>
      </c>
      <c r="N116" s="298">
        <f t="shared" si="49"/>
        <v>0.4239389742</v>
      </c>
      <c r="O116" s="298">
        <f t="shared" si="49"/>
        <v>0.1701262267</v>
      </c>
      <c r="P116" s="298">
        <f t="shared" si="49"/>
        <v>0.2532822748</v>
      </c>
      <c r="Q116" s="298" t="str">
        <f t="shared" si="49"/>
        <v> </v>
      </c>
      <c r="R116" s="298">
        <f t="shared" si="49"/>
        <v>0.5753167922</v>
      </c>
    </row>
    <row r="117">
      <c r="A117" s="2"/>
      <c r="B117" s="299"/>
      <c r="C117" s="299"/>
      <c r="D117" s="299"/>
      <c r="E117" s="299"/>
      <c r="F117" s="299"/>
      <c r="G117" s="299"/>
      <c r="H117" s="299"/>
      <c r="I117" s="299"/>
      <c r="J117" s="299"/>
      <c r="K117" s="299"/>
      <c r="L117" s="299"/>
      <c r="M117" s="299"/>
      <c r="N117" s="299"/>
      <c r="O117" s="299"/>
      <c r="P117" s="299"/>
      <c r="Q117" s="14"/>
      <c r="R117" s="2"/>
    </row>
    <row r="118">
      <c r="A118" s="294" t="s">
        <v>178</v>
      </c>
      <c r="B118" s="295"/>
      <c r="C118" s="295"/>
      <c r="D118" s="295"/>
      <c r="E118" s="295"/>
      <c r="F118" s="295"/>
      <c r="G118" s="295"/>
      <c r="H118" s="295"/>
      <c r="I118" s="295"/>
      <c r="J118" s="295"/>
      <c r="K118" s="295"/>
      <c r="L118" s="295"/>
      <c r="M118" s="295"/>
      <c r="N118" s="295"/>
      <c r="O118" s="295"/>
      <c r="P118" s="295"/>
      <c r="Q118" s="296"/>
      <c r="R118" s="295"/>
    </row>
    <row r="119">
      <c r="A119" s="297" t="s">
        <v>179</v>
      </c>
      <c r="B119" s="300">
        <f t="shared" ref="B119:R119" si="50">if(B16/B4&gt;0, B16/B4, "")</f>
        <v>0.3044192437</v>
      </c>
      <c r="C119" s="300">
        <f t="shared" si="50"/>
        <v>0.3044192437</v>
      </c>
      <c r="D119" s="300">
        <f t="shared" si="50"/>
        <v>0.3044192437</v>
      </c>
      <c r="E119" s="300">
        <f t="shared" si="50"/>
        <v>0.3044192437</v>
      </c>
      <c r="F119" s="300">
        <f t="shared" si="50"/>
        <v>0.3044192437</v>
      </c>
      <c r="G119" s="300">
        <f t="shared" si="50"/>
        <v>0.3044192437</v>
      </c>
      <c r="H119" s="300">
        <f t="shared" si="50"/>
        <v>0.3044192437</v>
      </c>
      <c r="I119" s="300">
        <f t="shared" si="50"/>
        <v>0.3044192437</v>
      </c>
      <c r="J119" s="300">
        <f t="shared" si="50"/>
        <v>0.3044192437</v>
      </c>
      <c r="K119" s="300">
        <f t="shared" si="50"/>
        <v>0.3044192437</v>
      </c>
      <c r="L119" s="300">
        <f t="shared" si="50"/>
        <v>0.3044192437</v>
      </c>
      <c r="M119" s="300">
        <f t="shared" si="50"/>
        <v>0.3044192437</v>
      </c>
      <c r="N119" s="300">
        <f t="shared" si="50"/>
        <v>0.3044192437</v>
      </c>
      <c r="O119" s="300">
        <f t="shared" si="50"/>
        <v>0.3044192437</v>
      </c>
      <c r="P119" s="300">
        <f t="shared" si="50"/>
        <v>0.3044192437</v>
      </c>
      <c r="Q119" s="300">
        <f t="shared" si="50"/>
        <v>0.3044192437</v>
      </c>
      <c r="R119" s="300">
        <f t="shared" si="50"/>
        <v>0.3044192437</v>
      </c>
    </row>
    <row r="120">
      <c r="A120" s="2"/>
      <c r="B120" s="299"/>
      <c r="C120" s="299"/>
      <c r="D120" s="2"/>
      <c r="E120" s="2"/>
      <c r="F120" s="2"/>
      <c r="G120" s="2"/>
      <c r="H120" s="2"/>
      <c r="I120" s="2"/>
      <c r="J120" s="2"/>
      <c r="K120" s="2"/>
      <c r="L120" s="14"/>
      <c r="M120" s="14"/>
      <c r="N120" s="14"/>
      <c r="O120" s="2"/>
      <c r="P120" s="2"/>
      <c r="Q120" s="2"/>
      <c r="R120" s="2"/>
    </row>
    <row r="121">
      <c r="A121" s="294" t="s">
        <v>180</v>
      </c>
      <c r="B121" s="295"/>
      <c r="C121" s="295"/>
      <c r="D121" s="295"/>
      <c r="E121" s="295"/>
      <c r="F121" s="295"/>
      <c r="G121" s="295"/>
      <c r="H121" s="295"/>
      <c r="I121" s="295"/>
      <c r="J121" s="295"/>
      <c r="K121" s="295"/>
      <c r="L121" s="296"/>
      <c r="M121" s="296"/>
      <c r="N121" s="296"/>
      <c r="O121" s="295"/>
      <c r="P121" s="295"/>
      <c r="Q121" s="301"/>
      <c r="R121" s="295"/>
    </row>
    <row r="122">
      <c r="A122" s="297" t="s">
        <v>181</v>
      </c>
      <c r="B122" s="293">
        <f>median(B103:P103)</f>
        <v>3464.290257</v>
      </c>
      <c r="D122" s="2"/>
      <c r="E122" s="2"/>
      <c r="F122" s="2"/>
      <c r="G122" s="2"/>
      <c r="H122" s="2"/>
      <c r="I122" s="2"/>
      <c r="J122" s="2"/>
      <c r="K122" s="14"/>
      <c r="L122" s="2"/>
      <c r="M122" s="2"/>
      <c r="N122" s="2"/>
      <c r="Q122" s="2"/>
    </row>
    <row r="123">
      <c r="A123" s="297" t="s">
        <v>182</v>
      </c>
      <c r="B123" s="293">
        <f>median(B58:P58)</f>
        <v>4504.417126</v>
      </c>
      <c r="D123" s="2"/>
      <c r="E123" s="2"/>
      <c r="F123" s="2"/>
      <c r="G123" s="2"/>
      <c r="H123" s="2"/>
      <c r="I123" s="2"/>
      <c r="J123" s="2"/>
      <c r="K123" s="14"/>
      <c r="L123" s="2"/>
      <c r="M123" s="2"/>
      <c r="N123" s="2"/>
      <c r="Q123" s="2"/>
    </row>
    <row r="124">
      <c r="A124" s="150"/>
      <c r="B124" s="302"/>
      <c r="D124" s="2"/>
      <c r="E124" s="2"/>
      <c r="F124" s="2"/>
      <c r="G124" s="2"/>
      <c r="H124" s="2"/>
      <c r="I124" s="2"/>
      <c r="J124" s="2"/>
      <c r="K124" s="14"/>
      <c r="L124" s="2"/>
      <c r="M124" s="2"/>
      <c r="N124" s="2"/>
      <c r="O124" s="2"/>
      <c r="P124" s="2"/>
      <c r="Q124" s="2"/>
      <c r="R124" s="2"/>
    </row>
    <row r="125">
      <c r="A125" s="297" t="s">
        <v>183</v>
      </c>
      <c r="B125" s="293">
        <f t="shared" ref="B125:B126" si="51">median(B109:P109)</f>
        <v>4103.821295</v>
      </c>
      <c r="D125" s="2"/>
      <c r="E125" s="2"/>
      <c r="F125" s="2"/>
      <c r="G125" s="2"/>
      <c r="H125" s="2"/>
      <c r="I125" s="2"/>
      <c r="J125" s="2"/>
      <c r="K125" s="14"/>
      <c r="L125" s="2"/>
      <c r="M125" s="2"/>
      <c r="N125" s="2"/>
      <c r="O125" s="2"/>
      <c r="P125" s="2"/>
      <c r="Q125" s="2"/>
      <c r="R125" s="2"/>
    </row>
    <row r="126">
      <c r="A126" s="297" t="s">
        <v>184</v>
      </c>
      <c r="B126" s="293">
        <f t="shared" si="51"/>
        <v>5335.962507</v>
      </c>
      <c r="D126" s="2"/>
      <c r="E126" s="2"/>
      <c r="F126" s="2"/>
      <c r="G126" s="2"/>
      <c r="H126" s="2"/>
      <c r="I126" s="2"/>
      <c r="J126" s="2"/>
      <c r="K126" s="14"/>
      <c r="L126" s="2"/>
      <c r="M126" s="2"/>
      <c r="N126" s="2"/>
      <c r="O126" s="2"/>
      <c r="P126" s="2"/>
      <c r="Q126" s="2"/>
      <c r="R126" s="2"/>
    </row>
    <row r="127">
      <c r="A127" s="2"/>
      <c r="B127" s="299"/>
      <c r="C127" s="299"/>
      <c r="E127" s="2"/>
      <c r="F127" s="2"/>
      <c r="G127" s="2"/>
      <c r="H127" s="2"/>
      <c r="I127" s="2"/>
      <c r="J127" s="2"/>
      <c r="K127" s="14"/>
      <c r="L127" s="2"/>
      <c r="M127" s="2"/>
      <c r="N127" s="2"/>
      <c r="O127" s="2"/>
      <c r="P127" s="2"/>
      <c r="Q127" s="2"/>
      <c r="R127" s="2"/>
    </row>
    <row r="128">
      <c r="A128" s="2"/>
      <c r="B128" s="299"/>
      <c r="C128" s="299"/>
      <c r="D128" s="2"/>
      <c r="E128" s="2"/>
      <c r="F128" s="2"/>
      <c r="G128" s="2"/>
      <c r="H128" s="2"/>
      <c r="I128" s="2"/>
      <c r="J128" s="2"/>
      <c r="K128" s="14"/>
      <c r="L128" s="2"/>
      <c r="M128" s="2"/>
      <c r="N128" s="2"/>
      <c r="O128" s="2"/>
      <c r="P128" s="2"/>
      <c r="Q128" s="2"/>
      <c r="R128" s="2"/>
    </row>
    <row r="129">
      <c r="A129" s="2"/>
      <c r="B129" s="299"/>
      <c r="C129" s="299"/>
      <c r="D129" s="2"/>
      <c r="E129" s="2"/>
      <c r="F129" s="2"/>
      <c r="G129" s="2"/>
      <c r="H129" s="2"/>
      <c r="I129" s="2"/>
      <c r="J129" s="2"/>
      <c r="K129" s="14"/>
      <c r="L129" s="2"/>
      <c r="M129" s="2"/>
      <c r="N129" s="2"/>
      <c r="O129" s="2"/>
      <c r="P129" s="2"/>
      <c r="Q129" s="2"/>
      <c r="R129" s="2"/>
    </row>
    <row r="130">
      <c r="A130" s="2"/>
      <c r="B130" s="299"/>
      <c r="C130" s="299"/>
      <c r="D130" s="2"/>
      <c r="E130" s="2"/>
      <c r="F130" s="2"/>
      <c r="G130" s="2"/>
      <c r="H130" s="2"/>
      <c r="I130" s="2"/>
      <c r="J130" s="2"/>
      <c r="K130" s="14"/>
      <c r="L130" s="2"/>
      <c r="M130" s="2"/>
      <c r="N130" s="2"/>
      <c r="O130" s="2"/>
      <c r="P130" s="2"/>
      <c r="Q130" s="2"/>
      <c r="R130" s="2"/>
    </row>
    <row r="131">
      <c r="A131" s="2"/>
      <c r="B131" s="299"/>
      <c r="C131" s="299"/>
      <c r="D131" s="2"/>
      <c r="E131" s="2"/>
      <c r="F131" s="2"/>
      <c r="G131" s="2"/>
      <c r="H131" s="2"/>
      <c r="I131" s="2"/>
      <c r="J131" s="2"/>
      <c r="K131" s="14"/>
      <c r="L131" s="2"/>
      <c r="M131" s="2"/>
      <c r="N131" s="2"/>
      <c r="O131" s="2"/>
      <c r="P131" s="2"/>
      <c r="Q131" s="2"/>
      <c r="R131" s="2"/>
    </row>
    <row r="132">
      <c r="A132" s="2"/>
      <c r="B132" s="2"/>
      <c r="C132" s="2"/>
      <c r="D132" s="2"/>
      <c r="E132" s="2"/>
      <c r="F132" s="2"/>
      <c r="G132" s="2"/>
      <c r="H132" s="2"/>
      <c r="I132" s="2"/>
      <c r="J132" s="2"/>
      <c r="K132" s="14"/>
      <c r="L132" s="2"/>
      <c r="M132" s="2"/>
      <c r="N132" s="2"/>
      <c r="O132" s="2"/>
      <c r="P132" s="2"/>
      <c r="Q132" s="2"/>
      <c r="R132" s="2"/>
    </row>
    <row r="133">
      <c r="A133" s="2"/>
      <c r="B133" s="2"/>
      <c r="C133" s="2"/>
      <c r="D133" s="2"/>
      <c r="E133" s="2"/>
      <c r="F133" s="2"/>
      <c r="G133" s="2"/>
      <c r="H133" s="2"/>
      <c r="I133" s="2"/>
      <c r="J133" s="2"/>
      <c r="K133" s="14"/>
      <c r="L133" s="2"/>
      <c r="M133" s="2"/>
      <c r="N133" s="2"/>
      <c r="O133" s="2"/>
      <c r="P133" s="2"/>
      <c r="Q133" s="2"/>
      <c r="R133" s="2"/>
    </row>
    <row r="134">
      <c r="A134" s="2"/>
      <c r="B134" s="2"/>
      <c r="C134" s="2"/>
      <c r="D134" s="2"/>
      <c r="E134" s="2"/>
      <c r="F134" s="2"/>
      <c r="G134" s="2"/>
      <c r="H134" s="2"/>
      <c r="I134" s="2"/>
      <c r="J134" s="2"/>
      <c r="K134" s="14"/>
      <c r="L134" s="2"/>
      <c r="M134" s="2"/>
      <c r="N134" s="2"/>
      <c r="O134" s="2"/>
      <c r="P134" s="2"/>
      <c r="Q134" s="2"/>
      <c r="R134" s="2"/>
    </row>
    <row r="135">
      <c r="A135" s="2"/>
      <c r="B135" s="2"/>
      <c r="C135" s="2"/>
      <c r="D135" s="2"/>
      <c r="E135" s="2"/>
      <c r="F135" s="2"/>
      <c r="G135" s="2"/>
      <c r="H135" s="2"/>
      <c r="I135" s="2"/>
      <c r="J135" s="2"/>
      <c r="K135" s="14"/>
      <c r="L135" s="2"/>
      <c r="M135" s="2"/>
      <c r="N135" s="2"/>
      <c r="O135" s="2"/>
      <c r="P135" s="2"/>
      <c r="Q135" s="2"/>
      <c r="R135" s="2"/>
    </row>
    <row r="136">
      <c r="A136" s="2"/>
      <c r="B136" s="2"/>
      <c r="C136" s="2"/>
      <c r="D136" s="2"/>
      <c r="E136" s="2"/>
      <c r="F136" s="2"/>
      <c r="G136" s="2"/>
      <c r="H136" s="2"/>
      <c r="I136" s="2"/>
      <c r="J136" s="2"/>
      <c r="K136" s="14"/>
      <c r="L136" s="2"/>
      <c r="M136" s="2"/>
      <c r="N136" s="2"/>
      <c r="O136" s="2"/>
      <c r="P136" s="2"/>
      <c r="Q136" s="2"/>
      <c r="R136" s="2"/>
    </row>
    <row r="137">
      <c r="A137" s="2"/>
      <c r="B137" s="2"/>
      <c r="C137" s="2"/>
      <c r="D137" s="2"/>
      <c r="E137" s="2"/>
      <c r="F137" s="2"/>
      <c r="G137" s="2"/>
      <c r="H137" s="2"/>
      <c r="I137" s="2"/>
      <c r="J137" s="2"/>
      <c r="K137" s="14"/>
      <c r="L137" s="2"/>
      <c r="M137" s="2"/>
      <c r="N137" s="2"/>
      <c r="O137" s="2"/>
      <c r="P137" s="2"/>
      <c r="Q137" s="2"/>
      <c r="R137" s="2"/>
    </row>
    <row r="138">
      <c r="A138" s="2"/>
      <c r="B138" s="2"/>
      <c r="C138" s="2"/>
      <c r="D138" s="2"/>
      <c r="E138" s="2"/>
      <c r="F138" s="2"/>
      <c r="G138" s="2"/>
      <c r="H138" s="2"/>
      <c r="I138" s="2"/>
      <c r="J138" s="2"/>
      <c r="K138" s="14"/>
      <c r="L138" s="2"/>
      <c r="M138" s="2"/>
      <c r="N138" s="2"/>
      <c r="O138" s="2"/>
      <c r="P138" s="2"/>
      <c r="Q138" s="2"/>
      <c r="R138" s="2"/>
    </row>
    <row r="139">
      <c r="A139" s="2"/>
      <c r="B139" s="2"/>
      <c r="C139" s="2"/>
      <c r="D139" s="2"/>
      <c r="E139" s="2"/>
      <c r="F139" s="2"/>
      <c r="G139" s="2"/>
      <c r="H139" s="2"/>
      <c r="I139" s="2"/>
      <c r="J139" s="2"/>
      <c r="K139" s="14"/>
      <c r="L139" s="2"/>
      <c r="M139" s="2"/>
      <c r="N139" s="2"/>
      <c r="O139" s="2"/>
      <c r="P139" s="2"/>
      <c r="Q139" s="2"/>
      <c r="R139" s="2"/>
    </row>
    <row r="140">
      <c r="A140" s="2"/>
      <c r="B140" s="2"/>
      <c r="C140" s="2"/>
      <c r="D140" s="2"/>
      <c r="E140" s="2"/>
      <c r="F140" s="2"/>
      <c r="G140" s="2"/>
      <c r="H140" s="2"/>
      <c r="I140" s="2"/>
      <c r="J140" s="2"/>
      <c r="K140" s="14"/>
      <c r="L140" s="2"/>
      <c r="M140" s="2"/>
      <c r="N140" s="2"/>
      <c r="O140" s="2"/>
      <c r="P140" s="2"/>
      <c r="Q140" s="2"/>
      <c r="R140" s="2"/>
    </row>
    <row r="141">
      <c r="A141" s="2"/>
      <c r="B141" s="2"/>
      <c r="C141" s="2"/>
      <c r="D141" s="2"/>
      <c r="E141" s="2"/>
      <c r="F141" s="2"/>
      <c r="G141" s="2"/>
      <c r="H141" s="2"/>
      <c r="I141" s="2"/>
      <c r="J141" s="2"/>
      <c r="K141" s="14"/>
      <c r="L141" s="2"/>
      <c r="M141" s="2"/>
      <c r="N141" s="2"/>
      <c r="O141" s="2"/>
      <c r="P141" s="2"/>
      <c r="Q141" s="2"/>
      <c r="R141" s="2"/>
    </row>
    <row r="142">
      <c r="A142" s="2"/>
      <c r="B142" s="2"/>
      <c r="C142" s="2"/>
      <c r="D142" s="2"/>
      <c r="E142" s="2"/>
      <c r="F142" s="2"/>
      <c r="G142" s="2"/>
      <c r="H142" s="2"/>
      <c r="I142" s="2"/>
      <c r="J142" s="2"/>
      <c r="K142" s="14"/>
      <c r="L142" s="2"/>
      <c r="M142" s="2"/>
      <c r="N142" s="2"/>
      <c r="O142" s="2"/>
      <c r="P142" s="2"/>
      <c r="Q142" s="2"/>
      <c r="R142" s="2"/>
    </row>
    <row r="143">
      <c r="A143" s="2"/>
      <c r="B143" s="2"/>
      <c r="C143" s="2"/>
      <c r="D143" s="2"/>
      <c r="E143" s="2"/>
      <c r="F143" s="2"/>
      <c r="G143" s="2"/>
      <c r="H143" s="2"/>
      <c r="I143" s="2"/>
      <c r="J143" s="2"/>
      <c r="K143" s="14"/>
      <c r="L143" s="2"/>
      <c r="M143" s="2"/>
      <c r="N143" s="2"/>
      <c r="O143" s="2"/>
      <c r="P143" s="2"/>
      <c r="Q143" s="2"/>
      <c r="R143" s="2"/>
    </row>
    <row r="144">
      <c r="A144" s="2"/>
      <c r="B144" s="2"/>
      <c r="C144" s="2"/>
      <c r="D144" s="2"/>
      <c r="E144" s="2"/>
      <c r="F144" s="2"/>
      <c r="G144" s="2"/>
      <c r="H144" s="2"/>
      <c r="I144" s="2"/>
      <c r="J144" s="2"/>
      <c r="K144" s="14"/>
      <c r="L144" s="2"/>
      <c r="M144" s="2"/>
      <c r="N144" s="2"/>
      <c r="O144" s="2"/>
      <c r="P144" s="2"/>
      <c r="Q144" s="2"/>
      <c r="R144" s="2"/>
    </row>
    <row r="145">
      <c r="A145" s="2"/>
      <c r="B145" s="2"/>
      <c r="C145" s="2"/>
      <c r="D145" s="2"/>
      <c r="E145" s="2"/>
      <c r="F145" s="2"/>
      <c r="G145" s="2"/>
      <c r="H145" s="2"/>
      <c r="I145" s="2"/>
      <c r="J145" s="2"/>
      <c r="K145" s="14"/>
      <c r="L145" s="2"/>
      <c r="M145" s="2"/>
      <c r="N145" s="2"/>
      <c r="O145" s="2"/>
      <c r="P145" s="2"/>
      <c r="Q145" s="2"/>
      <c r="R145" s="2"/>
    </row>
    <row r="146">
      <c r="A146" s="2"/>
      <c r="B146" s="2"/>
      <c r="C146" s="2"/>
      <c r="D146" s="2"/>
      <c r="E146" s="2"/>
      <c r="F146" s="2"/>
      <c r="G146" s="2"/>
      <c r="H146" s="2"/>
      <c r="I146" s="2"/>
      <c r="J146" s="2"/>
      <c r="K146" s="14"/>
      <c r="L146" s="2"/>
      <c r="M146" s="2"/>
      <c r="N146" s="2"/>
      <c r="O146" s="2"/>
      <c r="P146" s="2"/>
      <c r="Q146" s="2"/>
      <c r="R146" s="2"/>
    </row>
    <row r="147">
      <c r="A147" s="2"/>
      <c r="B147" s="2"/>
      <c r="C147" s="2"/>
      <c r="D147" s="2"/>
      <c r="E147" s="2"/>
      <c r="F147" s="2"/>
      <c r="G147" s="2"/>
      <c r="H147" s="2"/>
      <c r="I147" s="2"/>
      <c r="J147" s="2"/>
      <c r="K147" s="14"/>
      <c r="L147" s="2"/>
      <c r="M147" s="2"/>
      <c r="N147" s="2"/>
      <c r="O147" s="2"/>
      <c r="P147" s="2"/>
      <c r="Q147" s="2"/>
      <c r="R147" s="2"/>
    </row>
    <row r="148">
      <c r="A148" s="2"/>
      <c r="B148" s="2"/>
      <c r="C148" s="2"/>
      <c r="D148" s="2"/>
      <c r="E148" s="2"/>
      <c r="F148" s="2"/>
      <c r="G148" s="2"/>
      <c r="H148" s="2"/>
      <c r="I148" s="2"/>
      <c r="J148" s="2"/>
      <c r="K148" s="14"/>
      <c r="L148" s="2"/>
      <c r="M148" s="2"/>
      <c r="N148" s="2"/>
      <c r="O148" s="2"/>
      <c r="P148" s="2"/>
      <c r="Q148" s="2"/>
      <c r="R148" s="2"/>
    </row>
    <row r="149">
      <c r="A149" s="2"/>
      <c r="B149" s="2"/>
      <c r="C149" s="2"/>
      <c r="D149" s="2"/>
      <c r="E149" s="2"/>
      <c r="F149" s="2"/>
      <c r="G149" s="2"/>
      <c r="H149" s="2"/>
      <c r="I149" s="2"/>
      <c r="J149" s="2"/>
      <c r="K149" s="14"/>
      <c r="L149" s="2"/>
      <c r="M149" s="2"/>
      <c r="N149" s="2"/>
      <c r="O149" s="2"/>
      <c r="P149" s="2"/>
      <c r="Q149" s="2"/>
      <c r="R149" s="2"/>
    </row>
    <row r="150">
      <c r="A150" s="2"/>
      <c r="B150" s="2"/>
      <c r="C150" s="2"/>
      <c r="D150" s="2"/>
      <c r="E150" s="2"/>
      <c r="F150" s="2"/>
      <c r="G150" s="2"/>
      <c r="H150" s="2"/>
      <c r="I150" s="2"/>
      <c r="J150" s="2"/>
      <c r="K150" s="14"/>
      <c r="L150" s="2"/>
      <c r="M150" s="2"/>
      <c r="N150" s="2"/>
      <c r="O150" s="2"/>
      <c r="P150" s="2"/>
      <c r="Q150" s="2"/>
      <c r="R150" s="2"/>
    </row>
    <row r="151">
      <c r="A151" s="2"/>
      <c r="B151" s="2"/>
      <c r="C151" s="2"/>
      <c r="D151" s="2"/>
      <c r="E151" s="2"/>
      <c r="F151" s="2"/>
      <c r="G151" s="2"/>
      <c r="H151" s="2"/>
      <c r="I151" s="2"/>
      <c r="J151" s="2"/>
      <c r="K151" s="14"/>
      <c r="L151" s="2"/>
      <c r="M151" s="2"/>
      <c r="N151" s="2"/>
      <c r="O151" s="2"/>
      <c r="P151" s="2"/>
      <c r="Q151" s="2"/>
      <c r="R151" s="2"/>
    </row>
    <row r="152">
      <c r="A152" s="2"/>
      <c r="B152" s="2"/>
      <c r="C152" s="2"/>
      <c r="D152" s="2"/>
      <c r="E152" s="2"/>
      <c r="F152" s="2"/>
      <c r="G152" s="2"/>
      <c r="H152" s="2"/>
      <c r="I152" s="2"/>
      <c r="J152" s="2"/>
      <c r="K152" s="14"/>
      <c r="L152" s="2"/>
      <c r="M152" s="2"/>
      <c r="N152" s="2"/>
      <c r="O152" s="2"/>
      <c r="P152" s="2"/>
      <c r="Q152" s="2"/>
      <c r="R152" s="2"/>
    </row>
    <row r="153">
      <c r="A153" s="2"/>
      <c r="B153" s="2"/>
      <c r="C153" s="2"/>
      <c r="D153" s="2"/>
      <c r="E153" s="2"/>
      <c r="F153" s="2"/>
      <c r="G153" s="2"/>
      <c r="H153" s="2"/>
      <c r="I153" s="2"/>
      <c r="J153" s="2"/>
      <c r="K153" s="14"/>
      <c r="L153" s="2"/>
      <c r="M153" s="2"/>
      <c r="N153" s="2"/>
      <c r="O153" s="2"/>
      <c r="P153" s="2"/>
      <c r="Q153" s="2"/>
      <c r="R153" s="2"/>
    </row>
    <row r="154">
      <c r="A154" s="2"/>
      <c r="B154" s="2"/>
      <c r="C154" s="2"/>
      <c r="D154" s="2"/>
      <c r="E154" s="2"/>
      <c r="F154" s="2"/>
      <c r="G154" s="2"/>
      <c r="H154" s="2"/>
      <c r="I154" s="2"/>
      <c r="J154" s="2"/>
      <c r="K154" s="14"/>
      <c r="L154" s="2"/>
      <c r="M154" s="2"/>
      <c r="N154" s="2"/>
      <c r="O154" s="2"/>
      <c r="P154" s="2"/>
      <c r="Q154" s="2"/>
      <c r="R154" s="2"/>
    </row>
    <row r="155">
      <c r="A155" s="2"/>
      <c r="B155" s="2"/>
      <c r="C155" s="2"/>
      <c r="D155" s="2"/>
      <c r="E155" s="2"/>
      <c r="F155" s="2"/>
      <c r="G155" s="2"/>
      <c r="H155" s="2"/>
      <c r="I155" s="2"/>
      <c r="J155" s="2"/>
      <c r="K155" s="14"/>
      <c r="L155" s="2"/>
      <c r="M155" s="2"/>
      <c r="N155" s="2"/>
      <c r="O155" s="2"/>
      <c r="P155" s="2"/>
      <c r="Q155" s="2"/>
      <c r="R155" s="2"/>
    </row>
    <row r="156">
      <c r="A156" s="2"/>
      <c r="B156" s="2"/>
      <c r="C156" s="2"/>
      <c r="D156" s="2"/>
      <c r="E156" s="2"/>
      <c r="F156" s="2"/>
      <c r="G156" s="2"/>
      <c r="H156" s="2"/>
      <c r="I156" s="2"/>
      <c r="J156" s="2"/>
      <c r="K156" s="14"/>
      <c r="L156" s="2"/>
      <c r="M156" s="2"/>
      <c r="N156" s="2"/>
      <c r="O156" s="2"/>
      <c r="P156" s="2"/>
      <c r="Q156" s="2"/>
      <c r="R156" s="2"/>
    </row>
    <row r="157">
      <c r="A157" s="2"/>
      <c r="B157" s="2"/>
      <c r="C157" s="2"/>
      <c r="D157" s="2"/>
      <c r="E157" s="2"/>
      <c r="F157" s="2"/>
      <c r="G157" s="2"/>
      <c r="H157" s="2"/>
      <c r="I157" s="2"/>
      <c r="J157" s="2"/>
      <c r="K157" s="14"/>
      <c r="L157" s="2"/>
      <c r="M157" s="2"/>
      <c r="N157" s="2"/>
      <c r="O157" s="2"/>
      <c r="P157" s="2"/>
      <c r="Q157" s="2"/>
      <c r="R157" s="2"/>
    </row>
    <row r="158">
      <c r="A158" s="2"/>
      <c r="B158" s="2"/>
      <c r="C158" s="2"/>
      <c r="D158" s="2"/>
      <c r="E158" s="2"/>
      <c r="F158" s="2"/>
      <c r="G158" s="2"/>
      <c r="H158" s="2"/>
      <c r="I158" s="2"/>
      <c r="J158" s="2"/>
      <c r="K158" s="14"/>
      <c r="L158" s="2"/>
      <c r="M158" s="2"/>
      <c r="N158" s="2"/>
      <c r="O158" s="2"/>
      <c r="P158" s="2"/>
      <c r="Q158" s="2"/>
      <c r="R158" s="2"/>
    </row>
    <row r="159">
      <c r="A159" s="2"/>
      <c r="B159" s="2"/>
      <c r="C159" s="2"/>
      <c r="D159" s="2"/>
      <c r="E159" s="2"/>
      <c r="F159" s="2"/>
      <c r="G159" s="2"/>
      <c r="H159" s="2"/>
      <c r="I159" s="2"/>
      <c r="J159" s="2"/>
      <c r="K159" s="14"/>
      <c r="L159" s="2"/>
      <c r="M159" s="2"/>
      <c r="N159" s="2"/>
      <c r="O159" s="2"/>
      <c r="P159" s="2"/>
      <c r="Q159" s="2"/>
      <c r="R159" s="2"/>
    </row>
    <row r="160">
      <c r="A160" s="2"/>
      <c r="B160" s="2"/>
      <c r="C160" s="2"/>
      <c r="D160" s="2"/>
      <c r="E160" s="2"/>
      <c r="F160" s="2"/>
      <c r="G160" s="2"/>
      <c r="H160" s="2"/>
      <c r="I160" s="2"/>
      <c r="J160" s="2"/>
      <c r="K160" s="14"/>
      <c r="L160" s="2"/>
      <c r="M160" s="2"/>
      <c r="N160" s="2"/>
      <c r="O160" s="2"/>
      <c r="P160" s="2"/>
      <c r="Q160" s="2"/>
      <c r="R160" s="2"/>
    </row>
    <row r="161">
      <c r="A161" s="2"/>
      <c r="B161" s="2"/>
      <c r="C161" s="2"/>
      <c r="D161" s="2"/>
      <c r="E161" s="2"/>
      <c r="F161" s="2"/>
      <c r="G161" s="2"/>
      <c r="H161" s="2"/>
      <c r="I161" s="2"/>
      <c r="J161" s="2"/>
      <c r="K161" s="14"/>
      <c r="L161" s="2"/>
      <c r="M161" s="2"/>
      <c r="N161" s="2"/>
      <c r="O161" s="2"/>
      <c r="P161" s="2"/>
      <c r="Q161" s="2"/>
      <c r="R161" s="2"/>
    </row>
    <row r="162">
      <c r="A162" s="2"/>
      <c r="B162" s="2"/>
      <c r="C162" s="2"/>
      <c r="D162" s="2"/>
      <c r="E162" s="2"/>
      <c r="F162" s="2"/>
      <c r="G162" s="2"/>
      <c r="H162" s="2"/>
      <c r="I162" s="2"/>
      <c r="J162" s="2"/>
      <c r="K162" s="14"/>
      <c r="L162" s="2"/>
      <c r="M162" s="2"/>
      <c r="N162" s="2"/>
      <c r="O162" s="2"/>
      <c r="P162" s="2"/>
      <c r="Q162" s="2"/>
      <c r="R162" s="2"/>
    </row>
    <row r="163">
      <c r="A163" s="2"/>
      <c r="B163" s="2"/>
      <c r="C163" s="2"/>
      <c r="D163" s="2"/>
      <c r="E163" s="2"/>
      <c r="F163" s="2"/>
      <c r="G163" s="2"/>
      <c r="H163" s="2"/>
      <c r="I163" s="2"/>
      <c r="J163" s="2"/>
      <c r="K163" s="14"/>
      <c r="L163" s="2"/>
      <c r="M163" s="2"/>
      <c r="N163" s="2"/>
      <c r="O163" s="2"/>
      <c r="P163" s="2"/>
      <c r="Q163" s="2"/>
      <c r="R163" s="2"/>
    </row>
    <row r="164">
      <c r="A164" s="2"/>
      <c r="B164" s="2"/>
      <c r="C164" s="2"/>
      <c r="D164" s="2"/>
      <c r="E164" s="2"/>
      <c r="F164" s="2"/>
      <c r="G164" s="2"/>
      <c r="H164" s="2"/>
      <c r="I164" s="2"/>
      <c r="J164" s="2"/>
      <c r="K164" s="14"/>
      <c r="L164" s="2"/>
      <c r="M164" s="2"/>
      <c r="N164" s="2"/>
      <c r="O164" s="2"/>
      <c r="P164" s="2"/>
      <c r="Q164" s="2"/>
      <c r="R164" s="2"/>
    </row>
    <row r="165">
      <c r="A165" s="2"/>
      <c r="B165" s="2"/>
      <c r="C165" s="2"/>
      <c r="D165" s="2"/>
      <c r="E165" s="2"/>
      <c r="F165" s="2"/>
      <c r="G165" s="2"/>
      <c r="H165" s="2"/>
      <c r="I165" s="2"/>
      <c r="J165" s="2"/>
      <c r="K165" s="14"/>
      <c r="L165" s="2"/>
      <c r="M165" s="2"/>
      <c r="N165" s="2"/>
      <c r="O165" s="2"/>
      <c r="P165" s="2"/>
      <c r="Q165" s="2"/>
      <c r="R165" s="2"/>
    </row>
    <row r="166">
      <c r="A166" s="2"/>
      <c r="B166" s="2"/>
      <c r="C166" s="2"/>
      <c r="D166" s="2"/>
      <c r="E166" s="2"/>
      <c r="F166" s="2"/>
      <c r="G166" s="2"/>
      <c r="H166" s="2"/>
      <c r="I166" s="2"/>
      <c r="J166" s="2"/>
      <c r="K166" s="14"/>
      <c r="L166" s="2"/>
      <c r="M166" s="2"/>
      <c r="N166" s="2"/>
      <c r="O166" s="2"/>
      <c r="P166" s="2"/>
      <c r="Q166" s="2"/>
      <c r="R166" s="2"/>
    </row>
    <row r="167">
      <c r="A167" s="2"/>
      <c r="B167" s="2"/>
      <c r="C167" s="2"/>
      <c r="D167" s="2"/>
      <c r="E167" s="2"/>
      <c r="F167" s="2"/>
      <c r="G167" s="2"/>
      <c r="H167" s="2"/>
      <c r="I167" s="2"/>
      <c r="J167" s="2"/>
      <c r="K167" s="14"/>
      <c r="L167" s="2"/>
      <c r="M167" s="2"/>
      <c r="N167" s="2"/>
      <c r="O167" s="2"/>
      <c r="P167" s="2"/>
      <c r="Q167" s="2"/>
      <c r="R167" s="2"/>
    </row>
    <row r="168">
      <c r="A168" s="2"/>
      <c r="B168" s="2"/>
      <c r="C168" s="2"/>
      <c r="D168" s="2"/>
      <c r="E168" s="2"/>
      <c r="F168" s="2"/>
      <c r="G168" s="2"/>
      <c r="H168" s="2"/>
      <c r="I168" s="2"/>
      <c r="J168" s="2"/>
      <c r="K168" s="14"/>
      <c r="L168" s="2"/>
      <c r="M168" s="2"/>
      <c r="N168" s="2"/>
      <c r="O168" s="2"/>
      <c r="P168" s="2"/>
      <c r="Q168" s="2"/>
      <c r="R168" s="2"/>
    </row>
    <row r="169">
      <c r="A169" s="2"/>
      <c r="B169" s="2"/>
      <c r="C169" s="2"/>
      <c r="D169" s="2"/>
      <c r="E169" s="2"/>
      <c r="F169" s="2"/>
      <c r="G169" s="2"/>
      <c r="H169" s="2"/>
      <c r="I169" s="2"/>
      <c r="J169" s="2"/>
      <c r="K169" s="14"/>
      <c r="L169" s="2"/>
      <c r="M169" s="2"/>
      <c r="N169" s="2"/>
      <c r="O169" s="2"/>
      <c r="P169" s="2"/>
      <c r="Q169" s="2"/>
      <c r="R169" s="2"/>
    </row>
    <row r="170">
      <c r="A170" s="2"/>
      <c r="B170" s="2"/>
      <c r="C170" s="2"/>
      <c r="D170" s="2"/>
      <c r="E170" s="2"/>
      <c r="F170" s="2"/>
      <c r="G170" s="2"/>
      <c r="H170" s="2"/>
      <c r="I170" s="2"/>
      <c r="J170" s="2"/>
      <c r="K170" s="14"/>
      <c r="L170" s="2"/>
      <c r="M170" s="2"/>
      <c r="N170" s="2"/>
      <c r="O170" s="2"/>
      <c r="P170" s="2"/>
      <c r="Q170" s="2"/>
      <c r="R170" s="2"/>
    </row>
    <row r="171">
      <c r="A171" s="2"/>
      <c r="B171" s="2"/>
      <c r="C171" s="2"/>
      <c r="D171" s="2"/>
      <c r="E171" s="2"/>
      <c r="F171" s="2"/>
      <c r="G171" s="2"/>
      <c r="H171" s="2"/>
      <c r="I171" s="2"/>
      <c r="J171" s="2"/>
      <c r="K171" s="14"/>
      <c r="L171" s="2"/>
      <c r="M171" s="2"/>
      <c r="N171" s="2"/>
      <c r="O171" s="2"/>
      <c r="P171" s="2"/>
      <c r="Q171" s="2"/>
      <c r="R171" s="2"/>
    </row>
    <row r="172">
      <c r="A172" s="2"/>
      <c r="B172" s="2"/>
      <c r="C172" s="2"/>
      <c r="D172" s="2"/>
      <c r="E172" s="2"/>
      <c r="F172" s="2"/>
      <c r="G172" s="2"/>
      <c r="H172" s="2"/>
      <c r="I172" s="2"/>
      <c r="J172" s="2"/>
      <c r="K172" s="14"/>
      <c r="L172" s="2"/>
      <c r="M172" s="2"/>
      <c r="N172" s="2"/>
      <c r="O172" s="2"/>
      <c r="P172" s="2"/>
      <c r="Q172" s="2"/>
      <c r="R172" s="2"/>
    </row>
    <row r="173">
      <c r="A173" s="2"/>
      <c r="B173" s="2"/>
      <c r="C173" s="2"/>
      <c r="D173" s="2"/>
      <c r="E173" s="2"/>
      <c r="F173" s="2"/>
      <c r="G173" s="2"/>
      <c r="H173" s="2"/>
      <c r="I173" s="2"/>
      <c r="J173" s="2"/>
      <c r="K173" s="14"/>
      <c r="L173" s="2"/>
      <c r="M173" s="2"/>
      <c r="N173" s="2"/>
      <c r="O173" s="2"/>
      <c r="P173" s="2"/>
      <c r="Q173" s="2"/>
      <c r="R173" s="2"/>
    </row>
    <row r="174">
      <c r="A174" s="2"/>
      <c r="B174" s="2"/>
      <c r="C174" s="2"/>
      <c r="D174" s="2"/>
      <c r="E174" s="2"/>
      <c r="F174" s="2"/>
      <c r="G174" s="2"/>
      <c r="H174" s="2"/>
      <c r="I174" s="2"/>
      <c r="J174" s="2"/>
      <c r="K174" s="14"/>
      <c r="L174" s="2"/>
      <c r="M174" s="2"/>
      <c r="N174" s="2"/>
      <c r="O174" s="2"/>
      <c r="P174" s="2"/>
      <c r="Q174" s="2"/>
      <c r="R174" s="2"/>
    </row>
    <row r="175">
      <c r="A175" s="2"/>
      <c r="B175" s="2"/>
      <c r="C175" s="2"/>
      <c r="D175" s="2"/>
      <c r="E175" s="2"/>
      <c r="F175" s="2"/>
      <c r="G175" s="2"/>
      <c r="H175" s="2"/>
      <c r="I175" s="2"/>
      <c r="J175" s="2"/>
      <c r="K175" s="14"/>
      <c r="L175" s="2"/>
      <c r="M175" s="2"/>
      <c r="N175" s="2"/>
      <c r="O175" s="2"/>
      <c r="P175" s="2"/>
      <c r="Q175" s="2"/>
      <c r="R175" s="2"/>
    </row>
    <row r="176">
      <c r="A176" s="2"/>
      <c r="B176" s="2"/>
      <c r="C176" s="2"/>
      <c r="D176" s="2"/>
      <c r="E176" s="2"/>
      <c r="F176" s="2"/>
      <c r="G176" s="2"/>
      <c r="H176" s="2"/>
      <c r="I176" s="2"/>
      <c r="J176" s="2"/>
      <c r="K176" s="14"/>
      <c r="L176" s="2"/>
      <c r="M176" s="2"/>
      <c r="N176" s="2"/>
      <c r="O176" s="2"/>
      <c r="P176" s="2"/>
      <c r="Q176" s="2"/>
      <c r="R176" s="2"/>
    </row>
    <row r="177">
      <c r="A177" s="2"/>
      <c r="B177" s="2"/>
      <c r="C177" s="2"/>
      <c r="D177" s="2"/>
      <c r="E177" s="2"/>
      <c r="F177" s="2"/>
      <c r="G177" s="2"/>
      <c r="H177" s="2"/>
      <c r="I177" s="2"/>
      <c r="J177" s="2"/>
      <c r="K177" s="14"/>
      <c r="L177" s="2"/>
      <c r="M177" s="2"/>
      <c r="N177" s="2"/>
      <c r="O177" s="2"/>
      <c r="P177" s="2"/>
      <c r="Q177" s="2"/>
      <c r="R177" s="2"/>
    </row>
    <row r="178">
      <c r="A178" s="2"/>
      <c r="B178" s="2"/>
      <c r="C178" s="2"/>
      <c r="D178" s="2"/>
      <c r="E178" s="2"/>
      <c r="F178" s="2"/>
      <c r="G178" s="2"/>
      <c r="H178" s="2"/>
      <c r="I178" s="2"/>
      <c r="J178" s="2"/>
      <c r="K178" s="14"/>
      <c r="L178" s="2"/>
      <c r="M178" s="2"/>
      <c r="N178" s="2"/>
      <c r="O178" s="2"/>
      <c r="P178" s="2"/>
      <c r="Q178" s="2"/>
      <c r="R178" s="2"/>
    </row>
    <row r="179">
      <c r="A179" s="2"/>
      <c r="B179" s="2"/>
      <c r="C179" s="2"/>
      <c r="D179" s="2"/>
      <c r="E179" s="2"/>
      <c r="F179" s="2"/>
      <c r="G179" s="2"/>
      <c r="H179" s="2"/>
      <c r="I179" s="2"/>
      <c r="J179" s="2"/>
      <c r="K179" s="14"/>
      <c r="L179" s="2"/>
      <c r="M179" s="2"/>
      <c r="N179" s="2"/>
      <c r="O179" s="2"/>
      <c r="P179" s="2"/>
      <c r="Q179" s="2"/>
      <c r="R179" s="2"/>
    </row>
    <row r="180">
      <c r="A180" s="2"/>
      <c r="B180" s="2"/>
      <c r="C180" s="2"/>
      <c r="D180" s="2"/>
      <c r="E180" s="2"/>
      <c r="F180" s="2"/>
      <c r="G180" s="2"/>
      <c r="H180" s="2"/>
      <c r="I180" s="2"/>
      <c r="J180" s="2"/>
      <c r="K180" s="14"/>
      <c r="L180" s="2"/>
      <c r="M180" s="2"/>
      <c r="N180" s="2"/>
      <c r="O180" s="2"/>
      <c r="P180" s="2"/>
      <c r="Q180" s="2"/>
      <c r="R180" s="2"/>
    </row>
    <row r="181">
      <c r="A181" s="2"/>
      <c r="B181" s="2"/>
      <c r="C181" s="2"/>
      <c r="D181" s="2"/>
      <c r="E181" s="2"/>
      <c r="F181" s="2"/>
      <c r="G181" s="2"/>
      <c r="H181" s="2"/>
      <c r="I181" s="2"/>
      <c r="J181" s="2"/>
      <c r="K181" s="14"/>
      <c r="L181" s="2"/>
      <c r="M181" s="2"/>
      <c r="N181" s="2"/>
      <c r="O181" s="2"/>
      <c r="P181" s="2"/>
      <c r="Q181" s="2"/>
      <c r="R181" s="2"/>
    </row>
    <row r="182">
      <c r="A182" s="2"/>
      <c r="B182" s="2"/>
      <c r="C182" s="2"/>
      <c r="D182" s="2"/>
      <c r="E182" s="2"/>
      <c r="F182" s="2"/>
      <c r="G182" s="2"/>
      <c r="H182" s="2"/>
      <c r="I182" s="2"/>
      <c r="J182" s="2"/>
      <c r="K182" s="14"/>
      <c r="L182" s="2"/>
      <c r="M182" s="2"/>
      <c r="N182" s="2"/>
      <c r="O182" s="2"/>
      <c r="P182" s="2"/>
      <c r="Q182" s="2"/>
      <c r="R182" s="2"/>
    </row>
    <row r="183">
      <c r="A183" s="2"/>
      <c r="B183" s="2"/>
      <c r="C183" s="2"/>
      <c r="D183" s="2"/>
      <c r="E183" s="2"/>
      <c r="F183" s="2"/>
      <c r="G183" s="2"/>
      <c r="H183" s="2"/>
      <c r="I183" s="2"/>
      <c r="J183" s="2"/>
      <c r="K183" s="14"/>
      <c r="L183" s="2"/>
      <c r="M183" s="2"/>
      <c r="N183" s="2"/>
      <c r="O183" s="2"/>
      <c r="P183" s="2"/>
      <c r="Q183" s="2"/>
      <c r="R183" s="2"/>
    </row>
    <row r="184">
      <c r="A184" s="2"/>
      <c r="B184" s="2"/>
      <c r="C184" s="2"/>
      <c r="D184" s="2"/>
      <c r="E184" s="2"/>
      <c r="F184" s="2"/>
      <c r="G184" s="2"/>
      <c r="H184" s="2"/>
      <c r="I184" s="2"/>
      <c r="J184" s="2"/>
      <c r="K184" s="14"/>
      <c r="L184" s="2"/>
      <c r="M184" s="2"/>
      <c r="N184" s="2"/>
      <c r="O184" s="2"/>
      <c r="P184" s="2"/>
      <c r="Q184" s="2"/>
      <c r="R184" s="2"/>
    </row>
    <row r="185">
      <c r="A185" s="2"/>
      <c r="B185" s="2"/>
      <c r="C185" s="2"/>
      <c r="D185" s="2"/>
      <c r="E185" s="2"/>
      <c r="F185" s="2"/>
      <c r="G185" s="2"/>
      <c r="H185" s="2"/>
      <c r="I185" s="2"/>
      <c r="J185" s="2"/>
      <c r="K185" s="14"/>
      <c r="L185" s="2"/>
      <c r="M185" s="2"/>
      <c r="N185" s="2"/>
      <c r="O185" s="2"/>
      <c r="P185" s="2"/>
      <c r="Q185" s="2"/>
      <c r="R185" s="2"/>
    </row>
    <row r="186">
      <c r="A186" s="2"/>
      <c r="B186" s="2"/>
      <c r="C186" s="2"/>
      <c r="D186" s="2"/>
      <c r="E186" s="2"/>
      <c r="F186" s="2"/>
      <c r="G186" s="2"/>
      <c r="H186" s="2"/>
      <c r="I186" s="2"/>
      <c r="J186" s="2"/>
      <c r="K186" s="14"/>
      <c r="L186" s="2"/>
      <c r="M186" s="2"/>
      <c r="N186" s="2"/>
      <c r="O186" s="2"/>
      <c r="P186" s="2"/>
      <c r="Q186" s="2"/>
      <c r="R186" s="2"/>
    </row>
    <row r="187">
      <c r="A187" s="2"/>
      <c r="B187" s="2"/>
      <c r="C187" s="2"/>
      <c r="D187" s="2"/>
      <c r="E187" s="2"/>
      <c r="F187" s="2"/>
      <c r="G187" s="2"/>
      <c r="H187" s="2"/>
      <c r="I187" s="2"/>
      <c r="J187" s="2"/>
      <c r="K187" s="14"/>
      <c r="L187" s="2"/>
      <c r="M187" s="2"/>
      <c r="N187" s="2"/>
      <c r="O187" s="2"/>
      <c r="P187" s="2"/>
      <c r="Q187" s="2"/>
      <c r="R187" s="2"/>
    </row>
    <row r="188">
      <c r="A188" s="2"/>
      <c r="B188" s="2"/>
      <c r="C188" s="2"/>
      <c r="D188" s="2"/>
      <c r="E188" s="2"/>
      <c r="F188" s="2"/>
      <c r="G188" s="2"/>
      <c r="H188" s="2"/>
      <c r="I188" s="2"/>
      <c r="J188" s="2"/>
      <c r="K188" s="14"/>
      <c r="L188" s="2"/>
      <c r="M188" s="2"/>
      <c r="N188" s="2"/>
      <c r="O188" s="2"/>
      <c r="P188" s="2"/>
      <c r="Q188" s="2"/>
      <c r="R188" s="2"/>
    </row>
    <row r="189">
      <c r="A189" s="2"/>
      <c r="B189" s="2"/>
      <c r="C189" s="2"/>
      <c r="D189" s="2"/>
      <c r="E189" s="2"/>
      <c r="F189" s="2"/>
      <c r="G189" s="2"/>
      <c r="H189" s="2"/>
      <c r="I189" s="2"/>
      <c r="J189" s="2"/>
      <c r="K189" s="14"/>
      <c r="L189" s="2"/>
      <c r="M189" s="2"/>
      <c r="N189" s="2"/>
      <c r="O189" s="2"/>
      <c r="P189" s="2"/>
      <c r="Q189" s="2"/>
      <c r="R189" s="2"/>
    </row>
    <row r="190">
      <c r="A190" s="2"/>
      <c r="B190" s="2"/>
      <c r="C190" s="2"/>
      <c r="D190" s="2"/>
      <c r="E190" s="2"/>
      <c r="F190" s="2"/>
      <c r="G190" s="2"/>
      <c r="H190" s="2"/>
      <c r="I190" s="2"/>
      <c r="J190" s="2"/>
      <c r="K190" s="14"/>
      <c r="L190" s="2"/>
      <c r="M190" s="2"/>
      <c r="N190" s="2"/>
      <c r="O190" s="2"/>
      <c r="P190" s="2"/>
      <c r="Q190" s="2"/>
      <c r="R190" s="2"/>
    </row>
    <row r="191">
      <c r="A191" s="2"/>
      <c r="B191" s="2"/>
      <c r="C191" s="2"/>
      <c r="D191" s="2"/>
      <c r="E191" s="2"/>
      <c r="F191" s="2"/>
      <c r="G191" s="2"/>
      <c r="H191" s="2"/>
      <c r="I191" s="2"/>
      <c r="J191" s="2"/>
      <c r="K191" s="14"/>
      <c r="L191" s="2"/>
      <c r="M191" s="2"/>
      <c r="N191" s="2"/>
      <c r="O191" s="2"/>
      <c r="P191" s="2"/>
      <c r="Q191" s="2"/>
      <c r="R191" s="2"/>
    </row>
    <row r="192">
      <c r="A192" s="2"/>
      <c r="B192" s="2"/>
      <c r="C192" s="2"/>
      <c r="D192" s="2"/>
      <c r="E192" s="2"/>
      <c r="F192" s="2"/>
      <c r="G192" s="2"/>
      <c r="H192" s="2"/>
      <c r="I192" s="2"/>
      <c r="J192" s="2"/>
      <c r="K192" s="14"/>
      <c r="L192" s="2"/>
      <c r="M192" s="2"/>
      <c r="N192" s="2"/>
      <c r="O192" s="2"/>
      <c r="P192" s="2"/>
      <c r="Q192" s="2"/>
      <c r="R192" s="2"/>
    </row>
    <row r="193">
      <c r="A193" s="2"/>
      <c r="B193" s="2"/>
      <c r="C193" s="2"/>
      <c r="D193" s="2"/>
      <c r="E193" s="2"/>
      <c r="F193" s="2"/>
      <c r="G193" s="2"/>
      <c r="H193" s="2"/>
      <c r="I193" s="2"/>
      <c r="J193" s="2"/>
      <c r="K193" s="14"/>
      <c r="L193" s="2"/>
      <c r="M193" s="2"/>
      <c r="N193" s="2"/>
      <c r="O193" s="2"/>
      <c r="P193" s="2"/>
      <c r="Q193" s="2"/>
      <c r="R193" s="2"/>
    </row>
    <row r="194">
      <c r="A194" s="2"/>
      <c r="B194" s="2"/>
      <c r="C194" s="2"/>
      <c r="D194" s="2"/>
      <c r="E194" s="2"/>
      <c r="F194" s="2"/>
      <c r="G194" s="2"/>
      <c r="H194" s="2"/>
      <c r="I194" s="2"/>
      <c r="J194" s="2"/>
      <c r="K194" s="14"/>
      <c r="L194" s="2"/>
      <c r="M194" s="2"/>
      <c r="N194" s="2"/>
      <c r="O194" s="2"/>
      <c r="P194" s="2"/>
      <c r="Q194" s="2"/>
      <c r="R194" s="2"/>
    </row>
    <row r="195">
      <c r="A195" s="2"/>
      <c r="B195" s="2"/>
      <c r="C195" s="2"/>
      <c r="D195" s="2"/>
      <c r="E195" s="2"/>
      <c r="F195" s="2"/>
      <c r="G195" s="2"/>
      <c r="H195" s="2"/>
      <c r="I195" s="2"/>
      <c r="J195" s="2"/>
      <c r="K195" s="14"/>
      <c r="L195" s="2"/>
      <c r="M195" s="2"/>
      <c r="N195" s="2"/>
      <c r="O195" s="2"/>
      <c r="P195" s="2"/>
      <c r="Q195" s="2"/>
      <c r="R195" s="2"/>
    </row>
    <row r="196">
      <c r="A196" s="2"/>
      <c r="B196" s="2"/>
      <c r="C196" s="2"/>
      <c r="D196" s="2"/>
      <c r="E196" s="2"/>
      <c r="F196" s="2"/>
      <c r="G196" s="2"/>
      <c r="H196" s="2"/>
      <c r="I196" s="2"/>
      <c r="J196" s="2"/>
      <c r="K196" s="14"/>
      <c r="L196" s="2"/>
      <c r="M196" s="2"/>
      <c r="N196" s="2"/>
      <c r="O196" s="2"/>
      <c r="P196" s="2"/>
      <c r="Q196" s="2"/>
      <c r="R196" s="2"/>
    </row>
    <row r="197">
      <c r="A197" s="2"/>
      <c r="B197" s="2"/>
      <c r="C197" s="2"/>
      <c r="D197" s="2"/>
      <c r="E197" s="2"/>
      <c r="F197" s="2"/>
      <c r="G197" s="2"/>
      <c r="H197" s="2"/>
      <c r="I197" s="2"/>
      <c r="J197" s="2"/>
      <c r="K197" s="14"/>
      <c r="L197" s="2"/>
      <c r="M197" s="2"/>
      <c r="N197" s="2"/>
      <c r="O197" s="2"/>
      <c r="P197" s="2"/>
      <c r="Q197" s="2"/>
      <c r="R197" s="2"/>
    </row>
    <row r="198">
      <c r="A198" s="2"/>
      <c r="B198" s="2"/>
      <c r="C198" s="2"/>
      <c r="D198" s="2"/>
      <c r="E198" s="2"/>
      <c r="F198" s="2"/>
      <c r="G198" s="2"/>
      <c r="H198" s="2"/>
      <c r="I198" s="2"/>
      <c r="J198" s="2"/>
      <c r="K198" s="14"/>
      <c r="L198" s="2"/>
      <c r="M198" s="2"/>
      <c r="N198" s="2"/>
      <c r="O198" s="2"/>
      <c r="P198" s="2"/>
      <c r="Q198" s="2"/>
      <c r="R198" s="2"/>
    </row>
    <row r="199">
      <c r="A199" s="2"/>
      <c r="B199" s="2"/>
      <c r="C199" s="2"/>
      <c r="D199" s="2"/>
      <c r="E199" s="2"/>
      <c r="F199" s="2"/>
      <c r="G199" s="2"/>
      <c r="H199" s="2"/>
      <c r="I199" s="2"/>
      <c r="J199" s="2"/>
      <c r="K199" s="14"/>
      <c r="L199" s="2"/>
      <c r="M199" s="2"/>
      <c r="N199" s="2"/>
      <c r="O199" s="2"/>
      <c r="P199" s="2"/>
      <c r="Q199" s="2"/>
      <c r="R199" s="2"/>
    </row>
    <row r="200">
      <c r="A200" s="2"/>
      <c r="B200" s="2"/>
      <c r="C200" s="2"/>
      <c r="D200" s="2"/>
      <c r="E200" s="2"/>
      <c r="F200" s="2"/>
      <c r="G200" s="2"/>
      <c r="H200" s="2"/>
      <c r="I200" s="2"/>
      <c r="J200" s="2"/>
      <c r="K200" s="14"/>
      <c r="L200" s="2"/>
      <c r="M200" s="2"/>
      <c r="N200" s="2"/>
      <c r="O200" s="2"/>
      <c r="P200" s="2"/>
      <c r="Q200" s="2"/>
      <c r="R200" s="2"/>
    </row>
    <row r="201">
      <c r="A201" s="2"/>
      <c r="B201" s="2"/>
      <c r="C201" s="2"/>
      <c r="D201" s="2"/>
      <c r="E201" s="2"/>
      <c r="F201" s="2"/>
      <c r="G201" s="2"/>
      <c r="H201" s="2"/>
      <c r="I201" s="2"/>
      <c r="J201" s="2"/>
      <c r="K201" s="14"/>
      <c r="L201" s="2"/>
      <c r="M201" s="2"/>
      <c r="N201" s="2"/>
      <c r="O201" s="2"/>
      <c r="P201" s="2"/>
      <c r="Q201" s="2"/>
      <c r="R201" s="2"/>
    </row>
    <row r="202">
      <c r="A202" s="2"/>
      <c r="B202" s="2"/>
      <c r="C202" s="2"/>
      <c r="D202" s="2"/>
      <c r="E202" s="2"/>
      <c r="F202" s="2"/>
      <c r="G202" s="2"/>
      <c r="H202" s="2"/>
      <c r="I202" s="2"/>
      <c r="J202" s="2"/>
      <c r="K202" s="14"/>
      <c r="L202" s="2"/>
      <c r="M202" s="2"/>
      <c r="N202" s="2"/>
      <c r="O202" s="2"/>
      <c r="P202" s="2"/>
      <c r="Q202" s="2"/>
      <c r="R202" s="2"/>
    </row>
    <row r="203">
      <c r="A203" s="2"/>
      <c r="B203" s="2"/>
      <c r="C203" s="2"/>
      <c r="D203" s="2"/>
      <c r="E203" s="2"/>
      <c r="F203" s="2"/>
      <c r="G203" s="2"/>
      <c r="H203" s="2"/>
      <c r="I203" s="2"/>
      <c r="J203" s="2"/>
      <c r="K203" s="14"/>
      <c r="L203" s="2"/>
      <c r="M203" s="2"/>
      <c r="N203" s="2"/>
      <c r="O203" s="2"/>
      <c r="P203" s="2"/>
      <c r="Q203" s="2"/>
      <c r="R203" s="2"/>
    </row>
    <row r="204">
      <c r="A204" s="2"/>
      <c r="B204" s="2"/>
      <c r="C204" s="2"/>
      <c r="D204" s="2"/>
      <c r="E204" s="2"/>
      <c r="F204" s="2"/>
      <c r="G204" s="2"/>
      <c r="H204" s="2"/>
      <c r="I204" s="2"/>
      <c r="J204" s="2"/>
      <c r="K204" s="14"/>
      <c r="L204" s="2"/>
      <c r="M204" s="2"/>
      <c r="N204" s="2"/>
      <c r="O204" s="2"/>
      <c r="P204" s="2"/>
      <c r="Q204" s="2"/>
      <c r="R204" s="2"/>
    </row>
    <row r="205">
      <c r="A205" s="2"/>
      <c r="B205" s="2"/>
      <c r="C205" s="2"/>
      <c r="D205" s="2"/>
      <c r="E205" s="2"/>
      <c r="F205" s="2"/>
      <c r="G205" s="2"/>
      <c r="H205" s="2"/>
      <c r="I205" s="2"/>
      <c r="J205" s="2"/>
      <c r="K205" s="14"/>
      <c r="L205" s="2"/>
      <c r="M205" s="2"/>
      <c r="N205" s="2"/>
      <c r="O205" s="2"/>
      <c r="P205" s="2"/>
      <c r="Q205" s="2"/>
      <c r="R205" s="2"/>
    </row>
    <row r="206">
      <c r="A206" s="2"/>
      <c r="B206" s="2"/>
      <c r="C206" s="2"/>
      <c r="D206" s="2"/>
      <c r="E206" s="2"/>
      <c r="F206" s="2"/>
      <c r="G206" s="2"/>
      <c r="H206" s="2"/>
      <c r="I206" s="2"/>
      <c r="J206" s="2"/>
      <c r="K206" s="14"/>
      <c r="L206" s="2"/>
      <c r="M206" s="2"/>
      <c r="N206" s="2"/>
      <c r="O206" s="2"/>
      <c r="P206" s="2"/>
      <c r="Q206" s="2"/>
      <c r="R206" s="2"/>
    </row>
    <row r="207">
      <c r="A207" s="2"/>
      <c r="B207" s="2"/>
      <c r="C207" s="2"/>
      <c r="D207" s="2"/>
      <c r="E207" s="2"/>
      <c r="F207" s="2"/>
      <c r="G207" s="2"/>
      <c r="H207" s="2"/>
      <c r="I207" s="2"/>
      <c r="J207" s="2"/>
      <c r="K207" s="14"/>
      <c r="L207" s="2"/>
      <c r="M207" s="2"/>
      <c r="N207" s="2"/>
      <c r="O207" s="2"/>
      <c r="P207" s="2"/>
      <c r="Q207" s="2"/>
      <c r="R207" s="2"/>
    </row>
    <row r="208">
      <c r="A208" s="2"/>
      <c r="B208" s="2"/>
      <c r="C208" s="2"/>
      <c r="D208" s="2"/>
      <c r="E208" s="2"/>
      <c r="F208" s="2"/>
      <c r="G208" s="2"/>
      <c r="H208" s="2"/>
      <c r="I208" s="2"/>
      <c r="J208" s="2"/>
      <c r="K208" s="14"/>
      <c r="L208" s="2"/>
      <c r="M208" s="2"/>
      <c r="N208" s="2"/>
      <c r="O208" s="2"/>
      <c r="P208" s="2"/>
      <c r="Q208" s="2"/>
      <c r="R208" s="2"/>
    </row>
    <row r="209">
      <c r="A209" s="2"/>
      <c r="B209" s="2"/>
      <c r="C209" s="2"/>
      <c r="D209" s="2"/>
      <c r="E209" s="2"/>
      <c r="F209" s="2"/>
      <c r="G209" s="2"/>
      <c r="H209" s="2"/>
      <c r="I209" s="2"/>
      <c r="J209" s="2"/>
      <c r="K209" s="14"/>
      <c r="L209" s="2"/>
      <c r="M209" s="2"/>
      <c r="N209" s="2"/>
      <c r="O209" s="2"/>
      <c r="P209" s="2"/>
      <c r="Q209" s="2"/>
      <c r="R209" s="2"/>
    </row>
    <row r="210">
      <c r="A210" s="2"/>
      <c r="B210" s="2"/>
      <c r="C210" s="2"/>
      <c r="D210" s="2"/>
      <c r="E210" s="2"/>
      <c r="F210" s="2"/>
      <c r="G210" s="2"/>
      <c r="H210" s="2"/>
      <c r="I210" s="2"/>
      <c r="J210" s="2"/>
      <c r="K210" s="14"/>
      <c r="L210" s="2"/>
      <c r="M210" s="2"/>
      <c r="N210" s="2"/>
      <c r="O210" s="2"/>
      <c r="P210" s="2"/>
      <c r="Q210" s="2"/>
      <c r="R210" s="2"/>
    </row>
    <row r="211">
      <c r="A211" s="2"/>
      <c r="B211" s="2"/>
      <c r="C211" s="2"/>
      <c r="D211" s="2"/>
      <c r="E211" s="2"/>
      <c r="F211" s="2"/>
      <c r="G211" s="2"/>
      <c r="H211" s="2"/>
      <c r="I211" s="2"/>
      <c r="J211" s="2"/>
      <c r="K211" s="14"/>
      <c r="L211" s="2"/>
      <c r="M211" s="2"/>
      <c r="N211" s="2"/>
      <c r="O211" s="2"/>
      <c r="P211" s="2"/>
      <c r="Q211" s="2"/>
      <c r="R211" s="2"/>
    </row>
    <row r="212">
      <c r="A212" s="2"/>
      <c r="B212" s="2"/>
      <c r="C212" s="2"/>
      <c r="D212" s="2"/>
      <c r="E212" s="2"/>
      <c r="F212" s="2"/>
      <c r="G212" s="2"/>
      <c r="H212" s="2"/>
      <c r="I212" s="2"/>
      <c r="J212" s="2"/>
      <c r="K212" s="14"/>
      <c r="L212" s="2"/>
      <c r="M212" s="2"/>
      <c r="N212" s="2"/>
      <c r="O212" s="2"/>
      <c r="P212" s="2"/>
      <c r="Q212" s="2"/>
      <c r="R212" s="2"/>
    </row>
    <row r="213">
      <c r="A213" s="2"/>
      <c r="B213" s="2"/>
      <c r="C213" s="2"/>
      <c r="D213" s="2"/>
      <c r="E213" s="2"/>
      <c r="F213" s="2"/>
      <c r="G213" s="2"/>
      <c r="H213" s="2"/>
      <c r="I213" s="2"/>
      <c r="J213" s="2"/>
      <c r="K213" s="14"/>
      <c r="L213" s="2"/>
      <c r="M213" s="2"/>
      <c r="N213" s="2"/>
      <c r="O213" s="2"/>
      <c r="P213" s="2"/>
      <c r="Q213" s="2"/>
      <c r="R213" s="2"/>
    </row>
    <row r="214">
      <c r="A214" s="2"/>
      <c r="B214" s="2"/>
      <c r="C214" s="2"/>
      <c r="D214" s="2"/>
      <c r="E214" s="2"/>
      <c r="F214" s="2"/>
      <c r="G214" s="2"/>
      <c r="H214" s="2"/>
      <c r="I214" s="2"/>
      <c r="J214" s="2"/>
      <c r="K214" s="14"/>
      <c r="L214" s="2"/>
      <c r="M214" s="2"/>
      <c r="N214" s="2"/>
      <c r="O214" s="2"/>
      <c r="P214" s="2"/>
      <c r="Q214" s="2"/>
      <c r="R214" s="2"/>
    </row>
    <row r="215">
      <c r="A215" s="2"/>
      <c r="B215" s="2"/>
      <c r="C215" s="2"/>
      <c r="D215" s="2"/>
      <c r="E215" s="2"/>
      <c r="F215" s="2"/>
      <c r="G215" s="2"/>
      <c r="H215" s="2"/>
      <c r="I215" s="2"/>
      <c r="J215" s="2"/>
      <c r="K215" s="14"/>
      <c r="L215" s="2"/>
      <c r="M215" s="2"/>
      <c r="N215" s="2"/>
      <c r="O215" s="2"/>
      <c r="P215" s="2"/>
      <c r="Q215" s="2"/>
      <c r="R215" s="2"/>
    </row>
    <row r="216">
      <c r="A216" s="2"/>
      <c r="B216" s="2"/>
      <c r="C216" s="2"/>
      <c r="D216" s="2"/>
      <c r="E216" s="2"/>
      <c r="F216" s="2"/>
      <c r="G216" s="2"/>
      <c r="H216" s="2"/>
      <c r="I216" s="2"/>
      <c r="J216" s="2"/>
      <c r="K216" s="14"/>
      <c r="L216" s="2"/>
      <c r="M216" s="2"/>
      <c r="N216" s="2"/>
      <c r="O216" s="2"/>
      <c r="P216" s="2"/>
      <c r="Q216" s="2"/>
      <c r="R216" s="2"/>
    </row>
    <row r="217">
      <c r="A217" s="2"/>
      <c r="B217" s="2"/>
      <c r="C217" s="2"/>
      <c r="D217" s="2"/>
      <c r="E217" s="2"/>
      <c r="F217" s="2"/>
      <c r="G217" s="2"/>
      <c r="H217" s="2"/>
      <c r="I217" s="2"/>
      <c r="J217" s="2"/>
      <c r="K217" s="14"/>
      <c r="L217" s="2"/>
      <c r="M217" s="2"/>
      <c r="N217" s="2"/>
      <c r="O217" s="2"/>
      <c r="P217" s="2"/>
      <c r="Q217" s="2"/>
      <c r="R217" s="2"/>
    </row>
    <row r="218">
      <c r="A218" s="2"/>
      <c r="B218" s="2"/>
      <c r="C218" s="2"/>
      <c r="D218" s="2"/>
      <c r="E218" s="2"/>
      <c r="F218" s="2"/>
      <c r="G218" s="2"/>
      <c r="H218" s="2"/>
      <c r="I218" s="2"/>
      <c r="J218" s="2"/>
      <c r="K218" s="14"/>
      <c r="L218" s="2"/>
      <c r="M218" s="2"/>
      <c r="N218" s="2"/>
      <c r="O218" s="2"/>
      <c r="P218" s="2"/>
      <c r="Q218" s="2"/>
      <c r="R218" s="2"/>
    </row>
    <row r="219">
      <c r="A219" s="2"/>
      <c r="B219" s="2"/>
      <c r="C219" s="2"/>
      <c r="D219" s="2"/>
      <c r="E219" s="2"/>
      <c r="F219" s="2"/>
      <c r="G219" s="2"/>
      <c r="H219" s="2"/>
      <c r="I219" s="2"/>
      <c r="J219" s="2"/>
      <c r="K219" s="14"/>
      <c r="L219" s="2"/>
      <c r="M219" s="2"/>
      <c r="N219" s="2"/>
      <c r="O219" s="2"/>
      <c r="P219" s="2"/>
      <c r="Q219" s="2"/>
      <c r="R219" s="2"/>
    </row>
    <row r="220">
      <c r="A220" s="2"/>
      <c r="B220" s="2"/>
      <c r="C220" s="2"/>
      <c r="D220" s="2"/>
      <c r="E220" s="2"/>
      <c r="F220" s="2"/>
      <c r="G220" s="2"/>
      <c r="H220" s="2"/>
      <c r="I220" s="2"/>
      <c r="J220" s="2"/>
      <c r="K220" s="14"/>
      <c r="L220" s="2"/>
      <c r="M220" s="2"/>
      <c r="N220" s="2"/>
      <c r="O220" s="2"/>
      <c r="P220" s="2"/>
      <c r="Q220" s="2"/>
      <c r="R220" s="2"/>
    </row>
    <row r="221">
      <c r="A221" s="2"/>
      <c r="B221" s="2"/>
      <c r="C221" s="2"/>
      <c r="D221" s="2"/>
      <c r="E221" s="2"/>
      <c r="F221" s="2"/>
      <c r="G221" s="2"/>
      <c r="H221" s="2"/>
      <c r="I221" s="2"/>
      <c r="J221" s="2"/>
      <c r="K221" s="14"/>
      <c r="L221" s="2"/>
      <c r="M221" s="2"/>
      <c r="N221" s="2"/>
      <c r="O221" s="2"/>
      <c r="P221" s="2"/>
      <c r="Q221" s="2"/>
      <c r="R221" s="2"/>
    </row>
    <row r="222">
      <c r="A222" s="2"/>
      <c r="B222" s="2"/>
      <c r="C222" s="2"/>
      <c r="D222" s="2"/>
      <c r="E222" s="2"/>
      <c r="F222" s="2"/>
      <c r="G222" s="2"/>
      <c r="H222" s="2"/>
      <c r="I222" s="2"/>
      <c r="J222" s="2"/>
      <c r="K222" s="14"/>
      <c r="L222" s="2"/>
      <c r="M222" s="2"/>
      <c r="N222" s="2"/>
      <c r="O222" s="2"/>
      <c r="P222" s="2"/>
      <c r="Q222" s="2"/>
      <c r="R222" s="2"/>
    </row>
    <row r="223">
      <c r="A223" s="2"/>
      <c r="B223" s="2"/>
      <c r="C223" s="2"/>
      <c r="D223" s="2"/>
      <c r="E223" s="2"/>
      <c r="F223" s="2"/>
      <c r="G223" s="2"/>
      <c r="H223" s="2"/>
      <c r="I223" s="2"/>
      <c r="J223" s="2"/>
      <c r="K223" s="14"/>
      <c r="L223" s="2"/>
      <c r="M223" s="2"/>
      <c r="N223" s="2"/>
      <c r="O223" s="2"/>
      <c r="P223" s="2"/>
      <c r="Q223" s="2"/>
      <c r="R223" s="2"/>
    </row>
    <row r="224">
      <c r="A224" s="2"/>
      <c r="B224" s="2"/>
      <c r="C224" s="2"/>
      <c r="D224" s="2"/>
      <c r="E224" s="2"/>
      <c r="F224" s="2"/>
      <c r="G224" s="2"/>
      <c r="H224" s="2"/>
      <c r="I224" s="2"/>
      <c r="J224" s="2"/>
      <c r="K224" s="14"/>
      <c r="L224" s="2"/>
      <c r="M224" s="2"/>
      <c r="N224" s="2"/>
      <c r="O224" s="2"/>
      <c r="P224" s="2"/>
      <c r="Q224" s="2"/>
      <c r="R224" s="2"/>
    </row>
    <row r="225">
      <c r="A225" s="2"/>
      <c r="B225" s="2"/>
      <c r="C225" s="2"/>
      <c r="D225" s="2"/>
      <c r="E225" s="2"/>
      <c r="F225" s="2"/>
      <c r="G225" s="2"/>
      <c r="H225" s="2"/>
      <c r="I225" s="2"/>
      <c r="J225" s="2"/>
      <c r="K225" s="14"/>
      <c r="L225" s="2"/>
      <c r="M225" s="2"/>
      <c r="N225" s="2"/>
      <c r="O225" s="2"/>
      <c r="P225" s="2"/>
      <c r="Q225" s="2"/>
      <c r="R225" s="2"/>
    </row>
    <row r="226">
      <c r="A226" s="2"/>
      <c r="B226" s="2"/>
      <c r="C226" s="2"/>
      <c r="D226" s="2"/>
      <c r="E226" s="2"/>
      <c r="F226" s="2"/>
      <c r="G226" s="2"/>
      <c r="H226" s="2"/>
      <c r="I226" s="2"/>
      <c r="J226" s="2"/>
      <c r="K226" s="14"/>
      <c r="L226" s="2"/>
      <c r="M226" s="2"/>
      <c r="N226" s="2"/>
      <c r="O226" s="2"/>
      <c r="P226" s="2"/>
      <c r="Q226" s="2"/>
      <c r="R226" s="2"/>
    </row>
    <row r="227">
      <c r="A227" s="2"/>
      <c r="B227" s="2"/>
      <c r="C227" s="2"/>
      <c r="D227" s="2"/>
      <c r="E227" s="2"/>
      <c r="F227" s="2"/>
      <c r="G227" s="2"/>
      <c r="H227" s="2"/>
      <c r="I227" s="2"/>
      <c r="J227" s="2"/>
      <c r="K227" s="14"/>
      <c r="L227" s="2"/>
      <c r="M227" s="2"/>
      <c r="N227" s="2"/>
      <c r="O227" s="2"/>
      <c r="P227" s="2"/>
      <c r="Q227" s="2"/>
      <c r="R227" s="2"/>
    </row>
    <row r="228">
      <c r="A228" s="2"/>
      <c r="B228" s="2"/>
      <c r="C228" s="2"/>
      <c r="D228" s="2"/>
      <c r="E228" s="2"/>
      <c r="F228" s="2"/>
      <c r="G228" s="2"/>
      <c r="H228" s="2"/>
      <c r="I228" s="2"/>
      <c r="J228" s="2"/>
      <c r="K228" s="14"/>
      <c r="L228" s="2"/>
      <c r="M228" s="2"/>
      <c r="N228" s="2"/>
      <c r="O228" s="2"/>
      <c r="P228" s="2"/>
      <c r="Q228" s="2"/>
      <c r="R228" s="2"/>
    </row>
    <row r="229">
      <c r="A229" s="2"/>
      <c r="B229" s="2"/>
      <c r="C229" s="2"/>
      <c r="D229" s="2"/>
      <c r="E229" s="2"/>
      <c r="F229" s="2"/>
      <c r="G229" s="2"/>
      <c r="H229" s="2"/>
      <c r="I229" s="2"/>
      <c r="J229" s="2"/>
      <c r="K229" s="14"/>
      <c r="L229" s="2"/>
      <c r="M229" s="2"/>
      <c r="N229" s="2"/>
      <c r="O229" s="2"/>
      <c r="P229" s="2"/>
      <c r="Q229" s="2"/>
      <c r="R229" s="2"/>
    </row>
    <row r="230">
      <c r="A230" s="2"/>
      <c r="B230" s="2"/>
      <c r="C230" s="2"/>
      <c r="D230" s="2"/>
      <c r="E230" s="2"/>
      <c r="F230" s="2"/>
      <c r="G230" s="2"/>
      <c r="H230" s="2"/>
      <c r="I230" s="2"/>
      <c r="J230" s="2"/>
      <c r="K230" s="14"/>
      <c r="L230" s="2"/>
      <c r="M230" s="2"/>
      <c r="N230" s="2"/>
      <c r="O230" s="2"/>
      <c r="P230" s="2"/>
      <c r="Q230" s="2"/>
      <c r="R230" s="2"/>
    </row>
    <row r="231">
      <c r="A231" s="2"/>
      <c r="B231" s="2"/>
      <c r="C231" s="2"/>
      <c r="D231" s="2"/>
      <c r="E231" s="2"/>
      <c r="F231" s="2"/>
      <c r="G231" s="2"/>
      <c r="H231" s="2"/>
      <c r="I231" s="2"/>
      <c r="J231" s="2"/>
      <c r="K231" s="14"/>
      <c r="L231" s="2"/>
      <c r="M231" s="2"/>
      <c r="N231" s="2"/>
      <c r="O231" s="2"/>
      <c r="P231" s="2"/>
      <c r="Q231" s="2"/>
      <c r="R231" s="2"/>
    </row>
    <row r="232">
      <c r="A232" s="2"/>
      <c r="B232" s="2"/>
      <c r="C232" s="2"/>
      <c r="D232" s="2"/>
      <c r="E232" s="2"/>
      <c r="F232" s="2"/>
      <c r="G232" s="2"/>
      <c r="H232" s="2"/>
      <c r="I232" s="2"/>
      <c r="J232" s="2"/>
      <c r="K232" s="14"/>
      <c r="L232" s="2"/>
      <c r="M232" s="2"/>
      <c r="N232" s="2"/>
      <c r="O232" s="2"/>
      <c r="P232" s="2"/>
      <c r="Q232" s="2"/>
      <c r="R232" s="2"/>
    </row>
    <row r="233">
      <c r="A233" s="2"/>
      <c r="B233" s="2"/>
      <c r="C233" s="2"/>
      <c r="D233" s="2"/>
      <c r="E233" s="2"/>
      <c r="F233" s="2"/>
      <c r="G233" s="2"/>
      <c r="H233" s="2"/>
      <c r="I233" s="2"/>
      <c r="J233" s="2"/>
      <c r="K233" s="14"/>
      <c r="L233" s="2"/>
      <c r="M233" s="2"/>
      <c r="N233" s="2"/>
      <c r="O233" s="2"/>
      <c r="P233" s="2"/>
      <c r="Q233" s="2"/>
      <c r="R233" s="2"/>
    </row>
    <row r="234">
      <c r="A234" s="2"/>
      <c r="B234" s="2"/>
      <c r="C234" s="2"/>
      <c r="D234" s="2"/>
      <c r="E234" s="2"/>
      <c r="F234" s="2"/>
      <c r="G234" s="2"/>
      <c r="H234" s="2"/>
      <c r="I234" s="2"/>
      <c r="J234" s="2"/>
      <c r="K234" s="14"/>
      <c r="L234" s="2"/>
      <c r="M234" s="2"/>
      <c r="N234" s="2"/>
      <c r="O234" s="2"/>
      <c r="P234" s="2"/>
      <c r="Q234" s="2"/>
      <c r="R234" s="2"/>
    </row>
    <row r="235">
      <c r="A235" s="2"/>
      <c r="B235" s="2"/>
      <c r="C235" s="2"/>
      <c r="D235" s="2"/>
      <c r="E235" s="2"/>
      <c r="F235" s="2"/>
      <c r="G235" s="2"/>
      <c r="H235" s="2"/>
      <c r="I235" s="2"/>
      <c r="J235" s="2"/>
      <c r="K235" s="14"/>
      <c r="L235" s="2"/>
      <c r="M235" s="2"/>
      <c r="N235" s="2"/>
      <c r="O235" s="2"/>
      <c r="P235" s="2"/>
      <c r="Q235" s="2"/>
      <c r="R235" s="2"/>
    </row>
    <row r="236">
      <c r="A236" s="2"/>
      <c r="B236" s="2"/>
      <c r="C236" s="2"/>
      <c r="D236" s="2"/>
      <c r="E236" s="2"/>
      <c r="F236" s="2"/>
      <c r="G236" s="2"/>
      <c r="H236" s="2"/>
      <c r="I236" s="2"/>
      <c r="J236" s="2"/>
      <c r="K236" s="14"/>
      <c r="L236" s="2"/>
      <c r="M236" s="2"/>
      <c r="N236" s="2"/>
      <c r="O236" s="2"/>
      <c r="P236" s="2"/>
      <c r="Q236" s="2"/>
      <c r="R236" s="2"/>
    </row>
    <row r="237">
      <c r="A237" s="2"/>
      <c r="B237" s="2"/>
      <c r="C237" s="2"/>
      <c r="D237" s="2"/>
      <c r="E237" s="2"/>
      <c r="F237" s="2"/>
      <c r="G237" s="2"/>
      <c r="H237" s="2"/>
      <c r="I237" s="2"/>
      <c r="J237" s="2"/>
      <c r="K237" s="14"/>
      <c r="L237" s="2"/>
      <c r="M237" s="2"/>
      <c r="N237" s="2"/>
      <c r="O237" s="2"/>
      <c r="P237" s="2"/>
      <c r="Q237" s="2"/>
      <c r="R237" s="2"/>
    </row>
    <row r="238">
      <c r="A238" s="2"/>
      <c r="B238" s="2"/>
      <c r="C238" s="2"/>
      <c r="D238" s="2"/>
      <c r="E238" s="2"/>
      <c r="F238" s="2"/>
      <c r="G238" s="2"/>
      <c r="H238" s="2"/>
      <c r="I238" s="2"/>
      <c r="J238" s="2"/>
      <c r="K238" s="14"/>
      <c r="L238" s="2"/>
      <c r="M238" s="2"/>
      <c r="N238" s="2"/>
      <c r="O238" s="2"/>
      <c r="P238" s="2"/>
      <c r="Q238" s="2"/>
      <c r="R238" s="2"/>
    </row>
    <row r="239">
      <c r="A239" s="2"/>
      <c r="B239" s="2"/>
      <c r="C239" s="2"/>
      <c r="D239" s="2"/>
      <c r="E239" s="2"/>
      <c r="F239" s="2"/>
      <c r="G239" s="2"/>
      <c r="H239" s="2"/>
      <c r="I239" s="2"/>
      <c r="J239" s="2"/>
      <c r="K239" s="14"/>
      <c r="L239" s="2"/>
      <c r="M239" s="2"/>
      <c r="N239" s="2"/>
      <c r="O239" s="2"/>
      <c r="P239" s="2"/>
      <c r="Q239" s="2"/>
      <c r="R239" s="2"/>
    </row>
    <row r="240">
      <c r="A240" s="2"/>
      <c r="B240" s="2"/>
      <c r="C240" s="2"/>
      <c r="D240" s="2"/>
      <c r="E240" s="2"/>
      <c r="F240" s="2"/>
      <c r="G240" s="2"/>
      <c r="H240" s="2"/>
      <c r="I240" s="2"/>
      <c r="J240" s="2"/>
      <c r="K240" s="14"/>
      <c r="L240" s="2"/>
      <c r="M240" s="2"/>
      <c r="N240" s="2"/>
      <c r="O240" s="2"/>
      <c r="P240" s="2"/>
      <c r="Q240" s="2"/>
      <c r="R240" s="2"/>
    </row>
    <row r="241">
      <c r="A241" s="2"/>
      <c r="B241" s="2"/>
      <c r="C241" s="2"/>
      <c r="D241" s="2"/>
      <c r="E241" s="2"/>
      <c r="F241" s="2"/>
      <c r="G241" s="2"/>
      <c r="H241" s="2"/>
      <c r="I241" s="2"/>
      <c r="J241" s="2"/>
      <c r="K241" s="14"/>
      <c r="L241" s="2"/>
      <c r="M241" s="2"/>
      <c r="N241" s="2"/>
      <c r="O241" s="2"/>
      <c r="P241" s="2"/>
      <c r="Q241" s="2"/>
      <c r="R241" s="2"/>
    </row>
    <row r="242">
      <c r="A242" s="2"/>
      <c r="B242" s="2"/>
      <c r="C242" s="2"/>
      <c r="D242" s="2"/>
      <c r="E242" s="2"/>
      <c r="F242" s="2"/>
      <c r="G242" s="2"/>
      <c r="H242" s="2"/>
      <c r="I242" s="2"/>
      <c r="J242" s="2"/>
      <c r="K242" s="14"/>
      <c r="L242" s="2"/>
      <c r="M242" s="2"/>
      <c r="N242" s="2"/>
      <c r="O242" s="2"/>
      <c r="P242" s="2"/>
      <c r="Q242" s="2"/>
      <c r="R242" s="2"/>
    </row>
    <row r="243">
      <c r="A243" s="2"/>
      <c r="B243" s="2"/>
      <c r="C243" s="2"/>
      <c r="D243" s="2"/>
      <c r="E243" s="2"/>
      <c r="F243" s="2"/>
      <c r="G243" s="2"/>
      <c r="H243" s="2"/>
      <c r="I243" s="2"/>
      <c r="J243" s="2"/>
      <c r="K243" s="14"/>
      <c r="L243" s="2"/>
      <c r="M243" s="2"/>
      <c r="N243" s="2"/>
      <c r="O243" s="2"/>
      <c r="P243" s="2"/>
      <c r="Q243" s="2"/>
      <c r="R243" s="2"/>
    </row>
    <row r="244">
      <c r="A244" s="2"/>
      <c r="B244" s="2"/>
      <c r="C244" s="2"/>
      <c r="D244" s="2"/>
      <c r="E244" s="2"/>
      <c r="F244" s="2"/>
      <c r="G244" s="2"/>
      <c r="H244" s="2"/>
      <c r="I244" s="2"/>
      <c r="J244" s="2"/>
      <c r="K244" s="14"/>
      <c r="L244" s="2"/>
      <c r="M244" s="2"/>
      <c r="N244" s="2"/>
      <c r="O244" s="2"/>
      <c r="P244" s="2"/>
      <c r="Q244" s="2"/>
      <c r="R244" s="2"/>
    </row>
    <row r="245">
      <c r="A245" s="2"/>
      <c r="B245" s="2"/>
      <c r="C245" s="2"/>
      <c r="D245" s="2"/>
      <c r="E245" s="2"/>
      <c r="F245" s="2"/>
      <c r="G245" s="2"/>
      <c r="H245" s="2"/>
      <c r="I245" s="2"/>
      <c r="J245" s="2"/>
      <c r="K245" s="14"/>
      <c r="L245" s="2"/>
      <c r="M245" s="2"/>
      <c r="N245" s="2"/>
      <c r="O245" s="2"/>
      <c r="P245" s="2"/>
      <c r="Q245" s="2"/>
      <c r="R245" s="2"/>
    </row>
    <row r="246">
      <c r="A246" s="2"/>
      <c r="B246" s="2"/>
      <c r="C246" s="2"/>
      <c r="D246" s="2"/>
      <c r="E246" s="2"/>
      <c r="F246" s="2"/>
      <c r="G246" s="2"/>
      <c r="H246" s="2"/>
      <c r="I246" s="2"/>
      <c r="J246" s="2"/>
      <c r="K246" s="14"/>
      <c r="L246" s="2"/>
      <c r="M246" s="2"/>
      <c r="N246" s="2"/>
      <c r="O246" s="2"/>
      <c r="P246" s="2"/>
      <c r="Q246" s="2"/>
      <c r="R246" s="2"/>
    </row>
    <row r="247">
      <c r="A247" s="2"/>
      <c r="B247" s="2"/>
      <c r="C247" s="2"/>
      <c r="D247" s="2"/>
      <c r="E247" s="2"/>
      <c r="F247" s="2"/>
      <c r="G247" s="2"/>
      <c r="H247" s="2"/>
      <c r="I247" s="2"/>
      <c r="J247" s="2"/>
      <c r="K247" s="14"/>
      <c r="L247" s="2"/>
      <c r="M247" s="2"/>
      <c r="N247" s="2"/>
      <c r="O247" s="2"/>
      <c r="P247" s="2"/>
      <c r="Q247" s="2"/>
      <c r="R247" s="2"/>
    </row>
    <row r="248">
      <c r="A248" s="2"/>
      <c r="B248" s="2"/>
      <c r="C248" s="2"/>
      <c r="D248" s="2"/>
      <c r="E248" s="2"/>
      <c r="F248" s="2"/>
      <c r="G248" s="2"/>
      <c r="H248" s="2"/>
      <c r="I248" s="2"/>
      <c r="J248" s="2"/>
      <c r="K248" s="14"/>
      <c r="L248" s="2"/>
      <c r="M248" s="2"/>
      <c r="N248" s="2"/>
      <c r="O248" s="2"/>
      <c r="P248" s="2"/>
      <c r="Q248" s="2"/>
      <c r="R248" s="2"/>
    </row>
    <row r="249">
      <c r="A249" s="2"/>
      <c r="B249" s="2"/>
      <c r="C249" s="2"/>
      <c r="D249" s="2"/>
      <c r="E249" s="2"/>
      <c r="F249" s="2"/>
      <c r="G249" s="2"/>
      <c r="H249" s="2"/>
      <c r="I249" s="2"/>
      <c r="J249" s="2"/>
      <c r="K249" s="14"/>
      <c r="L249" s="2"/>
      <c r="M249" s="2"/>
      <c r="N249" s="2"/>
      <c r="O249" s="2"/>
      <c r="P249" s="2"/>
      <c r="Q249" s="2"/>
      <c r="R249" s="2"/>
    </row>
    <row r="250">
      <c r="A250" s="2"/>
      <c r="B250" s="2"/>
      <c r="C250" s="2"/>
      <c r="D250" s="2"/>
      <c r="E250" s="2"/>
      <c r="F250" s="2"/>
      <c r="G250" s="2"/>
      <c r="H250" s="2"/>
      <c r="I250" s="2"/>
      <c r="J250" s="2"/>
      <c r="K250" s="14"/>
      <c r="L250" s="2"/>
      <c r="M250" s="2"/>
      <c r="N250" s="2"/>
      <c r="O250" s="2"/>
      <c r="P250" s="2"/>
      <c r="Q250" s="2"/>
      <c r="R250" s="2"/>
    </row>
    <row r="251">
      <c r="A251" s="2"/>
      <c r="B251" s="2"/>
      <c r="C251" s="2"/>
      <c r="D251" s="2"/>
      <c r="E251" s="2"/>
      <c r="F251" s="2"/>
      <c r="G251" s="2"/>
      <c r="H251" s="2"/>
      <c r="I251" s="2"/>
      <c r="J251" s="2"/>
      <c r="K251" s="14"/>
      <c r="L251" s="2"/>
      <c r="M251" s="2"/>
      <c r="N251" s="2"/>
      <c r="O251" s="2"/>
      <c r="P251" s="2"/>
      <c r="Q251" s="2"/>
      <c r="R251" s="2"/>
    </row>
    <row r="252">
      <c r="A252" s="2"/>
      <c r="B252" s="2"/>
      <c r="C252" s="2"/>
      <c r="D252" s="2"/>
      <c r="E252" s="2"/>
      <c r="F252" s="2"/>
      <c r="G252" s="2"/>
      <c r="H252" s="2"/>
      <c r="I252" s="2"/>
      <c r="J252" s="2"/>
      <c r="K252" s="14"/>
      <c r="L252" s="2"/>
      <c r="M252" s="2"/>
      <c r="N252" s="2"/>
      <c r="O252" s="2"/>
      <c r="P252" s="2"/>
      <c r="Q252" s="2"/>
      <c r="R252" s="2"/>
    </row>
    <row r="253">
      <c r="A253" s="2"/>
      <c r="B253" s="2"/>
      <c r="C253" s="2"/>
      <c r="D253" s="2"/>
      <c r="E253" s="2"/>
      <c r="F253" s="2"/>
      <c r="G253" s="2"/>
      <c r="H253" s="2"/>
      <c r="I253" s="2"/>
      <c r="J253" s="2"/>
      <c r="K253" s="14"/>
      <c r="L253" s="2"/>
      <c r="M253" s="2"/>
      <c r="N253" s="2"/>
      <c r="O253" s="2"/>
      <c r="P253" s="2"/>
      <c r="Q253" s="2"/>
      <c r="R253" s="2"/>
    </row>
    <row r="254">
      <c r="A254" s="2"/>
      <c r="B254" s="2"/>
      <c r="C254" s="2"/>
      <c r="D254" s="2"/>
      <c r="E254" s="2"/>
      <c r="F254" s="2"/>
      <c r="G254" s="2"/>
      <c r="H254" s="2"/>
      <c r="I254" s="2"/>
      <c r="J254" s="2"/>
      <c r="K254" s="14"/>
      <c r="L254" s="2"/>
      <c r="M254" s="2"/>
      <c r="N254" s="2"/>
      <c r="O254" s="2"/>
      <c r="P254" s="2"/>
      <c r="Q254" s="2"/>
      <c r="R254" s="2"/>
    </row>
    <row r="255">
      <c r="A255" s="2"/>
      <c r="B255" s="2"/>
      <c r="C255" s="2"/>
      <c r="D255" s="2"/>
      <c r="E255" s="2"/>
      <c r="F255" s="2"/>
      <c r="G255" s="2"/>
      <c r="H255" s="2"/>
      <c r="I255" s="2"/>
      <c r="J255" s="2"/>
      <c r="K255" s="14"/>
      <c r="L255" s="2"/>
      <c r="M255" s="2"/>
      <c r="N255" s="2"/>
      <c r="O255" s="2"/>
      <c r="P255" s="2"/>
      <c r="Q255" s="2"/>
      <c r="R255" s="2"/>
    </row>
    <row r="256">
      <c r="A256" s="2"/>
      <c r="B256" s="2"/>
      <c r="C256" s="2"/>
      <c r="D256" s="2"/>
      <c r="E256" s="2"/>
      <c r="F256" s="2"/>
      <c r="G256" s="2"/>
      <c r="H256" s="2"/>
      <c r="I256" s="2"/>
      <c r="J256" s="2"/>
      <c r="K256" s="14"/>
      <c r="L256" s="2"/>
      <c r="M256" s="2"/>
      <c r="N256" s="2"/>
      <c r="O256" s="2"/>
      <c r="P256" s="2"/>
      <c r="Q256" s="2"/>
      <c r="R256" s="2"/>
    </row>
    <row r="257">
      <c r="A257" s="2"/>
      <c r="B257" s="2"/>
      <c r="C257" s="2"/>
      <c r="D257" s="2"/>
      <c r="E257" s="2"/>
      <c r="F257" s="2"/>
      <c r="G257" s="2"/>
      <c r="H257" s="2"/>
      <c r="I257" s="2"/>
      <c r="J257" s="2"/>
      <c r="K257" s="14"/>
      <c r="L257" s="2"/>
      <c r="M257" s="2"/>
      <c r="N257" s="2"/>
      <c r="O257" s="2"/>
      <c r="P257" s="2"/>
      <c r="Q257" s="2"/>
      <c r="R257" s="2"/>
    </row>
    <row r="258">
      <c r="A258" s="2"/>
      <c r="B258" s="2"/>
      <c r="C258" s="2"/>
      <c r="D258" s="2"/>
      <c r="E258" s="2"/>
      <c r="F258" s="2"/>
      <c r="G258" s="2"/>
      <c r="H258" s="2"/>
      <c r="I258" s="2"/>
      <c r="J258" s="2"/>
      <c r="K258" s="14"/>
      <c r="L258" s="2"/>
      <c r="M258" s="2"/>
      <c r="N258" s="2"/>
      <c r="O258" s="2"/>
      <c r="P258" s="2"/>
      <c r="Q258" s="2"/>
      <c r="R258" s="2"/>
    </row>
    <row r="259">
      <c r="A259" s="2"/>
      <c r="B259" s="2"/>
      <c r="C259" s="2"/>
      <c r="D259" s="2"/>
      <c r="E259" s="2"/>
      <c r="F259" s="2"/>
      <c r="G259" s="2"/>
      <c r="H259" s="2"/>
      <c r="I259" s="2"/>
      <c r="J259" s="2"/>
      <c r="K259" s="14"/>
      <c r="L259" s="2"/>
      <c r="M259" s="2"/>
      <c r="N259" s="2"/>
      <c r="O259" s="2"/>
      <c r="P259" s="2"/>
      <c r="Q259" s="2"/>
      <c r="R259" s="2"/>
    </row>
    <row r="260">
      <c r="A260" s="2"/>
      <c r="B260" s="2"/>
      <c r="C260" s="2"/>
      <c r="D260" s="2"/>
      <c r="E260" s="2"/>
      <c r="F260" s="2"/>
      <c r="G260" s="2"/>
      <c r="H260" s="2"/>
      <c r="I260" s="2"/>
      <c r="J260" s="2"/>
      <c r="K260" s="14"/>
      <c r="L260" s="2"/>
      <c r="M260" s="2"/>
      <c r="N260" s="2"/>
      <c r="O260" s="2"/>
      <c r="P260" s="2"/>
      <c r="Q260" s="2"/>
      <c r="R260" s="2"/>
    </row>
    <row r="261">
      <c r="A261" s="2"/>
      <c r="B261" s="2"/>
      <c r="C261" s="2"/>
      <c r="D261" s="2"/>
      <c r="E261" s="2"/>
      <c r="F261" s="2"/>
      <c r="G261" s="2"/>
      <c r="H261" s="2"/>
      <c r="I261" s="2"/>
      <c r="J261" s="2"/>
      <c r="K261" s="14"/>
      <c r="L261" s="2"/>
      <c r="M261" s="2"/>
      <c r="N261" s="2"/>
      <c r="O261" s="2"/>
      <c r="P261" s="2"/>
      <c r="Q261" s="2"/>
      <c r="R261" s="2"/>
    </row>
    <row r="262">
      <c r="A262" s="2"/>
      <c r="B262" s="2"/>
      <c r="C262" s="2"/>
      <c r="D262" s="2"/>
      <c r="E262" s="2"/>
      <c r="F262" s="2"/>
      <c r="G262" s="2"/>
      <c r="H262" s="2"/>
      <c r="I262" s="2"/>
      <c r="J262" s="2"/>
      <c r="K262" s="14"/>
      <c r="L262" s="2"/>
      <c r="M262" s="2"/>
      <c r="N262" s="2"/>
      <c r="O262" s="2"/>
      <c r="P262" s="2"/>
      <c r="Q262" s="2"/>
      <c r="R262" s="2"/>
    </row>
    <row r="263">
      <c r="A263" s="2"/>
      <c r="B263" s="2"/>
      <c r="C263" s="2"/>
      <c r="D263" s="2"/>
      <c r="E263" s="2"/>
      <c r="F263" s="2"/>
      <c r="G263" s="2"/>
      <c r="H263" s="2"/>
      <c r="I263" s="2"/>
      <c r="J263" s="2"/>
      <c r="K263" s="14"/>
      <c r="L263" s="2"/>
      <c r="M263" s="2"/>
      <c r="N263" s="2"/>
      <c r="O263" s="2"/>
      <c r="P263" s="2"/>
      <c r="Q263" s="2"/>
      <c r="R263" s="2"/>
    </row>
    <row r="264">
      <c r="A264" s="2"/>
      <c r="B264" s="2"/>
      <c r="C264" s="2"/>
      <c r="D264" s="2"/>
      <c r="E264" s="2"/>
      <c r="F264" s="2"/>
      <c r="G264" s="2"/>
      <c r="H264" s="2"/>
      <c r="I264" s="2"/>
      <c r="J264" s="2"/>
      <c r="K264" s="14"/>
      <c r="L264" s="2"/>
      <c r="M264" s="2"/>
      <c r="N264" s="2"/>
      <c r="O264" s="2"/>
      <c r="P264" s="2"/>
      <c r="Q264" s="2"/>
      <c r="R264" s="2"/>
    </row>
    <row r="265">
      <c r="A265" s="2"/>
      <c r="B265" s="2"/>
      <c r="C265" s="2"/>
      <c r="D265" s="2"/>
      <c r="E265" s="2"/>
      <c r="F265" s="2"/>
      <c r="G265" s="2"/>
      <c r="H265" s="2"/>
      <c r="I265" s="2"/>
      <c r="J265" s="2"/>
      <c r="K265" s="14"/>
      <c r="L265" s="2"/>
      <c r="M265" s="2"/>
      <c r="N265" s="2"/>
      <c r="O265" s="2"/>
      <c r="P265" s="2"/>
      <c r="Q265" s="2"/>
      <c r="R265" s="2"/>
    </row>
    <row r="266">
      <c r="A266" s="2"/>
      <c r="B266" s="2"/>
      <c r="C266" s="2"/>
      <c r="D266" s="2"/>
      <c r="E266" s="2"/>
      <c r="F266" s="2"/>
      <c r="G266" s="2"/>
      <c r="H266" s="2"/>
      <c r="I266" s="2"/>
      <c r="J266" s="2"/>
      <c r="K266" s="14"/>
      <c r="L266" s="2"/>
      <c r="M266" s="2"/>
      <c r="N266" s="2"/>
      <c r="O266" s="2"/>
      <c r="P266" s="2"/>
      <c r="Q266" s="2"/>
      <c r="R266" s="2"/>
    </row>
    <row r="267">
      <c r="A267" s="2"/>
      <c r="B267" s="2"/>
      <c r="C267" s="2"/>
      <c r="D267" s="2"/>
      <c r="E267" s="2"/>
      <c r="F267" s="2"/>
      <c r="G267" s="2"/>
      <c r="H267" s="2"/>
      <c r="I267" s="2"/>
      <c r="J267" s="2"/>
      <c r="K267" s="14"/>
      <c r="L267" s="2"/>
      <c r="M267" s="2"/>
      <c r="N267" s="2"/>
      <c r="O267" s="2"/>
      <c r="P267" s="2"/>
      <c r="Q267" s="2"/>
      <c r="R267" s="2"/>
    </row>
    <row r="268">
      <c r="A268" s="2"/>
      <c r="B268" s="2"/>
      <c r="C268" s="2"/>
      <c r="D268" s="2"/>
      <c r="E268" s="2"/>
      <c r="F268" s="2"/>
      <c r="G268" s="2"/>
      <c r="H268" s="2"/>
      <c r="I268" s="2"/>
      <c r="J268" s="2"/>
      <c r="K268" s="14"/>
      <c r="L268" s="2"/>
      <c r="M268" s="2"/>
      <c r="N268" s="2"/>
      <c r="O268" s="2"/>
      <c r="P268" s="2"/>
      <c r="Q268" s="2"/>
      <c r="R268" s="2"/>
    </row>
    <row r="269">
      <c r="A269" s="2"/>
      <c r="B269" s="2"/>
      <c r="C269" s="2"/>
      <c r="D269" s="2"/>
      <c r="E269" s="2"/>
      <c r="F269" s="2"/>
      <c r="G269" s="2"/>
      <c r="H269" s="2"/>
      <c r="I269" s="2"/>
      <c r="J269" s="2"/>
      <c r="K269" s="14"/>
      <c r="L269" s="2"/>
      <c r="M269" s="2"/>
      <c r="N269" s="2"/>
      <c r="O269" s="2"/>
      <c r="P269" s="2"/>
      <c r="Q269" s="2"/>
      <c r="R269" s="2"/>
    </row>
    <row r="270">
      <c r="A270" s="2"/>
      <c r="B270" s="2"/>
      <c r="C270" s="2"/>
      <c r="D270" s="2"/>
      <c r="E270" s="2"/>
      <c r="F270" s="2"/>
      <c r="G270" s="2"/>
      <c r="H270" s="2"/>
      <c r="I270" s="2"/>
      <c r="J270" s="2"/>
      <c r="K270" s="14"/>
      <c r="L270" s="2"/>
      <c r="M270" s="2"/>
      <c r="N270" s="2"/>
      <c r="O270" s="2"/>
      <c r="P270" s="2"/>
      <c r="Q270" s="2"/>
      <c r="R270" s="2"/>
    </row>
    <row r="271">
      <c r="A271" s="2"/>
      <c r="B271" s="2"/>
      <c r="C271" s="2"/>
      <c r="D271" s="2"/>
      <c r="E271" s="2"/>
      <c r="F271" s="2"/>
      <c r="G271" s="2"/>
      <c r="H271" s="2"/>
      <c r="I271" s="2"/>
      <c r="J271" s="2"/>
      <c r="K271" s="14"/>
      <c r="L271" s="2"/>
      <c r="M271" s="2"/>
      <c r="N271" s="2"/>
      <c r="O271" s="2"/>
      <c r="P271" s="2"/>
      <c r="Q271" s="2"/>
      <c r="R271" s="2"/>
    </row>
    <row r="272">
      <c r="A272" s="2"/>
      <c r="B272" s="2"/>
      <c r="C272" s="2"/>
      <c r="D272" s="2"/>
      <c r="E272" s="2"/>
      <c r="F272" s="2"/>
      <c r="G272" s="2"/>
      <c r="H272" s="2"/>
      <c r="I272" s="2"/>
      <c r="J272" s="2"/>
      <c r="K272" s="14"/>
      <c r="L272" s="2"/>
      <c r="M272" s="2"/>
      <c r="N272" s="2"/>
      <c r="O272" s="2"/>
      <c r="P272" s="2"/>
      <c r="Q272" s="2"/>
      <c r="R272" s="2"/>
    </row>
    <row r="273">
      <c r="A273" s="2"/>
      <c r="B273" s="2"/>
      <c r="C273" s="2"/>
      <c r="D273" s="2"/>
      <c r="E273" s="2"/>
      <c r="F273" s="2"/>
      <c r="G273" s="2"/>
      <c r="H273" s="2"/>
      <c r="I273" s="2"/>
      <c r="J273" s="2"/>
      <c r="K273" s="14"/>
      <c r="L273" s="2"/>
      <c r="M273" s="2"/>
      <c r="N273" s="2"/>
      <c r="O273" s="2"/>
      <c r="P273" s="2"/>
      <c r="Q273" s="2"/>
      <c r="R273" s="2"/>
    </row>
    <row r="274">
      <c r="A274" s="2"/>
      <c r="B274" s="2"/>
      <c r="C274" s="2"/>
      <c r="D274" s="2"/>
      <c r="E274" s="2"/>
      <c r="F274" s="2"/>
      <c r="G274" s="2"/>
      <c r="H274" s="2"/>
      <c r="I274" s="2"/>
      <c r="J274" s="2"/>
      <c r="K274" s="14"/>
      <c r="L274" s="2"/>
      <c r="M274" s="2"/>
      <c r="N274" s="2"/>
      <c r="O274" s="2"/>
      <c r="P274" s="2"/>
      <c r="Q274" s="2"/>
      <c r="R274" s="2"/>
    </row>
    <row r="275">
      <c r="A275" s="2"/>
      <c r="B275" s="2"/>
      <c r="C275" s="2"/>
      <c r="D275" s="2"/>
      <c r="E275" s="2"/>
      <c r="F275" s="2"/>
      <c r="G275" s="2"/>
      <c r="H275" s="2"/>
      <c r="I275" s="2"/>
      <c r="J275" s="2"/>
      <c r="K275" s="14"/>
      <c r="L275" s="2"/>
      <c r="M275" s="2"/>
      <c r="N275" s="2"/>
      <c r="O275" s="2"/>
      <c r="P275" s="2"/>
      <c r="Q275" s="2"/>
      <c r="R275" s="2"/>
    </row>
    <row r="276">
      <c r="A276" s="2"/>
      <c r="B276" s="2"/>
      <c r="C276" s="2"/>
      <c r="D276" s="2"/>
      <c r="E276" s="2"/>
      <c r="F276" s="2"/>
      <c r="G276" s="2"/>
      <c r="H276" s="2"/>
      <c r="I276" s="2"/>
      <c r="J276" s="2"/>
      <c r="K276" s="14"/>
      <c r="L276" s="2"/>
      <c r="M276" s="2"/>
      <c r="N276" s="2"/>
      <c r="O276" s="2"/>
      <c r="P276" s="2"/>
      <c r="Q276" s="2"/>
      <c r="R276" s="2"/>
    </row>
    <row r="277">
      <c r="A277" s="2"/>
      <c r="B277" s="2"/>
      <c r="C277" s="2"/>
      <c r="D277" s="2"/>
      <c r="E277" s="2"/>
      <c r="F277" s="2"/>
      <c r="G277" s="2"/>
      <c r="H277" s="2"/>
      <c r="I277" s="2"/>
      <c r="J277" s="2"/>
      <c r="K277" s="14"/>
      <c r="L277" s="2"/>
      <c r="M277" s="2"/>
      <c r="N277" s="2"/>
      <c r="O277" s="2"/>
      <c r="P277" s="2"/>
      <c r="Q277" s="2"/>
      <c r="R277" s="2"/>
    </row>
    <row r="278">
      <c r="A278" s="2"/>
      <c r="B278" s="2"/>
      <c r="C278" s="2"/>
      <c r="D278" s="2"/>
      <c r="E278" s="2"/>
      <c r="F278" s="2"/>
      <c r="G278" s="2"/>
      <c r="H278" s="2"/>
      <c r="I278" s="2"/>
      <c r="J278" s="2"/>
      <c r="K278" s="14"/>
      <c r="L278" s="2"/>
      <c r="M278" s="2"/>
      <c r="N278" s="2"/>
      <c r="O278" s="2"/>
      <c r="P278" s="2"/>
      <c r="Q278" s="2"/>
      <c r="R278" s="2"/>
    </row>
    <row r="279">
      <c r="A279" s="2"/>
      <c r="B279" s="2"/>
      <c r="C279" s="2"/>
      <c r="D279" s="2"/>
      <c r="E279" s="2"/>
      <c r="F279" s="2"/>
      <c r="G279" s="2"/>
      <c r="H279" s="2"/>
      <c r="I279" s="2"/>
      <c r="J279" s="2"/>
      <c r="K279" s="14"/>
      <c r="L279" s="2"/>
      <c r="M279" s="2"/>
      <c r="N279" s="2"/>
      <c r="O279" s="2"/>
      <c r="P279" s="2"/>
      <c r="Q279" s="2"/>
      <c r="R279" s="2"/>
    </row>
    <row r="280">
      <c r="A280" s="2"/>
      <c r="B280" s="2"/>
      <c r="C280" s="2"/>
      <c r="D280" s="2"/>
      <c r="E280" s="2"/>
      <c r="F280" s="2"/>
      <c r="G280" s="2"/>
      <c r="H280" s="2"/>
      <c r="I280" s="2"/>
      <c r="J280" s="2"/>
      <c r="K280" s="14"/>
      <c r="L280" s="2"/>
      <c r="M280" s="2"/>
      <c r="N280" s="2"/>
      <c r="O280" s="2"/>
      <c r="P280" s="2"/>
      <c r="Q280" s="2"/>
      <c r="R280" s="2"/>
    </row>
    <row r="281">
      <c r="A281" s="2"/>
      <c r="B281" s="2"/>
      <c r="C281" s="2"/>
      <c r="D281" s="2"/>
      <c r="E281" s="2"/>
      <c r="F281" s="2"/>
      <c r="G281" s="2"/>
      <c r="H281" s="2"/>
      <c r="I281" s="2"/>
      <c r="J281" s="2"/>
      <c r="K281" s="14"/>
      <c r="L281" s="2"/>
      <c r="M281" s="2"/>
      <c r="N281" s="2"/>
      <c r="O281" s="2"/>
      <c r="P281" s="2"/>
      <c r="Q281" s="2"/>
      <c r="R281" s="2"/>
    </row>
    <row r="282">
      <c r="A282" s="2"/>
      <c r="B282" s="2"/>
      <c r="C282" s="2"/>
      <c r="D282" s="2"/>
      <c r="E282" s="2"/>
      <c r="F282" s="2"/>
      <c r="G282" s="2"/>
      <c r="H282" s="2"/>
      <c r="I282" s="2"/>
      <c r="J282" s="2"/>
      <c r="K282" s="14"/>
      <c r="L282" s="2"/>
      <c r="M282" s="2"/>
      <c r="N282" s="2"/>
      <c r="O282" s="2"/>
      <c r="P282" s="2"/>
      <c r="Q282" s="2"/>
      <c r="R282" s="2"/>
    </row>
    <row r="283">
      <c r="A283" s="2"/>
      <c r="B283" s="2"/>
      <c r="C283" s="2"/>
      <c r="D283" s="2"/>
      <c r="E283" s="2"/>
      <c r="F283" s="2"/>
      <c r="G283" s="2"/>
      <c r="H283" s="2"/>
      <c r="I283" s="2"/>
      <c r="J283" s="2"/>
      <c r="K283" s="14"/>
      <c r="L283" s="2"/>
      <c r="M283" s="2"/>
      <c r="N283" s="2"/>
      <c r="O283" s="2"/>
      <c r="P283" s="2"/>
      <c r="Q283" s="2"/>
      <c r="R283" s="2"/>
    </row>
    <row r="284">
      <c r="A284" s="2"/>
      <c r="B284" s="2"/>
      <c r="C284" s="2"/>
      <c r="D284" s="2"/>
      <c r="E284" s="2"/>
      <c r="F284" s="2"/>
      <c r="G284" s="2"/>
      <c r="H284" s="2"/>
      <c r="I284" s="2"/>
      <c r="J284" s="2"/>
      <c r="K284" s="14"/>
      <c r="L284" s="2"/>
      <c r="M284" s="2"/>
      <c r="N284" s="2"/>
      <c r="O284" s="2"/>
      <c r="P284" s="2"/>
      <c r="Q284" s="2"/>
      <c r="R284" s="2"/>
    </row>
    <row r="285">
      <c r="A285" s="2"/>
      <c r="B285" s="2"/>
      <c r="C285" s="2"/>
      <c r="D285" s="2"/>
      <c r="E285" s="2"/>
      <c r="F285" s="2"/>
      <c r="G285" s="2"/>
      <c r="H285" s="2"/>
      <c r="I285" s="2"/>
      <c r="J285" s="2"/>
      <c r="K285" s="14"/>
      <c r="L285" s="2"/>
      <c r="M285" s="2"/>
      <c r="N285" s="2"/>
      <c r="O285" s="2"/>
      <c r="P285" s="2"/>
      <c r="Q285" s="2"/>
      <c r="R285" s="2"/>
    </row>
    <row r="286">
      <c r="A286" s="2"/>
      <c r="B286" s="2"/>
      <c r="C286" s="2"/>
      <c r="D286" s="2"/>
      <c r="E286" s="2"/>
      <c r="F286" s="2"/>
      <c r="G286" s="2"/>
      <c r="H286" s="2"/>
      <c r="I286" s="2"/>
      <c r="J286" s="2"/>
      <c r="K286" s="14"/>
      <c r="L286" s="2"/>
      <c r="M286" s="2"/>
      <c r="N286" s="2"/>
      <c r="O286" s="2"/>
      <c r="P286" s="2"/>
      <c r="Q286" s="2"/>
      <c r="R286" s="2"/>
    </row>
    <row r="287">
      <c r="A287" s="2"/>
      <c r="B287" s="2"/>
      <c r="C287" s="2"/>
      <c r="D287" s="2"/>
      <c r="E287" s="2"/>
      <c r="F287" s="2"/>
      <c r="G287" s="2"/>
      <c r="H287" s="2"/>
      <c r="I287" s="2"/>
      <c r="J287" s="2"/>
      <c r="K287" s="14"/>
      <c r="L287" s="2"/>
      <c r="M287" s="2"/>
      <c r="N287" s="2"/>
      <c r="O287" s="2"/>
      <c r="P287" s="2"/>
      <c r="Q287" s="2"/>
      <c r="R287" s="2"/>
    </row>
    <row r="288">
      <c r="A288" s="2"/>
      <c r="B288" s="2"/>
      <c r="C288" s="2"/>
      <c r="D288" s="2"/>
      <c r="E288" s="2"/>
      <c r="F288" s="2"/>
      <c r="G288" s="2"/>
      <c r="H288" s="2"/>
      <c r="I288" s="2"/>
      <c r="J288" s="2"/>
      <c r="K288" s="14"/>
      <c r="L288" s="2"/>
      <c r="M288" s="2"/>
      <c r="N288" s="2"/>
      <c r="O288" s="2"/>
      <c r="P288" s="2"/>
      <c r="Q288" s="2"/>
      <c r="R288" s="2"/>
    </row>
    <row r="289">
      <c r="A289" s="2"/>
      <c r="B289" s="2"/>
      <c r="C289" s="2"/>
      <c r="D289" s="2"/>
      <c r="E289" s="2"/>
      <c r="F289" s="2"/>
      <c r="G289" s="2"/>
      <c r="H289" s="2"/>
      <c r="I289" s="2"/>
      <c r="J289" s="2"/>
      <c r="K289" s="14"/>
      <c r="L289" s="2"/>
      <c r="M289" s="2"/>
      <c r="N289" s="2"/>
      <c r="O289" s="2"/>
      <c r="P289" s="2"/>
      <c r="Q289" s="2"/>
      <c r="R289" s="2"/>
    </row>
    <row r="290">
      <c r="A290" s="2"/>
      <c r="B290" s="2"/>
      <c r="C290" s="2"/>
      <c r="D290" s="2"/>
      <c r="E290" s="2"/>
      <c r="F290" s="2"/>
      <c r="G290" s="2"/>
      <c r="H290" s="2"/>
      <c r="I290" s="2"/>
      <c r="J290" s="2"/>
      <c r="K290" s="14"/>
      <c r="L290" s="2"/>
      <c r="M290" s="2"/>
      <c r="N290" s="2"/>
      <c r="O290" s="2"/>
      <c r="P290" s="2"/>
      <c r="Q290" s="2"/>
      <c r="R290" s="2"/>
    </row>
    <row r="291">
      <c r="A291" s="2"/>
      <c r="B291" s="2"/>
      <c r="C291" s="2"/>
      <c r="D291" s="2"/>
      <c r="E291" s="2"/>
      <c r="F291" s="2"/>
      <c r="G291" s="2"/>
      <c r="H291" s="2"/>
      <c r="I291" s="2"/>
      <c r="J291" s="2"/>
      <c r="K291" s="14"/>
      <c r="L291" s="2"/>
      <c r="M291" s="2"/>
      <c r="N291" s="2"/>
      <c r="O291" s="2"/>
      <c r="P291" s="2"/>
      <c r="Q291" s="2"/>
      <c r="R291" s="2"/>
    </row>
    <row r="292">
      <c r="A292" s="2"/>
      <c r="B292" s="2"/>
      <c r="C292" s="2"/>
      <c r="D292" s="2"/>
      <c r="E292" s="2"/>
      <c r="F292" s="2"/>
      <c r="G292" s="2"/>
      <c r="H292" s="2"/>
      <c r="I292" s="2"/>
      <c r="J292" s="2"/>
      <c r="K292" s="14"/>
      <c r="L292" s="2"/>
      <c r="M292" s="2"/>
      <c r="N292" s="2"/>
      <c r="O292" s="2"/>
      <c r="P292" s="2"/>
      <c r="Q292" s="2"/>
      <c r="R292" s="2"/>
    </row>
    <row r="293">
      <c r="A293" s="2"/>
      <c r="B293" s="2"/>
      <c r="C293" s="2"/>
      <c r="D293" s="2"/>
      <c r="E293" s="2"/>
      <c r="F293" s="2"/>
      <c r="G293" s="2"/>
      <c r="H293" s="2"/>
      <c r="I293" s="2"/>
      <c r="J293" s="2"/>
      <c r="K293" s="14"/>
      <c r="L293" s="2"/>
      <c r="M293" s="2"/>
      <c r="N293" s="2"/>
      <c r="O293" s="2"/>
      <c r="P293" s="2"/>
      <c r="Q293" s="2"/>
      <c r="R293" s="2"/>
    </row>
    <row r="294">
      <c r="A294" s="2"/>
      <c r="B294" s="2"/>
      <c r="C294" s="2"/>
      <c r="D294" s="2"/>
      <c r="E294" s="2"/>
      <c r="F294" s="2"/>
      <c r="G294" s="2"/>
      <c r="H294" s="2"/>
      <c r="I294" s="2"/>
      <c r="J294" s="2"/>
      <c r="K294" s="14"/>
      <c r="L294" s="2"/>
      <c r="M294" s="2"/>
      <c r="N294" s="2"/>
      <c r="O294" s="2"/>
      <c r="P294" s="2"/>
      <c r="Q294" s="2"/>
      <c r="R294" s="2"/>
    </row>
    <row r="295">
      <c r="A295" s="2"/>
      <c r="B295" s="2"/>
      <c r="C295" s="2"/>
      <c r="D295" s="2"/>
      <c r="E295" s="2"/>
      <c r="F295" s="2"/>
      <c r="G295" s="2"/>
      <c r="H295" s="2"/>
      <c r="I295" s="2"/>
      <c r="J295" s="2"/>
      <c r="K295" s="14"/>
      <c r="L295" s="2"/>
      <c r="M295" s="2"/>
      <c r="N295" s="2"/>
      <c r="O295" s="2"/>
      <c r="P295" s="2"/>
      <c r="Q295" s="2"/>
      <c r="R295" s="2"/>
    </row>
    <row r="296">
      <c r="A296" s="2"/>
      <c r="B296" s="2"/>
      <c r="C296" s="2"/>
      <c r="D296" s="2"/>
      <c r="E296" s="2"/>
      <c r="F296" s="2"/>
      <c r="G296" s="2"/>
      <c r="H296" s="2"/>
      <c r="I296" s="2"/>
      <c r="J296" s="2"/>
      <c r="K296" s="14"/>
      <c r="L296" s="2"/>
      <c r="M296" s="2"/>
      <c r="N296" s="2"/>
      <c r="O296" s="2"/>
      <c r="P296" s="2"/>
      <c r="Q296" s="2"/>
      <c r="R296" s="2"/>
    </row>
    <row r="297">
      <c r="A297" s="2"/>
      <c r="B297" s="2"/>
      <c r="C297" s="2"/>
      <c r="D297" s="2"/>
      <c r="E297" s="2"/>
      <c r="F297" s="2"/>
      <c r="G297" s="2"/>
      <c r="H297" s="2"/>
      <c r="I297" s="2"/>
      <c r="J297" s="2"/>
      <c r="K297" s="14"/>
      <c r="L297" s="2"/>
      <c r="M297" s="2"/>
      <c r="N297" s="2"/>
      <c r="O297" s="2"/>
      <c r="P297" s="2"/>
      <c r="Q297" s="2"/>
      <c r="R297" s="2"/>
    </row>
    <row r="298">
      <c r="A298" s="2"/>
      <c r="B298" s="2"/>
      <c r="C298" s="2"/>
      <c r="D298" s="2"/>
      <c r="E298" s="2"/>
      <c r="F298" s="2"/>
      <c r="G298" s="2"/>
      <c r="H298" s="2"/>
      <c r="I298" s="2"/>
      <c r="J298" s="2"/>
      <c r="K298" s="14"/>
      <c r="L298" s="2"/>
      <c r="M298" s="2"/>
      <c r="N298" s="2"/>
      <c r="O298" s="2"/>
      <c r="P298" s="2"/>
      <c r="Q298" s="2"/>
      <c r="R298" s="2"/>
    </row>
    <row r="299">
      <c r="A299" s="2"/>
      <c r="B299" s="2"/>
      <c r="C299" s="2"/>
      <c r="D299" s="2"/>
      <c r="E299" s="2"/>
      <c r="F299" s="2"/>
      <c r="G299" s="2"/>
      <c r="H299" s="2"/>
      <c r="I299" s="2"/>
      <c r="J299" s="2"/>
      <c r="K299" s="14"/>
      <c r="L299" s="2"/>
      <c r="M299" s="2"/>
      <c r="N299" s="2"/>
      <c r="O299" s="2"/>
      <c r="P299" s="2"/>
      <c r="Q299" s="2"/>
      <c r="R299" s="2"/>
    </row>
    <row r="300">
      <c r="A300" s="2"/>
      <c r="B300" s="2"/>
      <c r="C300" s="2"/>
      <c r="D300" s="2"/>
      <c r="E300" s="2"/>
      <c r="F300" s="2"/>
      <c r="G300" s="2"/>
      <c r="H300" s="2"/>
      <c r="I300" s="2"/>
      <c r="J300" s="2"/>
      <c r="K300" s="14"/>
      <c r="L300" s="2"/>
      <c r="M300" s="2"/>
      <c r="N300" s="2"/>
      <c r="O300" s="2"/>
      <c r="P300" s="2"/>
      <c r="Q300" s="2"/>
      <c r="R300" s="2"/>
    </row>
    <row r="301">
      <c r="A301" s="2"/>
      <c r="B301" s="2"/>
      <c r="C301" s="2"/>
      <c r="D301" s="2"/>
      <c r="E301" s="2"/>
      <c r="F301" s="2"/>
      <c r="G301" s="2"/>
      <c r="H301" s="2"/>
      <c r="I301" s="2"/>
      <c r="J301" s="2"/>
      <c r="K301" s="14"/>
      <c r="L301" s="2"/>
      <c r="M301" s="2"/>
      <c r="N301" s="2"/>
      <c r="O301" s="2"/>
      <c r="P301" s="2"/>
      <c r="Q301" s="2"/>
      <c r="R301" s="2"/>
    </row>
    <row r="302">
      <c r="A302" s="2"/>
      <c r="B302" s="2"/>
      <c r="C302" s="2"/>
      <c r="D302" s="2"/>
      <c r="E302" s="2"/>
      <c r="F302" s="2"/>
      <c r="G302" s="2"/>
      <c r="H302" s="2"/>
      <c r="I302" s="2"/>
      <c r="J302" s="2"/>
      <c r="K302" s="14"/>
      <c r="L302" s="2"/>
      <c r="M302" s="2"/>
      <c r="N302" s="2"/>
      <c r="O302" s="2"/>
      <c r="P302" s="2"/>
      <c r="Q302" s="2"/>
      <c r="R302" s="2"/>
    </row>
    <row r="303">
      <c r="A303" s="2"/>
      <c r="B303" s="2"/>
      <c r="C303" s="2"/>
      <c r="D303" s="2"/>
      <c r="E303" s="2"/>
      <c r="F303" s="2"/>
      <c r="G303" s="2"/>
      <c r="H303" s="2"/>
      <c r="I303" s="2"/>
      <c r="J303" s="2"/>
      <c r="K303" s="14"/>
      <c r="L303" s="2"/>
      <c r="M303" s="2"/>
      <c r="N303" s="2"/>
      <c r="O303" s="2"/>
      <c r="P303" s="2"/>
      <c r="Q303" s="2"/>
      <c r="R303" s="2"/>
    </row>
    <row r="304">
      <c r="A304" s="2"/>
      <c r="B304" s="2"/>
      <c r="C304" s="2"/>
      <c r="D304" s="2"/>
      <c r="E304" s="2"/>
      <c r="F304" s="2"/>
      <c r="G304" s="2"/>
      <c r="H304" s="2"/>
      <c r="I304" s="2"/>
      <c r="J304" s="2"/>
      <c r="K304" s="14"/>
      <c r="L304" s="2"/>
      <c r="M304" s="2"/>
      <c r="N304" s="2"/>
      <c r="O304" s="2"/>
      <c r="P304" s="2"/>
      <c r="Q304" s="2"/>
      <c r="R304" s="2"/>
    </row>
    <row r="305">
      <c r="A305" s="2"/>
      <c r="B305" s="2"/>
      <c r="C305" s="2"/>
      <c r="D305" s="2"/>
      <c r="E305" s="2"/>
      <c r="F305" s="2"/>
      <c r="G305" s="2"/>
      <c r="H305" s="2"/>
      <c r="I305" s="2"/>
      <c r="J305" s="2"/>
      <c r="K305" s="14"/>
      <c r="L305" s="2"/>
      <c r="M305" s="2"/>
      <c r="N305" s="2"/>
      <c r="O305" s="2"/>
      <c r="P305" s="2"/>
      <c r="Q305" s="2"/>
      <c r="R305" s="2"/>
    </row>
    <row r="306">
      <c r="A306" s="2"/>
      <c r="B306" s="2"/>
      <c r="C306" s="2"/>
      <c r="D306" s="2"/>
      <c r="E306" s="2"/>
      <c r="F306" s="2"/>
      <c r="G306" s="2"/>
      <c r="H306" s="2"/>
      <c r="I306" s="2"/>
      <c r="J306" s="2"/>
      <c r="K306" s="14"/>
      <c r="L306" s="2"/>
      <c r="M306" s="2"/>
      <c r="N306" s="2"/>
      <c r="O306" s="2"/>
      <c r="P306" s="2"/>
      <c r="Q306" s="2"/>
      <c r="R306" s="2"/>
    </row>
    <row r="307">
      <c r="A307" s="2"/>
      <c r="B307" s="2"/>
      <c r="C307" s="2"/>
      <c r="D307" s="2"/>
      <c r="E307" s="2"/>
      <c r="F307" s="2"/>
      <c r="G307" s="2"/>
      <c r="H307" s="2"/>
      <c r="I307" s="2"/>
      <c r="J307" s="2"/>
      <c r="K307" s="14"/>
      <c r="L307" s="2"/>
      <c r="M307" s="2"/>
      <c r="N307" s="2"/>
      <c r="O307" s="2"/>
      <c r="P307" s="2"/>
      <c r="Q307" s="2"/>
      <c r="R307" s="2"/>
    </row>
    <row r="308">
      <c r="A308" s="2"/>
      <c r="B308" s="2"/>
      <c r="C308" s="2"/>
      <c r="D308" s="2"/>
      <c r="E308" s="2"/>
      <c r="F308" s="2"/>
      <c r="G308" s="2"/>
      <c r="H308" s="2"/>
      <c r="I308" s="2"/>
      <c r="J308" s="2"/>
      <c r="K308" s="14"/>
      <c r="L308" s="2"/>
      <c r="M308" s="2"/>
      <c r="N308" s="2"/>
      <c r="O308" s="2"/>
      <c r="P308" s="2"/>
      <c r="Q308" s="2"/>
      <c r="R308" s="2"/>
    </row>
    <row r="309">
      <c r="A309" s="2"/>
      <c r="B309" s="2"/>
      <c r="C309" s="2"/>
      <c r="D309" s="2"/>
      <c r="E309" s="2"/>
      <c r="F309" s="2"/>
      <c r="G309" s="2"/>
      <c r="H309" s="2"/>
      <c r="I309" s="2"/>
      <c r="J309" s="2"/>
      <c r="K309" s="14"/>
      <c r="L309" s="2"/>
      <c r="M309" s="2"/>
      <c r="N309" s="2"/>
      <c r="O309" s="2"/>
      <c r="P309" s="2"/>
      <c r="Q309" s="2"/>
      <c r="R309" s="2"/>
    </row>
    <row r="310">
      <c r="A310" s="2"/>
      <c r="B310" s="2"/>
      <c r="C310" s="2"/>
      <c r="D310" s="2"/>
      <c r="E310" s="2"/>
      <c r="F310" s="2"/>
      <c r="G310" s="2"/>
      <c r="H310" s="2"/>
      <c r="I310" s="2"/>
      <c r="J310" s="2"/>
      <c r="K310" s="14"/>
      <c r="L310" s="2"/>
      <c r="M310" s="2"/>
      <c r="N310" s="2"/>
      <c r="O310" s="2"/>
      <c r="P310" s="2"/>
      <c r="Q310" s="2"/>
      <c r="R310" s="2"/>
    </row>
    <row r="311">
      <c r="A311" s="2"/>
      <c r="B311" s="2"/>
      <c r="C311" s="2"/>
      <c r="D311" s="2"/>
      <c r="E311" s="2"/>
      <c r="F311" s="2"/>
      <c r="G311" s="2"/>
      <c r="H311" s="2"/>
      <c r="I311" s="2"/>
      <c r="J311" s="2"/>
      <c r="K311" s="14"/>
      <c r="L311" s="2"/>
      <c r="M311" s="2"/>
      <c r="N311" s="2"/>
      <c r="O311" s="2"/>
      <c r="P311" s="2"/>
      <c r="Q311" s="2"/>
      <c r="R311" s="2"/>
    </row>
    <row r="312">
      <c r="A312" s="2"/>
      <c r="B312" s="2"/>
      <c r="C312" s="2"/>
      <c r="D312" s="2"/>
      <c r="E312" s="2"/>
      <c r="F312" s="2"/>
      <c r="G312" s="2"/>
      <c r="H312" s="2"/>
      <c r="I312" s="2"/>
      <c r="J312" s="2"/>
      <c r="K312" s="14"/>
      <c r="L312" s="2"/>
      <c r="M312" s="2"/>
      <c r="N312" s="2"/>
      <c r="O312" s="2"/>
      <c r="P312" s="2"/>
      <c r="Q312" s="2"/>
      <c r="R312" s="2"/>
    </row>
    <row r="313">
      <c r="A313" s="2"/>
      <c r="B313" s="2"/>
      <c r="C313" s="2"/>
      <c r="D313" s="2"/>
      <c r="E313" s="2"/>
      <c r="F313" s="2"/>
      <c r="G313" s="2"/>
      <c r="H313" s="2"/>
      <c r="I313" s="2"/>
      <c r="J313" s="2"/>
      <c r="K313" s="14"/>
      <c r="L313" s="2"/>
      <c r="M313" s="2"/>
      <c r="N313" s="2"/>
      <c r="O313" s="2"/>
      <c r="P313" s="2"/>
      <c r="Q313" s="2"/>
      <c r="R313" s="2"/>
    </row>
    <row r="314">
      <c r="A314" s="2"/>
      <c r="B314" s="2"/>
      <c r="C314" s="2"/>
      <c r="D314" s="2"/>
      <c r="E314" s="2"/>
      <c r="F314" s="2"/>
      <c r="G314" s="2"/>
      <c r="H314" s="2"/>
      <c r="I314" s="2"/>
      <c r="J314" s="2"/>
      <c r="K314" s="14"/>
      <c r="L314" s="2"/>
      <c r="M314" s="2"/>
      <c r="N314" s="2"/>
      <c r="O314" s="2"/>
      <c r="P314" s="2"/>
      <c r="Q314" s="2"/>
      <c r="R314" s="2"/>
    </row>
    <row r="315">
      <c r="A315" s="2"/>
      <c r="B315" s="2"/>
      <c r="C315" s="2"/>
      <c r="D315" s="2"/>
      <c r="E315" s="2"/>
      <c r="F315" s="2"/>
      <c r="G315" s="2"/>
      <c r="H315" s="2"/>
      <c r="I315" s="2"/>
      <c r="J315" s="2"/>
      <c r="K315" s="14"/>
      <c r="L315" s="2"/>
      <c r="M315" s="2"/>
      <c r="N315" s="2"/>
      <c r="O315" s="2"/>
      <c r="P315" s="2"/>
      <c r="Q315" s="2"/>
      <c r="R315" s="2"/>
    </row>
    <row r="316">
      <c r="A316" s="2"/>
      <c r="B316" s="2"/>
      <c r="C316" s="2"/>
      <c r="D316" s="2"/>
      <c r="E316" s="2"/>
      <c r="F316" s="2"/>
      <c r="G316" s="2"/>
      <c r="H316" s="2"/>
      <c r="I316" s="2"/>
      <c r="J316" s="2"/>
      <c r="K316" s="14"/>
      <c r="L316" s="2"/>
      <c r="M316" s="2"/>
      <c r="N316" s="2"/>
      <c r="O316" s="2"/>
      <c r="P316" s="2"/>
      <c r="Q316" s="2"/>
      <c r="R316" s="2"/>
    </row>
    <row r="317">
      <c r="A317" s="2"/>
      <c r="B317" s="2"/>
      <c r="C317" s="2"/>
      <c r="D317" s="2"/>
      <c r="E317" s="2"/>
      <c r="F317" s="2"/>
      <c r="G317" s="2"/>
      <c r="H317" s="2"/>
      <c r="I317" s="2"/>
      <c r="J317" s="2"/>
      <c r="K317" s="14"/>
      <c r="L317" s="2"/>
      <c r="M317" s="2"/>
      <c r="N317" s="2"/>
      <c r="O317" s="2"/>
      <c r="P317" s="2"/>
      <c r="Q317" s="2"/>
      <c r="R317" s="2"/>
    </row>
    <row r="318">
      <c r="A318" s="2"/>
      <c r="B318" s="2"/>
      <c r="C318" s="2"/>
      <c r="D318" s="2"/>
      <c r="E318" s="2"/>
      <c r="F318" s="2"/>
      <c r="G318" s="2"/>
      <c r="H318" s="2"/>
      <c r="I318" s="2"/>
      <c r="J318" s="2"/>
      <c r="K318" s="14"/>
      <c r="L318" s="2"/>
      <c r="M318" s="2"/>
      <c r="N318" s="2"/>
      <c r="O318" s="2"/>
      <c r="P318" s="2"/>
      <c r="Q318" s="2"/>
      <c r="R318" s="2"/>
    </row>
    <row r="319">
      <c r="A319" s="2"/>
      <c r="B319" s="2"/>
      <c r="C319" s="2"/>
      <c r="D319" s="2"/>
      <c r="E319" s="2"/>
      <c r="F319" s="2"/>
      <c r="G319" s="2"/>
      <c r="H319" s="2"/>
      <c r="I319" s="2"/>
      <c r="J319" s="2"/>
      <c r="K319" s="14"/>
      <c r="L319" s="2"/>
      <c r="M319" s="2"/>
      <c r="N319" s="2"/>
      <c r="O319" s="2"/>
      <c r="P319" s="2"/>
      <c r="Q319" s="2"/>
      <c r="R319" s="2"/>
    </row>
    <row r="320">
      <c r="A320" s="2"/>
      <c r="B320" s="2"/>
      <c r="C320" s="2"/>
      <c r="D320" s="2"/>
      <c r="E320" s="2"/>
      <c r="F320" s="2"/>
      <c r="G320" s="2"/>
      <c r="H320" s="2"/>
      <c r="I320" s="2"/>
      <c r="J320" s="2"/>
      <c r="K320" s="14"/>
      <c r="L320" s="2"/>
      <c r="M320" s="2"/>
      <c r="N320" s="2"/>
      <c r="O320" s="2"/>
      <c r="P320" s="2"/>
      <c r="Q320" s="2"/>
      <c r="R320" s="2"/>
    </row>
    <row r="321">
      <c r="A321" s="2"/>
      <c r="B321" s="2"/>
      <c r="C321" s="2"/>
      <c r="D321" s="2"/>
      <c r="E321" s="2"/>
      <c r="F321" s="2"/>
      <c r="G321" s="2"/>
      <c r="H321" s="2"/>
      <c r="I321" s="2"/>
      <c r="J321" s="2"/>
      <c r="K321" s="14"/>
      <c r="L321" s="2"/>
      <c r="M321" s="2"/>
      <c r="N321" s="2"/>
      <c r="O321" s="2"/>
      <c r="P321" s="2"/>
      <c r="Q321" s="2"/>
      <c r="R321" s="2"/>
    </row>
    <row r="322">
      <c r="A322" s="2"/>
      <c r="B322" s="2"/>
      <c r="C322" s="2"/>
      <c r="D322" s="2"/>
      <c r="E322" s="2"/>
      <c r="F322" s="2"/>
      <c r="G322" s="2"/>
      <c r="H322" s="2"/>
      <c r="I322" s="2"/>
      <c r="J322" s="2"/>
      <c r="K322" s="14"/>
      <c r="L322" s="2"/>
      <c r="M322" s="2"/>
      <c r="N322" s="2"/>
      <c r="O322" s="2"/>
      <c r="P322" s="2"/>
      <c r="Q322" s="2"/>
      <c r="R322" s="2"/>
    </row>
    <row r="323">
      <c r="A323" s="2"/>
      <c r="B323" s="2"/>
      <c r="C323" s="2"/>
      <c r="D323" s="2"/>
      <c r="E323" s="2"/>
      <c r="F323" s="2"/>
      <c r="G323" s="2"/>
      <c r="H323" s="2"/>
      <c r="I323" s="2"/>
      <c r="J323" s="2"/>
      <c r="K323" s="14"/>
      <c r="L323" s="2"/>
      <c r="M323" s="2"/>
      <c r="N323" s="2"/>
      <c r="O323" s="2"/>
      <c r="P323" s="2"/>
      <c r="Q323" s="2"/>
      <c r="R323" s="2"/>
    </row>
    <row r="324">
      <c r="A324" s="2"/>
      <c r="B324" s="2"/>
      <c r="C324" s="2"/>
      <c r="D324" s="2"/>
      <c r="E324" s="2"/>
      <c r="F324" s="2"/>
      <c r="G324" s="2"/>
      <c r="H324" s="2"/>
      <c r="I324" s="2"/>
      <c r="J324" s="2"/>
      <c r="K324" s="14"/>
      <c r="L324" s="2"/>
      <c r="M324" s="2"/>
      <c r="N324" s="2"/>
      <c r="O324" s="2"/>
      <c r="P324" s="2"/>
      <c r="Q324" s="2"/>
      <c r="R324" s="2"/>
    </row>
    <row r="325">
      <c r="A325" s="2"/>
      <c r="B325" s="2"/>
      <c r="C325" s="2"/>
      <c r="D325" s="2"/>
      <c r="E325" s="2"/>
      <c r="F325" s="2"/>
      <c r="G325" s="2"/>
      <c r="H325" s="2"/>
      <c r="I325" s="2"/>
      <c r="J325" s="2"/>
      <c r="K325" s="14"/>
      <c r="L325" s="2"/>
      <c r="M325" s="2"/>
      <c r="N325" s="2"/>
      <c r="O325" s="2"/>
      <c r="P325" s="2"/>
      <c r="Q325" s="2"/>
      <c r="R325" s="2"/>
    </row>
    <row r="326">
      <c r="A326" s="2"/>
      <c r="B326" s="2"/>
      <c r="C326" s="2"/>
      <c r="D326" s="2"/>
      <c r="E326" s="2"/>
      <c r="F326" s="2"/>
      <c r="G326" s="2"/>
      <c r="H326" s="2"/>
      <c r="I326" s="2"/>
      <c r="J326" s="2"/>
      <c r="K326" s="14"/>
      <c r="L326" s="2"/>
      <c r="M326" s="2"/>
      <c r="N326" s="2"/>
      <c r="O326" s="2"/>
      <c r="P326" s="2"/>
      <c r="Q326" s="2"/>
      <c r="R326" s="2"/>
    </row>
    <row r="327">
      <c r="A327" s="2"/>
      <c r="B327" s="2"/>
      <c r="C327" s="2"/>
      <c r="D327" s="2"/>
      <c r="E327" s="2"/>
      <c r="F327" s="2"/>
      <c r="G327" s="2"/>
      <c r="H327" s="2"/>
      <c r="I327" s="2"/>
      <c r="J327" s="2"/>
      <c r="K327" s="14"/>
      <c r="L327" s="2"/>
      <c r="M327" s="2"/>
      <c r="N327" s="2"/>
      <c r="O327" s="2"/>
      <c r="P327" s="2"/>
      <c r="Q327" s="2"/>
      <c r="R327" s="2"/>
    </row>
    <row r="328">
      <c r="A328" s="2"/>
      <c r="B328" s="2"/>
      <c r="C328" s="2"/>
      <c r="D328" s="2"/>
      <c r="E328" s="2"/>
      <c r="F328" s="2"/>
      <c r="G328" s="2"/>
      <c r="H328" s="2"/>
      <c r="I328" s="2"/>
      <c r="J328" s="2"/>
      <c r="K328" s="14"/>
      <c r="L328" s="2"/>
      <c r="M328" s="2"/>
      <c r="N328" s="2"/>
      <c r="O328" s="2"/>
      <c r="P328" s="2"/>
      <c r="Q328" s="2"/>
      <c r="R328" s="2"/>
    </row>
    <row r="329">
      <c r="A329" s="2"/>
      <c r="B329" s="2"/>
      <c r="C329" s="2"/>
      <c r="D329" s="2"/>
      <c r="E329" s="2"/>
      <c r="F329" s="2"/>
      <c r="G329" s="2"/>
      <c r="H329" s="2"/>
      <c r="I329" s="2"/>
      <c r="J329" s="2"/>
      <c r="K329" s="14"/>
      <c r="L329" s="2"/>
      <c r="M329" s="2"/>
      <c r="N329" s="2"/>
      <c r="O329" s="2"/>
      <c r="P329" s="2"/>
      <c r="Q329" s="2"/>
      <c r="R329" s="2"/>
    </row>
    <row r="330">
      <c r="A330" s="2"/>
      <c r="B330" s="2"/>
      <c r="C330" s="2"/>
      <c r="D330" s="2"/>
      <c r="E330" s="2"/>
      <c r="F330" s="2"/>
      <c r="G330" s="2"/>
      <c r="H330" s="2"/>
      <c r="I330" s="2"/>
      <c r="J330" s="2"/>
      <c r="K330" s="14"/>
      <c r="L330" s="2"/>
      <c r="M330" s="2"/>
      <c r="N330" s="2"/>
      <c r="O330" s="2"/>
      <c r="P330" s="2"/>
      <c r="Q330" s="2"/>
      <c r="R330" s="2"/>
    </row>
    <row r="331">
      <c r="A331" s="2"/>
      <c r="B331" s="2"/>
      <c r="C331" s="2"/>
      <c r="D331" s="2"/>
      <c r="E331" s="2"/>
      <c r="F331" s="2"/>
      <c r="G331" s="2"/>
      <c r="H331" s="2"/>
      <c r="I331" s="2"/>
      <c r="J331" s="2"/>
      <c r="K331" s="14"/>
      <c r="L331" s="2"/>
      <c r="M331" s="2"/>
      <c r="N331" s="2"/>
      <c r="O331" s="2"/>
      <c r="P331" s="2"/>
      <c r="Q331" s="2"/>
      <c r="R331" s="2"/>
    </row>
    <row r="332">
      <c r="A332" s="2"/>
      <c r="B332" s="2"/>
      <c r="C332" s="2"/>
      <c r="D332" s="2"/>
      <c r="E332" s="2"/>
      <c r="F332" s="2"/>
      <c r="G332" s="2"/>
      <c r="H332" s="2"/>
      <c r="I332" s="2"/>
      <c r="J332" s="2"/>
      <c r="K332" s="14"/>
      <c r="L332" s="2"/>
      <c r="M332" s="2"/>
      <c r="N332" s="2"/>
      <c r="O332" s="2"/>
      <c r="P332" s="2"/>
      <c r="Q332" s="2"/>
      <c r="R332" s="2"/>
    </row>
    <row r="333">
      <c r="A333" s="2"/>
      <c r="B333" s="2"/>
      <c r="C333" s="2"/>
      <c r="D333" s="2"/>
      <c r="E333" s="2"/>
      <c r="F333" s="2"/>
      <c r="G333" s="2"/>
      <c r="H333" s="2"/>
      <c r="I333" s="2"/>
      <c r="J333" s="2"/>
      <c r="K333" s="14"/>
      <c r="L333" s="2"/>
      <c r="M333" s="2"/>
      <c r="N333" s="2"/>
      <c r="O333" s="2"/>
      <c r="P333" s="2"/>
      <c r="Q333" s="2"/>
      <c r="R333" s="2"/>
    </row>
    <row r="334">
      <c r="A334" s="2"/>
      <c r="B334" s="2"/>
      <c r="C334" s="2"/>
      <c r="D334" s="2"/>
      <c r="E334" s="2"/>
      <c r="F334" s="2"/>
      <c r="G334" s="2"/>
      <c r="H334" s="2"/>
      <c r="I334" s="2"/>
      <c r="J334" s="2"/>
      <c r="K334" s="14"/>
      <c r="L334" s="2"/>
      <c r="M334" s="2"/>
      <c r="N334" s="2"/>
      <c r="O334" s="2"/>
      <c r="P334" s="2"/>
      <c r="Q334" s="2"/>
      <c r="R334" s="2"/>
    </row>
    <row r="335">
      <c r="A335" s="2"/>
      <c r="B335" s="2"/>
      <c r="C335" s="2"/>
      <c r="D335" s="2"/>
      <c r="E335" s="2"/>
      <c r="F335" s="2"/>
      <c r="G335" s="2"/>
      <c r="H335" s="2"/>
      <c r="I335" s="2"/>
      <c r="J335" s="2"/>
      <c r="K335" s="14"/>
      <c r="L335" s="2"/>
      <c r="M335" s="2"/>
      <c r="N335" s="2"/>
      <c r="O335" s="2"/>
      <c r="P335" s="2"/>
      <c r="Q335" s="2"/>
      <c r="R335" s="2"/>
    </row>
    <row r="336">
      <c r="A336" s="2"/>
      <c r="B336" s="2"/>
      <c r="C336" s="2"/>
      <c r="D336" s="2"/>
      <c r="E336" s="2"/>
      <c r="F336" s="2"/>
      <c r="G336" s="2"/>
      <c r="H336" s="2"/>
      <c r="I336" s="2"/>
      <c r="J336" s="2"/>
      <c r="K336" s="14"/>
      <c r="L336" s="2"/>
      <c r="M336" s="2"/>
      <c r="N336" s="2"/>
      <c r="O336" s="2"/>
      <c r="P336" s="2"/>
      <c r="Q336" s="2"/>
      <c r="R336" s="2"/>
    </row>
    <row r="337">
      <c r="A337" s="2"/>
      <c r="B337" s="2"/>
      <c r="C337" s="2"/>
      <c r="D337" s="2"/>
      <c r="E337" s="2"/>
      <c r="F337" s="2"/>
      <c r="G337" s="2"/>
      <c r="H337" s="2"/>
      <c r="I337" s="2"/>
      <c r="J337" s="2"/>
      <c r="K337" s="14"/>
      <c r="L337" s="2"/>
      <c r="M337" s="2"/>
      <c r="N337" s="2"/>
      <c r="O337" s="2"/>
      <c r="P337" s="2"/>
      <c r="Q337" s="2"/>
      <c r="R337" s="2"/>
    </row>
    <row r="338">
      <c r="A338" s="2"/>
      <c r="B338" s="2"/>
      <c r="C338" s="2"/>
      <c r="D338" s="2"/>
      <c r="E338" s="2"/>
      <c r="F338" s="2"/>
      <c r="G338" s="2"/>
      <c r="H338" s="2"/>
      <c r="I338" s="2"/>
      <c r="J338" s="2"/>
      <c r="K338" s="14"/>
      <c r="L338" s="2"/>
      <c r="M338" s="2"/>
      <c r="N338" s="2"/>
      <c r="O338" s="2"/>
      <c r="P338" s="2"/>
      <c r="Q338" s="2"/>
      <c r="R338" s="2"/>
    </row>
    <row r="339">
      <c r="A339" s="2"/>
      <c r="B339" s="2"/>
      <c r="C339" s="2"/>
      <c r="D339" s="2"/>
      <c r="E339" s="2"/>
      <c r="F339" s="2"/>
      <c r="G339" s="2"/>
      <c r="H339" s="2"/>
      <c r="I339" s="2"/>
      <c r="J339" s="2"/>
      <c r="K339" s="14"/>
      <c r="L339" s="2"/>
      <c r="M339" s="2"/>
      <c r="N339" s="2"/>
      <c r="O339" s="2"/>
      <c r="P339" s="2"/>
      <c r="Q339" s="2"/>
      <c r="R339" s="2"/>
    </row>
    <row r="340">
      <c r="A340" s="2"/>
      <c r="B340" s="2"/>
      <c r="C340" s="2"/>
      <c r="D340" s="2"/>
      <c r="E340" s="2"/>
      <c r="F340" s="2"/>
      <c r="G340" s="2"/>
      <c r="H340" s="2"/>
      <c r="I340" s="2"/>
      <c r="J340" s="2"/>
      <c r="K340" s="14"/>
      <c r="L340" s="2"/>
      <c r="M340" s="2"/>
      <c r="N340" s="2"/>
      <c r="O340" s="2"/>
      <c r="P340" s="2"/>
      <c r="Q340" s="2"/>
      <c r="R340" s="2"/>
    </row>
    <row r="341">
      <c r="A341" s="2"/>
      <c r="B341" s="2"/>
      <c r="C341" s="2"/>
      <c r="D341" s="2"/>
      <c r="E341" s="2"/>
      <c r="F341" s="2"/>
      <c r="G341" s="2"/>
      <c r="H341" s="2"/>
      <c r="I341" s="2"/>
      <c r="J341" s="2"/>
      <c r="K341" s="14"/>
      <c r="L341" s="2"/>
      <c r="M341" s="2"/>
      <c r="N341" s="2"/>
      <c r="O341" s="2"/>
      <c r="P341" s="2"/>
      <c r="Q341" s="2"/>
      <c r="R341" s="2"/>
    </row>
    <row r="342">
      <c r="A342" s="2"/>
      <c r="B342" s="2"/>
      <c r="C342" s="2"/>
      <c r="D342" s="2"/>
      <c r="E342" s="2"/>
      <c r="F342" s="2"/>
      <c r="G342" s="2"/>
      <c r="H342" s="2"/>
      <c r="I342" s="2"/>
      <c r="J342" s="2"/>
      <c r="K342" s="14"/>
      <c r="L342" s="2"/>
      <c r="M342" s="2"/>
      <c r="N342" s="2"/>
      <c r="O342" s="2"/>
      <c r="P342" s="2"/>
      <c r="Q342" s="2"/>
      <c r="R342" s="2"/>
    </row>
    <row r="343">
      <c r="A343" s="2"/>
      <c r="B343" s="2"/>
      <c r="C343" s="2"/>
      <c r="D343" s="2"/>
      <c r="E343" s="2"/>
      <c r="F343" s="2"/>
      <c r="G343" s="2"/>
      <c r="H343" s="2"/>
      <c r="I343" s="2"/>
      <c r="J343" s="2"/>
      <c r="K343" s="14"/>
      <c r="L343" s="2"/>
      <c r="M343" s="2"/>
      <c r="N343" s="2"/>
      <c r="O343" s="2"/>
      <c r="P343" s="2"/>
      <c r="Q343" s="2"/>
      <c r="R343" s="2"/>
    </row>
    <row r="344">
      <c r="A344" s="2"/>
      <c r="B344" s="2"/>
      <c r="C344" s="2"/>
      <c r="D344" s="2"/>
      <c r="E344" s="2"/>
      <c r="F344" s="2"/>
      <c r="G344" s="2"/>
      <c r="H344" s="2"/>
      <c r="I344" s="2"/>
      <c r="J344" s="2"/>
      <c r="K344" s="14"/>
      <c r="L344" s="2"/>
      <c r="M344" s="2"/>
      <c r="N344" s="2"/>
      <c r="O344" s="2"/>
      <c r="P344" s="2"/>
      <c r="Q344" s="2"/>
      <c r="R344" s="2"/>
    </row>
    <row r="345">
      <c r="A345" s="2"/>
      <c r="B345" s="2"/>
      <c r="C345" s="2"/>
      <c r="D345" s="2"/>
      <c r="E345" s="2"/>
      <c r="F345" s="2"/>
      <c r="G345" s="2"/>
      <c r="H345" s="2"/>
      <c r="I345" s="2"/>
      <c r="J345" s="2"/>
      <c r="K345" s="14"/>
      <c r="L345" s="2"/>
      <c r="M345" s="2"/>
      <c r="N345" s="2"/>
      <c r="O345" s="2"/>
      <c r="P345" s="2"/>
      <c r="Q345" s="2"/>
      <c r="R345" s="2"/>
    </row>
    <row r="346">
      <c r="A346" s="2"/>
      <c r="B346" s="2"/>
      <c r="C346" s="2"/>
      <c r="D346" s="2"/>
      <c r="E346" s="2"/>
      <c r="F346" s="2"/>
      <c r="G346" s="2"/>
      <c r="H346" s="2"/>
      <c r="I346" s="2"/>
      <c r="J346" s="2"/>
      <c r="K346" s="14"/>
      <c r="L346" s="2"/>
      <c r="M346" s="2"/>
      <c r="N346" s="2"/>
      <c r="O346" s="2"/>
      <c r="P346" s="2"/>
      <c r="Q346" s="2"/>
      <c r="R346" s="2"/>
    </row>
    <row r="347">
      <c r="A347" s="2"/>
      <c r="B347" s="2"/>
      <c r="C347" s="2"/>
      <c r="D347" s="2"/>
      <c r="E347" s="2"/>
      <c r="F347" s="2"/>
      <c r="G347" s="2"/>
      <c r="H347" s="2"/>
      <c r="I347" s="2"/>
      <c r="J347" s="2"/>
      <c r="K347" s="14"/>
      <c r="L347" s="2"/>
      <c r="M347" s="2"/>
      <c r="N347" s="2"/>
      <c r="O347" s="2"/>
      <c r="P347" s="2"/>
      <c r="Q347" s="2"/>
      <c r="R347" s="2"/>
    </row>
    <row r="348">
      <c r="A348" s="2"/>
      <c r="B348" s="2"/>
      <c r="C348" s="2"/>
      <c r="D348" s="2"/>
      <c r="E348" s="2"/>
      <c r="F348" s="2"/>
      <c r="G348" s="2"/>
      <c r="H348" s="2"/>
      <c r="I348" s="2"/>
      <c r="J348" s="2"/>
      <c r="K348" s="14"/>
      <c r="L348" s="2"/>
      <c r="M348" s="2"/>
      <c r="N348" s="2"/>
      <c r="O348" s="2"/>
      <c r="P348" s="2"/>
      <c r="Q348" s="2"/>
      <c r="R348" s="2"/>
    </row>
    <row r="349">
      <c r="A349" s="2"/>
      <c r="B349" s="2"/>
      <c r="C349" s="2"/>
      <c r="D349" s="2"/>
      <c r="E349" s="2"/>
      <c r="F349" s="2"/>
      <c r="G349" s="2"/>
      <c r="H349" s="2"/>
      <c r="I349" s="2"/>
      <c r="J349" s="2"/>
      <c r="K349" s="14"/>
      <c r="L349" s="2"/>
      <c r="M349" s="2"/>
      <c r="N349" s="2"/>
      <c r="O349" s="2"/>
      <c r="P349" s="2"/>
      <c r="Q349" s="2"/>
      <c r="R349" s="2"/>
    </row>
    <row r="350">
      <c r="A350" s="2"/>
      <c r="B350" s="2"/>
      <c r="C350" s="2"/>
      <c r="D350" s="2"/>
      <c r="E350" s="2"/>
      <c r="F350" s="2"/>
      <c r="G350" s="2"/>
      <c r="H350" s="2"/>
      <c r="I350" s="2"/>
      <c r="J350" s="2"/>
      <c r="K350" s="14"/>
      <c r="L350" s="2"/>
      <c r="M350" s="2"/>
      <c r="N350" s="2"/>
      <c r="O350" s="2"/>
      <c r="P350" s="2"/>
      <c r="Q350" s="2"/>
      <c r="R350" s="2"/>
    </row>
    <row r="351">
      <c r="A351" s="2"/>
      <c r="B351" s="2"/>
      <c r="C351" s="2"/>
      <c r="D351" s="2"/>
      <c r="E351" s="2"/>
      <c r="F351" s="2"/>
      <c r="G351" s="2"/>
      <c r="H351" s="2"/>
      <c r="I351" s="2"/>
      <c r="J351" s="2"/>
      <c r="K351" s="14"/>
      <c r="L351" s="2"/>
      <c r="M351" s="2"/>
      <c r="N351" s="2"/>
      <c r="O351" s="2"/>
      <c r="P351" s="2"/>
      <c r="Q351" s="2"/>
      <c r="R351" s="2"/>
    </row>
    <row r="352">
      <c r="A352" s="2"/>
      <c r="B352" s="2"/>
      <c r="C352" s="2"/>
      <c r="D352" s="2"/>
      <c r="E352" s="2"/>
      <c r="F352" s="2"/>
      <c r="G352" s="2"/>
      <c r="H352" s="2"/>
      <c r="I352" s="2"/>
      <c r="J352" s="2"/>
      <c r="K352" s="14"/>
      <c r="L352" s="2"/>
      <c r="M352" s="2"/>
      <c r="N352" s="2"/>
      <c r="O352" s="2"/>
      <c r="P352" s="2"/>
      <c r="Q352" s="2"/>
      <c r="R352" s="2"/>
    </row>
    <row r="353">
      <c r="A353" s="2"/>
      <c r="B353" s="2"/>
      <c r="C353" s="2"/>
      <c r="D353" s="2"/>
      <c r="E353" s="2"/>
      <c r="F353" s="2"/>
      <c r="G353" s="2"/>
      <c r="H353" s="2"/>
      <c r="I353" s="2"/>
      <c r="J353" s="2"/>
      <c r="K353" s="14"/>
      <c r="L353" s="2"/>
      <c r="M353" s="2"/>
      <c r="N353" s="2"/>
      <c r="O353" s="2"/>
      <c r="P353" s="2"/>
      <c r="Q353" s="2"/>
      <c r="R353" s="2"/>
    </row>
    <row r="354">
      <c r="A354" s="2"/>
      <c r="B354" s="2"/>
      <c r="C354" s="2"/>
      <c r="D354" s="2"/>
      <c r="E354" s="2"/>
      <c r="F354" s="2"/>
      <c r="G354" s="2"/>
      <c r="H354" s="2"/>
      <c r="I354" s="2"/>
      <c r="J354" s="2"/>
      <c r="K354" s="14"/>
      <c r="L354" s="2"/>
      <c r="M354" s="2"/>
      <c r="N354" s="2"/>
      <c r="O354" s="2"/>
      <c r="P354" s="2"/>
      <c r="Q354" s="2"/>
      <c r="R354" s="2"/>
    </row>
    <row r="355">
      <c r="A355" s="2"/>
      <c r="B355" s="2"/>
      <c r="C355" s="2"/>
      <c r="D355" s="2"/>
      <c r="E355" s="2"/>
      <c r="F355" s="2"/>
      <c r="G355" s="2"/>
      <c r="H355" s="2"/>
      <c r="I355" s="2"/>
      <c r="J355" s="2"/>
      <c r="K355" s="14"/>
      <c r="L355" s="2"/>
      <c r="M355" s="2"/>
      <c r="N355" s="2"/>
      <c r="O355" s="2"/>
      <c r="P355" s="2"/>
      <c r="Q355" s="2"/>
      <c r="R355" s="2"/>
    </row>
    <row r="356">
      <c r="A356" s="2"/>
      <c r="B356" s="2"/>
      <c r="C356" s="2"/>
      <c r="D356" s="2"/>
      <c r="E356" s="2"/>
      <c r="F356" s="2"/>
      <c r="G356" s="2"/>
      <c r="H356" s="2"/>
      <c r="I356" s="2"/>
      <c r="J356" s="2"/>
      <c r="K356" s="14"/>
      <c r="L356" s="2"/>
      <c r="M356" s="2"/>
      <c r="N356" s="2"/>
      <c r="O356" s="2"/>
      <c r="P356" s="2"/>
      <c r="Q356" s="2"/>
      <c r="R356" s="2"/>
    </row>
    <row r="357">
      <c r="A357" s="2"/>
      <c r="B357" s="2"/>
      <c r="C357" s="2"/>
      <c r="D357" s="2"/>
      <c r="E357" s="2"/>
      <c r="F357" s="2"/>
      <c r="G357" s="2"/>
      <c r="H357" s="2"/>
      <c r="I357" s="2"/>
      <c r="J357" s="2"/>
      <c r="K357" s="14"/>
      <c r="L357" s="2"/>
      <c r="M357" s="2"/>
      <c r="N357" s="2"/>
      <c r="O357" s="2"/>
      <c r="P357" s="2"/>
      <c r="Q357" s="2"/>
      <c r="R357" s="2"/>
    </row>
    <row r="358">
      <c r="A358" s="2"/>
      <c r="B358" s="2"/>
      <c r="C358" s="2"/>
      <c r="D358" s="2"/>
      <c r="E358" s="2"/>
      <c r="F358" s="2"/>
      <c r="G358" s="2"/>
      <c r="H358" s="2"/>
      <c r="I358" s="2"/>
      <c r="J358" s="2"/>
      <c r="K358" s="14"/>
      <c r="L358" s="2"/>
      <c r="M358" s="2"/>
      <c r="N358" s="2"/>
      <c r="O358" s="2"/>
      <c r="P358" s="2"/>
      <c r="Q358" s="2"/>
      <c r="R358" s="2"/>
    </row>
    <row r="359">
      <c r="A359" s="2"/>
      <c r="B359" s="2"/>
      <c r="C359" s="2"/>
      <c r="D359" s="2"/>
      <c r="E359" s="2"/>
      <c r="F359" s="2"/>
      <c r="G359" s="2"/>
      <c r="H359" s="2"/>
      <c r="I359" s="2"/>
      <c r="J359" s="2"/>
      <c r="K359" s="14"/>
      <c r="L359" s="2"/>
      <c r="M359" s="2"/>
      <c r="N359" s="2"/>
      <c r="O359" s="2"/>
      <c r="P359" s="2"/>
      <c r="Q359" s="2"/>
      <c r="R359" s="2"/>
    </row>
    <row r="360">
      <c r="A360" s="2"/>
      <c r="B360" s="2"/>
      <c r="C360" s="2"/>
      <c r="D360" s="2"/>
      <c r="E360" s="2"/>
      <c r="F360" s="2"/>
      <c r="G360" s="2"/>
      <c r="H360" s="2"/>
      <c r="I360" s="2"/>
      <c r="J360" s="2"/>
      <c r="K360" s="14"/>
      <c r="L360" s="2"/>
      <c r="M360" s="2"/>
      <c r="N360" s="2"/>
      <c r="O360" s="2"/>
      <c r="P360" s="2"/>
      <c r="Q360" s="2"/>
      <c r="R360" s="2"/>
    </row>
    <row r="361">
      <c r="A361" s="2"/>
      <c r="B361" s="2"/>
      <c r="C361" s="2"/>
      <c r="D361" s="2"/>
      <c r="E361" s="2"/>
      <c r="F361" s="2"/>
      <c r="G361" s="2"/>
      <c r="H361" s="2"/>
      <c r="I361" s="2"/>
      <c r="J361" s="2"/>
      <c r="K361" s="14"/>
      <c r="L361" s="2"/>
      <c r="M361" s="2"/>
      <c r="N361" s="2"/>
      <c r="O361" s="2"/>
      <c r="P361" s="2"/>
      <c r="Q361" s="2"/>
      <c r="R361" s="2"/>
    </row>
    <row r="362">
      <c r="A362" s="2"/>
      <c r="B362" s="2"/>
      <c r="C362" s="2"/>
      <c r="D362" s="2"/>
      <c r="E362" s="2"/>
      <c r="F362" s="2"/>
      <c r="G362" s="2"/>
      <c r="H362" s="2"/>
      <c r="I362" s="2"/>
      <c r="J362" s="2"/>
      <c r="K362" s="14"/>
      <c r="L362" s="2"/>
      <c r="M362" s="2"/>
      <c r="N362" s="2"/>
      <c r="O362" s="2"/>
      <c r="P362" s="2"/>
      <c r="Q362" s="2"/>
      <c r="R362" s="2"/>
    </row>
    <row r="363">
      <c r="A363" s="2"/>
      <c r="B363" s="2"/>
      <c r="C363" s="2"/>
      <c r="D363" s="2"/>
      <c r="E363" s="2"/>
      <c r="F363" s="2"/>
      <c r="G363" s="2"/>
      <c r="H363" s="2"/>
      <c r="I363" s="2"/>
      <c r="J363" s="2"/>
      <c r="K363" s="14"/>
      <c r="L363" s="2"/>
      <c r="M363" s="2"/>
      <c r="N363" s="2"/>
      <c r="O363" s="2"/>
      <c r="P363" s="2"/>
      <c r="Q363" s="2"/>
      <c r="R363" s="2"/>
    </row>
    <row r="364">
      <c r="A364" s="2"/>
      <c r="B364" s="2"/>
      <c r="C364" s="2"/>
      <c r="D364" s="2"/>
      <c r="E364" s="2"/>
      <c r="F364" s="2"/>
      <c r="G364" s="2"/>
      <c r="H364" s="2"/>
      <c r="I364" s="2"/>
      <c r="J364" s="2"/>
      <c r="K364" s="14"/>
      <c r="L364" s="2"/>
      <c r="M364" s="2"/>
      <c r="N364" s="2"/>
      <c r="O364" s="2"/>
      <c r="P364" s="2"/>
      <c r="Q364" s="2"/>
      <c r="R364" s="2"/>
    </row>
    <row r="365">
      <c r="A365" s="2"/>
      <c r="B365" s="2"/>
      <c r="C365" s="2"/>
      <c r="D365" s="2"/>
      <c r="E365" s="2"/>
      <c r="F365" s="2"/>
      <c r="G365" s="2"/>
      <c r="H365" s="2"/>
      <c r="I365" s="2"/>
      <c r="J365" s="2"/>
      <c r="K365" s="14"/>
      <c r="L365" s="2"/>
      <c r="M365" s="2"/>
      <c r="N365" s="2"/>
      <c r="O365" s="2"/>
      <c r="P365" s="2"/>
      <c r="Q365" s="2"/>
      <c r="R365" s="2"/>
    </row>
    <row r="366">
      <c r="A366" s="2"/>
      <c r="B366" s="2"/>
      <c r="C366" s="2"/>
      <c r="D366" s="2"/>
      <c r="E366" s="2"/>
      <c r="F366" s="2"/>
      <c r="G366" s="2"/>
      <c r="H366" s="2"/>
      <c r="I366" s="2"/>
      <c r="J366" s="2"/>
      <c r="K366" s="14"/>
      <c r="L366" s="2"/>
      <c r="M366" s="2"/>
      <c r="N366" s="2"/>
      <c r="O366" s="2"/>
      <c r="P366" s="2"/>
      <c r="Q366" s="2"/>
      <c r="R366" s="2"/>
    </row>
    <row r="367">
      <c r="A367" s="2"/>
      <c r="B367" s="2"/>
      <c r="C367" s="2"/>
      <c r="D367" s="2"/>
      <c r="E367" s="2"/>
      <c r="F367" s="2"/>
      <c r="G367" s="2"/>
      <c r="H367" s="2"/>
      <c r="I367" s="2"/>
      <c r="J367" s="2"/>
      <c r="K367" s="14"/>
      <c r="L367" s="2"/>
      <c r="M367" s="2"/>
      <c r="N367" s="2"/>
      <c r="O367" s="2"/>
      <c r="P367" s="2"/>
      <c r="Q367" s="2"/>
      <c r="R367" s="2"/>
    </row>
    <row r="368">
      <c r="A368" s="2"/>
      <c r="B368" s="2"/>
      <c r="C368" s="2"/>
      <c r="D368" s="2"/>
      <c r="E368" s="2"/>
      <c r="F368" s="2"/>
      <c r="G368" s="2"/>
      <c r="H368" s="2"/>
      <c r="I368" s="2"/>
      <c r="J368" s="2"/>
      <c r="K368" s="14"/>
      <c r="L368" s="2"/>
      <c r="M368" s="2"/>
      <c r="N368" s="2"/>
      <c r="O368" s="2"/>
      <c r="P368" s="2"/>
      <c r="Q368" s="2"/>
      <c r="R368" s="2"/>
    </row>
    <row r="369">
      <c r="A369" s="2"/>
      <c r="B369" s="2"/>
      <c r="C369" s="2"/>
      <c r="D369" s="2"/>
      <c r="E369" s="2"/>
      <c r="F369" s="2"/>
      <c r="G369" s="2"/>
      <c r="H369" s="2"/>
      <c r="I369" s="2"/>
      <c r="J369" s="2"/>
      <c r="K369" s="14"/>
      <c r="L369" s="2"/>
      <c r="M369" s="2"/>
      <c r="N369" s="2"/>
      <c r="O369" s="2"/>
      <c r="P369" s="2"/>
      <c r="Q369" s="2"/>
      <c r="R369" s="2"/>
    </row>
    <row r="370">
      <c r="A370" s="2"/>
      <c r="B370" s="2"/>
      <c r="C370" s="2"/>
      <c r="D370" s="2"/>
      <c r="E370" s="2"/>
      <c r="F370" s="2"/>
      <c r="G370" s="2"/>
      <c r="H370" s="2"/>
      <c r="I370" s="2"/>
      <c r="J370" s="2"/>
      <c r="K370" s="14"/>
      <c r="L370" s="2"/>
      <c r="M370" s="2"/>
      <c r="N370" s="2"/>
      <c r="O370" s="2"/>
      <c r="P370" s="2"/>
      <c r="Q370" s="2"/>
      <c r="R370" s="2"/>
    </row>
    <row r="371">
      <c r="A371" s="2"/>
      <c r="B371" s="2"/>
      <c r="C371" s="2"/>
      <c r="D371" s="2"/>
      <c r="E371" s="2"/>
      <c r="F371" s="2"/>
      <c r="G371" s="2"/>
      <c r="H371" s="2"/>
      <c r="I371" s="2"/>
      <c r="J371" s="2"/>
      <c r="K371" s="14"/>
      <c r="L371" s="2"/>
      <c r="M371" s="2"/>
      <c r="N371" s="2"/>
      <c r="O371" s="2"/>
      <c r="P371" s="2"/>
      <c r="Q371" s="2"/>
      <c r="R371" s="2"/>
    </row>
    <row r="372">
      <c r="A372" s="2"/>
      <c r="B372" s="2"/>
      <c r="C372" s="2"/>
      <c r="D372" s="2"/>
      <c r="E372" s="2"/>
      <c r="F372" s="2"/>
      <c r="G372" s="2"/>
      <c r="H372" s="2"/>
      <c r="I372" s="2"/>
      <c r="J372" s="2"/>
      <c r="K372" s="14"/>
      <c r="L372" s="2"/>
      <c r="M372" s="2"/>
      <c r="N372" s="2"/>
      <c r="O372" s="2"/>
      <c r="P372" s="2"/>
      <c r="Q372" s="2"/>
      <c r="R372" s="2"/>
    </row>
    <row r="373">
      <c r="A373" s="2"/>
      <c r="B373" s="2"/>
      <c r="C373" s="2"/>
      <c r="D373" s="2"/>
      <c r="E373" s="2"/>
      <c r="F373" s="2"/>
      <c r="G373" s="2"/>
      <c r="H373" s="2"/>
      <c r="I373" s="2"/>
      <c r="J373" s="2"/>
      <c r="K373" s="14"/>
      <c r="L373" s="2"/>
      <c r="M373" s="2"/>
      <c r="N373" s="2"/>
      <c r="O373" s="2"/>
      <c r="P373" s="2"/>
      <c r="Q373" s="2"/>
      <c r="R373" s="2"/>
    </row>
    <row r="374">
      <c r="A374" s="2"/>
      <c r="B374" s="2"/>
      <c r="C374" s="2"/>
      <c r="D374" s="2"/>
      <c r="E374" s="2"/>
      <c r="F374" s="2"/>
      <c r="G374" s="2"/>
      <c r="H374" s="2"/>
      <c r="I374" s="2"/>
      <c r="J374" s="2"/>
      <c r="K374" s="14"/>
      <c r="L374" s="2"/>
      <c r="M374" s="2"/>
      <c r="N374" s="2"/>
      <c r="O374" s="2"/>
      <c r="P374" s="2"/>
      <c r="Q374" s="2"/>
      <c r="R374" s="2"/>
    </row>
    <row r="375">
      <c r="A375" s="2"/>
      <c r="B375" s="2"/>
      <c r="C375" s="2"/>
      <c r="D375" s="2"/>
      <c r="E375" s="2"/>
      <c r="F375" s="2"/>
      <c r="G375" s="2"/>
      <c r="H375" s="2"/>
      <c r="I375" s="2"/>
      <c r="J375" s="2"/>
      <c r="K375" s="14"/>
      <c r="L375" s="2"/>
      <c r="M375" s="2"/>
      <c r="N375" s="2"/>
      <c r="O375" s="2"/>
      <c r="P375" s="2"/>
      <c r="Q375" s="2"/>
      <c r="R375" s="2"/>
    </row>
    <row r="376">
      <c r="A376" s="2"/>
      <c r="B376" s="2"/>
      <c r="C376" s="2"/>
      <c r="D376" s="2"/>
      <c r="E376" s="2"/>
      <c r="F376" s="2"/>
      <c r="G376" s="2"/>
      <c r="H376" s="2"/>
      <c r="I376" s="2"/>
      <c r="J376" s="2"/>
      <c r="K376" s="14"/>
      <c r="L376" s="2"/>
      <c r="M376" s="2"/>
      <c r="N376" s="2"/>
      <c r="O376" s="2"/>
      <c r="P376" s="2"/>
      <c r="Q376" s="2"/>
      <c r="R376" s="2"/>
    </row>
    <row r="377">
      <c r="A377" s="2"/>
      <c r="B377" s="2"/>
      <c r="C377" s="2"/>
      <c r="D377" s="2"/>
      <c r="E377" s="2"/>
      <c r="F377" s="2"/>
      <c r="G377" s="2"/>
      <c r="H377" s="2"/>
      <c r="I377" s="2"/>
      <c r="J377" s="2"/>
      <c r="K377" s="14"/>
      <c r="L377" s="2"/>
      <c r="M377" s="2"/>
      <c r="N377" s="2"/>
      <c r="O377" s="2"/>
      <c r="P377" s="2"/>
      <c r="Q377" s="2"/>
      <c r="R377" s="2"/>
    </row>
    <row r="378">
      <c r="A378" s="2"/>
      <c r="B378" s="2"/>
      <c r="C378" s="2"/>
      <c r="D378" s="2"/>
      <c r="E378" s="2"/>
      <c r="F378" s="2"/>
      <c r="G378" s="2"/>
      <c r="H378" s="2"/>
      <c r="I378" s="2"/>
      <c r="J378" s="2"/>
      <c r="K378" s="14"/>
      <c r="L378" s="2"/>
      <c r="M378" s="2"/>
      <c r="N378" s="2"/>
      <c r="O378" s="2"/>
      <c r="P378" s="2"/>
      <c r="Q378" s="2"/>
      <c r="R378" s="2"/>
    </row>
    <row r="379">
      <c r="A379" s="2"/>
      <c r="B379" s="2"/>
      <c r="C379" s="2"/>
      <c r="D379" s="2"/>
      <c r="E379" s="2"/>
      <c r="F379" s="2"/>
      <c r="G379" s="2"/>
      <c r="H379" s="2"/>
      <c r="I379" s="2"/>
      <c r="J379" s="2"/>
      <c r="K379" s="14"/>
      <c r="L379" s="2"/>
      <c r="M379" s="2"/>
      <c r="N379" s="2"/>
      <c r="O379" s="2"/>
      <c r="P379" s="2"/>
      <c r="Q379" s="2"/>
      <c r="R379" s="2"/>
    </row>
    <row r="380">
      <c r="A380" s="2"/>
      <c r="B380" s="2"/>
      <c r="C380" s="2"/>
      <c r="D380" s="2"/>
      <c r="E380" s="2"/>
      <c r="F380" s="2"/>
      <c r="G380" s="2"/>
      <c r="H380" s="2"/>
      <c r="I380" s="2"/>
      <c r="J380" s="2"/>
      <c r="K380" s="14"/>
      <c r="L380" s="2"/>
      <c r="M380" s="2"/>
      <c r="N380" s="2"/>
      <c r="O380" s="2"/>
      <c r="P380" s="2"/>
      <c r="Q380" s="2"/>
      <c r="R380" s="2"/>
    </row>
    <row r="381">
      <c r="A381" s="2"/>
      <c r="B381" s="2"/>
      <c r="C381" s="2"/>
      <c r="D381" s="2"/>
      <c r="E381" s="2"/>
      <c r="F381" s="2"/>
      <c r="G381" s="2"/>
      <c r="H381" s="2"/>
      <c r="I381" s="2"/>
      <c r="J381" s="2"/>
      <c r="K381" s="14"/>
      <c r="L381" s="2"/>
      <c r="M381" s="2"/>
      <c r="N381" s="2"/>
      <c r="O381" s="2"/>
      <c r="P381" s="2"/>
      <c r="Q381" s="2"/>
      <c r="R381" s="2"/>
    </row>
    <row r="382">
      <c r="A382" s="2"/>
      <c r="B382" s="2"/>
      <c r="C382" s="2"/>
      <c r="D382" s="2"/>
      <c r="E382" s="2"/>
      <c r="F382" s="2"/>
      <c r="G382" s="2"/>
      <c r="H382" s="2"/>
      <c r="I382" s="2"/>
      <c r="J382" s="2"/>
      <c r="K382" s="14"/>
      <c r="L382" s="2"/>
      <c r="M382" s="2"/>
      <c r="N382" s="2"/>
      <c r="O382" s="2"/>
      <c r="P382" s="2"/>
      <c r="Q382" s="2"/>
      <c r="R382" s="2"/>
    </row>
    <row r="383">
      <c r="A383" s="2"/>
      <c r="B383" s="2"/>
      <c r="C383" s="2"/>
      <c r="D383" s="2"/>
      <c r="E383" s="2"/>
      <c r="F383" s="2"/>
      <c r="G383" s="2"/>
      <c r="H383" s="2"/>
      <c r="I383" s="2"/>
      <c r="J383" s="2"/>
      <c r="K383" s="14"/>
      <c r="L383" s="2"/>
      <c r="M383" s="2"/>
      <c r="N383" s="2"/>
      <c r="O383" s="2"/>
      <c r="P383" s="2"/>
      <c r="Q383" s="2"/>
      <c r="R383" s="2"/>
    </row>
    <row r="384">
      <c r="A384" s="2"/>
      <c r="B384" s="2"/>
      <c r="C384" s="2"/>
      <c r="D384" s="2"/>
      <c r="E384" s="2"/>
      <c r="F384" s="2"/>
      <c r="G384" s="2"/>
      <c r="H384" s="2"/>
      <c r="I384" s="2"/>
      <c r="J384" s="2"/>
      <c r="K384" s="14"/>
      <c r="L384" s="2"/>
      <c r="M384" s="2"/>
      <c r="N384" s="2"/>
      <c r="O384" s="2"/>
      <c r="P384" s="2"/>
      <c r="Q384" s="2"/>
      <c r="R384" s="2"/>
    </row>
    <row r="385">
      <c r="A385" s="2"/>
      <c r="B385" s="2"/>
      <c r="C385" s="2"/>
      <c r="D385" s="2"/>
      <c r="E385" s="2"/>
      <c r="F385" s="2"/>
      <c r="G385" s="2"/>
      <c r="H385" s="2"/>
      <c r="I385" s="2"/>
      <c r="J385" s="2"/>
      <c r="K385" s="14"/>
      <c r="L385" s="2"/>
      <c r="M385" s="2"/>
      <c r="N385" s="2"/>
      <c r="O385" s="2"/>
      <c r="P385" s="2"/>
      <c r="Q385" s="2"/>
      <c r="R385" s="2"/>
    </row>
    <row r="386">
      <c r="A386" s="2"/>
      <c r="B386" s="2"/>
      <c r="C386" s="2"/>
      <c r="D386" s="2"/>
      <c r="E386" s="2"/>
      <c r="F386" s="2"/>
      <c r="G386" s="2"/>
      <c r="H386" s="2"/>
      <c r="I386" s="2"/>
      <c r="J386" s="2"/>
      <c r="K386" s="14"/>
      <c r="L386" s="2"/>
      <c r="M386" s="2"/>
      <c r="N386" s="2"/>
      <c r="O386" s="2"/>
      <c r="P386" s="2"/>
      <c r="Q386" s="2"/>
      <c r="R386" s="2"/>
    </row>
    <row r="387">
      <c r="A387" s="2"/>
      <c r="B387" s="2"/>
      <c r="C387" s="2"/>
      <c r="D387" s="2"/>
      <c r="E387" s="2"/>
      <c r="F387" s="2"/>
      <c r="G387" s="2"/>
      <c r="H387" s="2"/>
      <c r="I387" s="2"/>
      <c r="J387" s="2"/>
      <c r="K387" s="14"/>
      <c r="L387" s="2"/>
      <c r="M387" s="2"/>
      <c r="N387" s="2"/>
      <c r="O387" s="2"/>
      <c r="P387" s="2"/>
      <c r="Q387" s="2"/>
      <c r="R387" s="2"/>
    </row>
    <row r="388">
      <c r="A388" s="2"/>
      <c r="B388" s="2"/>
      <c r="C388" s="2"/>
      <c r="D388" s="2"/>
      <c r="E388" s="2"/>
      <c r="F388" s="2"/>
      <c r="G388" s="2"/>
      <c r="H388" s="2"/>
      <c r="I388" s="2"/>
      <c r="J388" s="2"/>
      <c r="K388" s="14"/>
      <c r="L388" s="2"/>
      <c r="M388" s="2"/>
      <c r="N388" s="2"/>
      <c r="O388" s="2"/>
      <c r="P388" s="2"/>
      <c r="Q388" s="2"/>
      <c r="R388" s="2"/>
    </row>
    <row r="389">
      <c r="A389" s="2"/>
      <c r="B389" s="2"/>
      <c r="C389" s="2"/>
      <c r="D389" s="2"/>
      <c r="E389" s="2"/>
      <c r="F389" s="2"/>
      <c r="G389" s="2"/>
      <c r="H389" s="2"/>
      <c r="I389" s="2"/>
      <c r="J389" s="2"/>
      <c r="K389" s="14"/>
      <c r="L389" s="2"/>
      <c r="M389" s="2"/>
      <c r="N389" s="2"/>
      <c r="O389" s="2"/>
      <c r="P389" s="2"/>
      <c r="Q389" s="2"/>
      <c r="R389" s="2"/>
    </row>
    <row r="390">
      <c r="A390" s="2"/>
      <c r="B390" s="2"/>
      <c r="C390" s="2"/>
      <c r="D390" s="2"/>
      <c r="E390" s="2"/>
      <c r="F390" s="2"/>
      <c r="G390" s="2"/>
      <c r="H390" s="2"/>
      <c r="I390" s="2"/>
      <c r="J390" s="2"/>
      <c r="K390" s="14"/>
      <c r="L390" s="2"/>
      <c r="M390" s="2"/>
      <c r="N390" s="2"/>
      <c r="O390" s="2"/>
      <c r="P390" s="2"/>
      <c r="Q390" s="2"/>
      <c r="R390" s="2"/>
    </row>
    <row r="391">
      <c r="A391" s="2"/>
      <c r="B391" s="2"/>
      <c r="C391" s="2"/>
      <c r="D391" s="2"/>
      <c r="E391" s="2"/>
      <c r="F391" s="2"/>
      <c r="G391" s="2"/>
      <c r="H391" s="2"/>
      <c r="I391" s="2"/>
      <c r="J391" s="2"/>
      <c r="K391" s="14"/>
      <c r="L391" s="2"/>
      <c r="M391" s="2"/>
      <c r="N391" s="2"/>
      <c r="O391" s="2"/>
      <c r="P391" s="2"/>
      <c r="Q391" s="2"/>
      <c r="R391" s="2"/>
    </row>
    <row r="392">
      <c r="A392" s="2"/>
      <c r="B392" s="2"/>
      <c r="C392" s="2"/>
      <c r="D392" s="2"/>
      <c r="E392" s="2"/>
      <c r="F392" s="2"/>
      <c r="G392" s="2"/>
      <c r="H392" s="2"/>
      <c r="I392" s="2"/>
      <c r="J392" s="2"/>
      <c r="K392" s="14"/>
      <c r="L392" s="2"/>
      <c r="M392" s="2"/>
      <c r="N392" s="2"/>
      <c r="O392" s="2"/>
      <c r="P392" s="2"/>
      <c r="Q392" s="2"/>
      <c r="R392" s="2"/>
    </row>
    <row r="393">
      <c r="A393" s="2"/>
      <c r="B393" s="2"/>
      <c r="C393" s="2"/>
      <c r="D393" s="2"/>
      <c r="E393" s="2"/>
      <c r="F393" s="2"/>
      <c r="G393" s="2"/>
      <c r="H393" s="2"/>
      <c r="I393" s="2"/>
      <c r="J393" s="2"/>
      <c r="K393" s="14"/>
      <c r="L393" s="2"/>
      <c r="M393" s="2"/>
      <c r="N393" s="2"/>
      <c r="O393" s="2"/>
      <c r="P393" s="2"/>
      <c r="Q393" s="2"/>
      <c r="R393" s="2"/>
    </row>
    <row r="394">
      <c r="A394" s="2"/>
      <c r="B394" s="2"/>
      <c r="C394" s="2"/>
      <c r="D394" s="2"/>
      <c r="E394" s="2"/>
      <c r="F394" s="2"/>
      <c r="G394" s="2"/>
      <c r="H394" s="2"/>
      <c r="I394" s="2"/>
      <c r="J394" s="2"/>
      <c r="K394" s="14"/>
      <c r="L394" s="2"/>
      <c r="M394" s="2"/>
      <c r="N394" s="2"/>
      <c r="O394" s="2"/>
      <c r="P394" s="2"/>
      <c r="Q394" s="2"/>
      <c r="R394" s="2"/>
    </row>
    <row r="395">
      <c r="A395" s="2"/>
      <c r="B395" s="2"/>
      <c r="C395" s="2"/>
      <c r="D395" s="2"/>
      <c r="E395" s="2"/>
      <c r="F395" s="2"/>
      <c r="G395" s="2"/>
      <c r="H395" s="2"/>
      <c r="I395" s="2"/>
      <c r="J395" s="2"/>
      <c r="K395" s="14"/>
      <c r="L395" s="2"/>
      <c r="M395" s="2"/>
      <c r="N395" s="2"/>
      <c r="O395" s="2"/>
      <c r="P395" s="2"/>
      <c r="Q395" s="2"/>
      <c r="R395" s="2"/>
    </row>
    <row r="396">
      <c r="A396" s="2"/>
      <c r="B396" s="2"/>
      <c r="C396" s="2"/>
      <c r="D396" s="2"/>
      <c r="E396" s="2"/>
      <c r="F396" s="2"/>
      <c r="G396" s="2"/>
      <c r="H396" s="2"/>
      <c r="I396" s="2"/>
      <c r="J396" s="2"/>
      <c r="K396" s="14"/>
      <c r="L396" s="2"/>
      <c r="M396" s="2"/>
      <c r="N396" s="2"/>
      <c r="O396" s="2"/>
      <c r="P396" s="2"/>
      <c r="Q396" s="2"/>
      <c r="R396" s="2"/>
    </row>
    <row r="397">
      <c r="A397" s="2"/>
      <c r="B397" s="2"/>
      <c r="C397" s="2"/>
      <c r="D397" s="2"/>
      <c r="E397" s="2"/>
      <c r="F397" s="2"/>
      <c r="G397" s="2"/>
      <c r="H397" s="2"/>
      <c r="I397" s="2"/>
      <c r="J397" s="2"/>
      <c r="K397" s="14"/>
      <c r="L397" s="2"/>
      <c r="M397" s="2"/>
      <c r="N397" s="2"/>
      <c r="O397" s="2"/>
      <c r="P397" s="2"/>
      <c r="Q397" s="2"/>
      <c r="R397" s="2"/>
    </row>
    <row r="398">
      <c r="A398" s="2"/>
      <c r="B398" s="2"/>
      <c r="C398" s="2"/>
      <c r="D398" s="2"/>
      <c r="E398" s="2"/>
      <c r="F398" s="2"/>
      <c r="G398" s="2"/>
      <c r="H398" s="2"/>
      <c r="I398" s="2"/>
      <c r="J398" s="2"/>
      <c r="K398" s="14"/>
      <c r="L398" s="2"/>
      <c r="M398" s="2"/>
      <c r="N398" s="2"/>
      <c r="O398" s="2"/>
      <c r="P398" s="2"/>
      <c r="Q398" s="2"/>
      <c r="R398" s="2"/>
    </row>
    <row r="399">
      <c r="A399" s="2"/>
      <c r="B399" s="2"/>
      <c r="C399" s="2"/>
      <c r="D399" s="2"/>
      <c r="E399" s="2"/>
      <c r="F399" s="2"/>
      <c r="G399" s="2"/>
      <c r="H399" s="2"/>
      <c r="I399" s="2"/>
      <c r="J399" s="2"/>
      <c r="K399" s="14"/>
      <c r="L399" s="2"/>
      <c r="M399" s="2"/>
      <c r="N399" s="2"/>
      <c r="O399" s="2"/>
      <c r="P399" s="2"/>
      <c r="Q399" s="2"/>
      <c r="R399" s="2"/>
    </row>
    <row r="400">
      <c r="A400" s="2"/>
      <c r="B400" s="2"/>
      <c r="C400" s="2"/>
      <c r="D400" s="2"/>
      <c r="E400" s="2"/>
      <c r="F400" s="2"/>
      <c r="G400" s="2"/>
      <c r="H400" s="2"/>
      <c r="I400" s="2"/>
      <c r="J400" s="2"/>
      <c r="K400" s="14"/>
      <c r="L400" s="2"/>
      <c r="M400" s="2"/>
      <c r="N400" s="2"/>
      <c r="O400" s="2"/>
      <c r="P400" s="2"/>
      <c r="Q400" s="2"/>
      <c r="R400" s="2"/>
    </row>
    <row r="401">
      <c r="A401" s="2"/>
      <c r="B401" s="2"/>
      <c r="C401" s="2"/>
      <c r="D401" s="2"/>
      <c r="E401" s="2"/>
      <c r="F401" s="2"/>
      <c r="G401" s="2"/>
      <c r="H401" s="2"/>
      <c r="I401" s="2"/>
      <c r="J401" s="2"/>
      <c r="K401" s="14"/>
      <c r="L401" s="2"/>
      <c r="M401" s="2"/>
      <c r="N401" s="2"/>
      <c r="O401" s="2"/>
      <c r="P401" s="2"/>
      <c r="Q401" s="2"/>
      <c r="R401" s="2"/>
    </row>
    <row r="402">
      <c r="A402" s="2"/>
      <c r="B402" s="2"/>
      <c r="C402" s="2"/>
      <c r="D402" s="2"/>
      <c r="E402" s="2"/>
      <c r="F402" s="2"/>
      <c r="G402" s="2"/>
      <c r="H402" s="2"/>
      <c r="I402" s="2"/>
      <c r="J402" s="2"/>
      <c r="K402" s="14"/>
      <c r="L402" s="2"/>
      <c r="M402" s="2"/>
      <c r="N402" s="2"/>
      <c r="O402" s="2"/>
      <c r="P402" s="2"/>
      <c r="Q402" s="2"/>
      <c r="R402" s="2"/>
    </row>
    <row r="403">
      <c r="A403" s="2"/>
      <c r="B403" s="2"/>
      <c r="C403" s="2"/>
      <c r="D403" s="2"/>
      <c r="E403" s="2"/>
      <c r="F403" s="2"/>
      <c r="G403" s="2"/>
      <c r="H403" s="2"/>
      <c r="I403" s="2"/>
      <c r="J403" s="2"/>
      <c r="K403" s="14"/>
      <c r="L403" s="2"/>
      <c r="M403" s="2"/>
      <c r="N403" s="2"/>
      <c r="O403" s="2"/>
      <c r="P403" s="2"/>
      <c r="Q403" s="2"/>
      <c r="R403" s="2"/>
    </row>
    <row r="404">
      <c r="A404" s="2"/>
      <c r="B404" s="2"/>
      <c r="C404" s="2"/>
      <c r="D404" s="2"/>
      <c r="E404" s="2"/>
      <c r="F404" s="2"/>
      <c r="G404" s="2"/>
      <c r="H404" s="2"/>
      <c r="I404" s="2"/>
      <c r="J404" s="2"/>
      <c r="K404" s="14"/>
      <c r="L404" s="2"/>
      <c r="M404" s="2"/>
      <c r="N404" s="2"/>
      <c r="O404" s="2"/>
      <c r="P404" s="2"/>
      <c r="Q404" s="2"/>
      <c r="R404" s="2"/>
    </row>
    <row r="405">
      <c r="A405" s="2"/>
      <c r="B405" s="2"/>
      <c r="C405" s="2"/>
      <c r="D405" s="2"/>
      <c r="E405" s="2"/>
      <c r="F405" s="2"/>
      <c r="G405" s="2"/>
      <c r="H405" s="2"/>
      <c r="I405" s="2"/>
      <c r="J405" s="2"/>
      <c r="K405" s="14"/>
      <c r="L405" s="2"/>
      <c r="M405" s="2"/>
      <c r="N405" s="2"/>
      <c r="O405" s="2"/>
      <c r="P405" s="2"/>
      <c r="Q405" s="2"/>
      <c r="R405" s="2"/>
    </row>
    <row r="406">
      <c r="A406" s="2"/>
      <c r="B406" s="2"/>
      <c r="C406" s="2"/>
      <c r="D406" s="2"/>
      <c r="E406" s="2"/>
      <c r="F406" s="2"/>
      <c r="G406" s="2"/>
      <c r="H406" s="2"/>
      <c r="I406" s="2"/>
      <c r="J406" s="2"/>
      <c r="K406" s="14"/>
      <c r="L406" s="2"/>
      <c r="M406" s="2"/>
      <c r="N406" s="2"/>
      <c r="O406" s="2"/>
      <c r="P406" s="2"/>
      <c r="Q406" s="2"/>
      <c r="R406" s="2"/>
    </row>
    <row r="407">
      <c r="A407" s="2"/>
      <c r="B407" s="2"/>
      <c r="C407" s="2"/>
      <c r="D407" s="2"/>
      <c r="E407" s="2"/>
      <c r="F407" s="2"/>
      <c r="G407" s="2"/>
      <c r="H407" s="2"/>
      <c r="I407" s="2"/>
      <c r="J407" s="2"/>
      <c r="K407" s="14"/>
      <c r="L407" s="2"/>
      <c r="M407" s="2"/>
      <c r="N407" s="2"/>
      <c r="O407" s="2"/>
      <c r="P407" s="2"/>
      <c r="Q407" s="2"/>
      <c r="R407" s="2"/>
    </row>
    <row r="408">
      <c r="A408" s="2"/>
      <c r="B408" s="2"/>
      <c r="C408" s="2"/>
      <c r="D408" s="2"/>
      <c r="E408" s="2"/>
      <c r="F408" s="2"/>
      <c r="G408" s="2"/>
      <c r="H408" s="2"/>
      <c r="I408" s="2"/>
      <c r="J408" s="2"/>
      <c r="K408" s="14"/>
      <c r="L408" s="2"/>
      <c r="M408" s="2"/>
      <c r="N408" s="2"/>
      <c r="O408" s="2"/>
      <c r="P408" s="2"/>
      <c r="Q408" s="2"/>
      <c r="R408" s="2"/>
    </row>
    <row r="409">
      <c r="A409" s="2"/>
      <c r="B409" s="2"/>
      <c r="C409" s="2"/>
      <c r="D409" s="2"/>
      <c r="E409" s="2"/>
      <c r="F409" s="2"/>
      <c r="G409" s="2"/>
      <c r="H409" s="2"/>
      <c r="I409" s="2"/>
      <c r="J409" s="2"/>
      <c r="K409" s="14"/>
      <c r="L409" s="2"/>
      <c r="M409" s="2"/>
      <c r="N409" s="2"/>
      <c r="O409" s="2"/>
      <c r="P409" s="2"/>
      <c r="Q409" s="2"/>
      <c r="R409" s="2"/>
    </row>
    <row r="410">
      <c r="A410" s="2"/>
      <c r="B410" s="2"/>
      <c r="C410" s="2"/>
      <c r="D410" s="2"/>
      <c r="E410" s="2"/>
      <c r="F410" s="2"/>
      <c r="G410" s="2"/>
      <c r="H410" s="2"/>
      <c r="I410" s="2"/>
      <c r="J410" s="2"/>
      <c r="K410" s="14"/>
      <c r="L410" s="2"/>
      <c r="M410" s="2"/>
      <c r="N410" s="2"/>
      <c r="O410" s="2"/>
      <c r="P410" s="2"/>
      <c r="Q410" s="2"/>
      <c r="R410" s="2"/>
    </row>
    <row r="411">
      <c r="A411" s="2"/>
      <c r="B411" s="2"/>
      <c r="C411" s="2"/>
      <c r="D411" s="2"/>
      <c r="E411" s="2"/>
      <c r="F411" s="2"/>
      <c r="G411" s="2"/>
      <c r="H411" s="2"/>
      <c r="I411" s="2"/>
      <c r="J411" s="2"/>
      <c r="K411" s="14"/>
      <c r="L411" s="2"/>
      <c r="M411" s="2"/>
      <c r="N411" s="2"/>
      <c r="O411" s="2"/>
      <c r="P411" s="2"/>
      <c r="Q411" s="2"/>
      <c r="R411" s="2"/>
    </row>
    <row r="412">
      <c r="A412" s="2"/>
      <c r="B412" s="2"/>
      <c r="C412" s="2"/>
      <c r="D412" s="2"/>
      <c r="E412" s="2"/>
      <c r="F412" s="2"/>
      <c r="G412" s="2"/>
      <c r="H412" s="2"/>
      <c r="I412" s="2"/>
      <c r="J412" s="2"/>
      <c r="K412" s="14"/>
      <c r="L412" s="2"/>
      <c r="M412" s="2"/>
      <c r="N412" s="2"/>
      <c r="O412" s="2"/>
      <c r="P412" s="2"/>
      <c r="Q412" s="2"/>
      <c r="R412" s="2"/>
    </row>
    <row r="413">
      <c r="A413" s="2"/>
      <c r="B413" s="2"/>
      <c r="C413" s="2"/>
      <c r="D413" s="2"/>
      <c r="E413" s="2"/>
      <c r="F413" s="2"/>
      <c r="G413" s="2"/>
      <c r="H413" s="2"/>
      <c r="I413" s="2"/>
      <c r="J413" s="2"/>
      <c r="K413" s="14"/>
      <c r="L413" s="2"/>
      <c r="M413" s="2"/>
      <c r="N413" s="2"/>
      <c r="O413" s="2"/>
      <c r="P413" s="2"/>
      <c r="Q413" s="2"/>
      <c r="R413" s="2"/>
    </row>
    <row r="414">
      <c r="A414" s="2"/>
      <c r="B414" s="2"/>
      <c r="C414" s="2"/>
      <c r="D414" s="2"/>
      <c r="E414" s="2"/>
      <c r="F414" s="2"/>
      <c r="G414" s="2"/>
      <c r="H414" s="2"/>
      <c r="I414" s="2"/>
      <c r="J414" s="2"/>
      <c r="K414" s="14"/>
      <c r="L414" s="2"/>
      <c r="M414" s="2"/>
      <c r="N414" s="2"/>
      <c r="O414" s="2"/>
      <c r="P414" s="2"/>
      <c r="Q414" s="2"/>
      <c r="R414" s="2"/>
    </row>
    <row r="415">
      <c r="A415" s="2"/>
      <c r="B415" s="2"/>
      <c r="C415" s="2"/>
      <c r="D415" s="2"/>
      <c r="E415" s="2"/>
      <c r="F415" s="2"/>
      <c r="G415" s="2"/>
      <c r="H415" s="2"/>
      <c r="I415" s="2"/>
      <c r="J415" s="2"/>
      <c r="K415" s="14"/>
      <c r="L415" s="2"/>
      <c r="M415" s="2"/>
      <c r="N415" s="2"/>
      <c r="O415" s="2"/>
      <c r="P415" s="2"/>
      <c r="Q415" s="2"/>
      <c r="R415" s="2"/>
    </row>
    <row r="416">
      <c r="A416" s="2"/>
      <c r="B416" s="2"/>
      <c r="C416" s="2"/>
      <c r="D416" s="2"/>
      <c r="E416" s="2"/>
      <c r="F416" s="2"/>
      <c r="G416" s="2"/>
      <c r="H416" s="2"/>
      <c r="I416" s="2"/>
      <c r="J416" s="2"/>
      <c r="K416" s="14"/>
      <c r="L416" s="2"/>
      <c r="M416" s="2"/>
      <c r="N416" s="2"/>
      <c r="O416" s="2"/>
      <c r="P416" s="2"/>
      <c r="Q416" s="2"/>
      <c r="R416" s="2"/>
    </row>
    <row r="417">
      <c r="A417" s="2"/>
      <c r="B417" s="2"/>
      <c r="C417" s="2"/>
      <c r="D417" s="2"/>
      <c r="E417" s="2"/>
      <c r="F417" s="2"/>
      <c r="G417" s="2"/>
      <c r="H417" s="2"/>
      <c r="I417" s="2"/>
      <c r="J417" s="2"/>
      <c r="K417" s="14"/>
      <c r="L417" s="2"/>
      <c r="M417" s="2"/>
      <c r="N417" s="2"/>
      <c r="O417" s="2"/>
      <c r="P417" s="2"/>
      <c r="Q417" s="2"/>
      <c r="R417" s="2"/>
    </row>
    <row r="418">
      <c r="A418" s="2"/>
      <c r="B418" s="2"/>
      <c r="C418" s="2"/>
      <c r="D418" s="2"/>
      <c r="E418" s="2"/>
      <c r="F418" s="2"/>
      <c r="G418" s="2"/>
      <c r="H418" s="2"/>
      <c r="I418" s="2"/>
      <c r="J418" s="2"/>
      <c r="K418" s="14"/>
      <c r="L418" s="2"/>
      <c r="M418" s="2"/>
      <c r="N418" s="2"/>
      <c r="O418" s="2"/>
      <c r="P418" s="2"/>
      <c r="Q418" s="2"/>
      <c r="R418" s="2"/>
    </row>
    <row r="419">
      <c r="A419" s="2"/>
      <c r="B419" s="2"/>
      <c r="C419" s="2"/>
      <c r="D419" s="2"/>
      <c r="E419" s="2"/>
      <c r="F419" s="2"/>
      <c r="G419" s="2"/>
      <c r="H419" s="2"/>
      <c r="I419" s="2"/>
      <c r="J419" s="2"/>
      <c r="K419" s="14"/>
      <c r="L419" s="2"/>
      <c r="M419" s="2"/>
      <c r="N419" s="2"/>
      <c r="O419" s="2"/>
      <c r="P419" s="2"/>
      <c r="Q419" s="2"/>
      <c r="R419" s="2"/>
    </row>
    <row r="420">
      <c r="A420" s="2"/>
      <c r="B420" s="2"/>
      <c r="C420" s="2"/>
      <c r="D420" s="2"/>
      <c r="E420" s="2"/>
      <c r="F420" s="2"/>
      <c r="G420" s="2"/>
      <c r="H420" s="2"/>
      <c r="I420" s="2"/>
      <c r="J420" s="2"/>
      <c r="K420" s="14"/>
      <c r="L420" s="2"/>
      <c r="M420" s="2"/>
      <c r="N420" s="2"/>
      <c r="O420" s="2"/>
      <c r="P420" s="2"/>
      <c r="Q420" s="2"/>
      <c r="R420" s="2"/>
    </row>
    <row r="421">
      <c r="A421" s="2"/>
      <c r="B421" s="2"/>
      <c r="C421" s="2"/>
      <c r="D421" s="2"/>
      <c r="E421" s="2"/>
      <c r="F421" s="2"/>
      <c r="G421" s="2"/>
      <c r="H421" s="2"/>
      <c r="I421" s="2"/>
      <c r="J421" s="2"/>
      <c r="K421" s="14"/>
      <c r="L421" s="2"/>
      <c r="M421" s="2"/>
      <c r="N421" s="2"/>
      <c r="O421" s="2"/>
      <c r="P421" s="2"/>
      <c r="Q421" s="2"/>
      <c r="R421" s="2"/>
    </row>
    <row r="422">
      <c r="A422" s="2"/>
      <c r="B422" s="2"/>
      <c r="C422" s="2"/>
      <c r="D422" s="2"/>
      <c r="E422" s="2"/>
      <c r="F422" s="2"/>
      <c r="G422" s="2"/>
      <c r="H422" s="2"/>
      <c r="I422" s="2"/>
      <c r="J422" s="2"/>
      <c r="K422" s="14"/>
      <c r="L422" s="2"/>
      <c r="M422" s="2"/>
      <c r="N422" s="2"/>
      <c r="O422" s="2"/>
      <c r="P422" s="2"/>
      <c r="Q422" s="2"/>
      <c r="R422" s="2"/>
    </row>
    <row r="423">
      <c r="A423" s="2"/>
      <c r="B423" s="2"/>
      <c r="C423" s="2"/>
      <c r="D423" s="2"/>
      <c r="E423" s="2"/>
      <c r="F423" s="2"/>
      <c r="G423" s="2"/>
      <c r="H423" s="2"/>
      <c r="I423" s="2"/>
      <c r="J423" s="2"/>
      <c r="K423" s="14"/>
      <c r="L423" s="2"/>
      <c r="M423" s="2"/>
      <c r="N423" s="2"/>
      <c r="O423" s="2"/>
      <c r="P423" s="2"/>
      <c r="Q423" s="2"/>
      <c r="R423" s="2"/>
    </row>
    <row r="424">
      <c r="A424" s="2"/>
      <c r="B424" s="2"/>
      <c r="C424" s="2"/>
      <c r="D424" s="2"/>
      <c r="E424" s="2"/>
      <c r="F424" s="2"/>
      <c r="G424" s="2"/>
      <c r="H424" s="2"/>
      <c r="I424" s="2"/>
      <c r="J424" s="2"/>
      <c r="K424" s="14"/>
      <c r="L424" s="2"/>
      <c r="M424" s="2"/>
      <c r="N424" s="2"/>
      <c r="O424" s="2"/>
      <c r="P424" s="2"/>
      <c r="Q424" s="2"/>
      <c r="R424" s="2"/>
    </row>
    <row r="425">
      <c r="A425" s="2"/>
      <c r="B425" s="2"/>
      <c r="C425" s="2"/>
      <c r="D425" s="2"/>
      <c r="E425" s="2"/>
      <c r="F425" s="2"/>
      <c r="G425" s="2"/>
      <c r="H425" s="2"/>
      <c r="I425" s="2"/>
      <c r="J425" s="2"/>
      <c r="K425" s="14"/>
      <c r="L425" s="2"/>
      <c r="M425" s="2"/>
      <c r="N425" s="2"/>
      <c r="O425" s="2"/>
      <c r="P425" s="2"/>
      <c r="Q425" s="2"/>
      <c r="R425" s="2"/>
    </row>
    <row r="426">
      <c r="A426" s="2"/>
      <c r="B426" s="2"/>
      <c r="C426" s="2"/>
      <c r="D426" s="2"/>
      <c r="E426" s="2"/>
      <c r="F426" s="2"/>
      <c r="G426" s="2"/>
      <c r="H426" s="2"/>
      <c r="I426" s="2"/>
      <c r="J426" s="2"/>
      <c r="K426" s="14"/>
      <c r="L426" s="2"/>
      <c r="M426" s="2"/>
      <c r="N426" s="2"/>
      <c r="O426" s="2"/>
      <c r="P426" s="2"/>
      <c r="Q426" s="2"/>
      <c r="R426" s="2"/>
    </row>
    <row r="427">
      <c r="A427" s="2"/>
      <c r="B427" s="2"/>
      <c r="C427" s="2"/>
      <c r="D427" s="2"/>
      <c r="E427" s="2"/>
      <c r="F427" s="2"/>
      <c r="G427" s="2"/>
      <c r="H427" s="2"/>
      <c r="I427" s="2"/>
      <c r="J427" s="2"/>
      <c r="K427" s="14"/>
      <c r="L427" s="2"/>
      <c r="M427" s="2"/>
      <c r="N427" s="2"/>
      <c r="O427" s="2"/>
      <c r="P427" s="2"/>
      <c r="Q427" s="2"/>
      <c r="R427" s="2"/>
    </row>
    <row r="428">
      <c r="A428" s="2"/>
      <c r="B428" s="2"/>
      <c r="C428" s="2"/>
      <c r="D428" s="2"/>
      <c r="E428" s="2"/>
      <c r="F428" s="2"/>
      <c r="G428" s="2"/>
      <c r="H428" s="2"/>
      <c r="I428" s="2"/>
      <c r="J428" s="2"/>
      <c r="K428" s="14"/>
      <c r="L428" s="2"/>
      <c r="M428" s="2"/>
      <c r="N428" s="2"/>
      <c r="O428" s="2"/>
      <c r="P428" s="2"/>
      <c r="Q428" s="2"/>
      <c r="R428" s="2"/>
    </row>
    <row r="429">
      <c r="A429" s="2"/>
      <c r="B429" s="2"/>
      <c r="C429" s="2"/>
      <c r="D429" s="2"/>
      <c r="E429" s="2"/>
      <c r="F429" s="2"/>
      <c r="G429" s="2"/>
      <c r="H429" s="2"/>
      <c r="I429" s="2"/>
      <c r="J429" s="2"/>
      <c r="K429" s="14"/>
      <c r="L429" s="2"/>
      <c r="M429" s="2"/>
      <c r="N429" s="2"/>
      <c r="O429" s="2"/>
      <c r="P429" s="2"/>
      <c r="Q429" s="2"/>
      <c r="R429" s="2"/>
    </row>
    <row r="430">
      <c r="A430" s="2"/>
      <c r="B430" s="2"/>
      <c r="C430" s="2"/>
      <c r="D430" s="2"/>
      <c r="E430" s="2"/>
      <c r="F430" s="2"/>
      <c r="G430" s="2"/>
      <c r="H430" s="2"/>
      <c r="I430" s="2"/>
      <c r="J430" s="2"/>
      <c r="K430" s="14"/>
      <c r="L430" s="2"/>
      <c r="M430" s="2"/>
      <c r="N430" s="2"/>
      <c r="O430" s="2"/>
      <c r="P430" s="2"/>
      <c r="Q430" s="2"/>
      <c r="R430" s="2"/>
    </row>
    <row r="431">
      <c r="A431" s="2"/>
      <c r="B431" s="2"/>
      <c r="C431" s="2"/>
      <c r="D431" s="2"/>
      <c r="E431" s="2"/>
      <c r="F431" s="2"/>
      <c r="G431" s="2"/>
      <c r="H431" s="2"/>
      <c r="I431" s="2"/>
      <c r="J431" s="2"/>
      <c r="K431" s="14"/>
      <c r="L431" s="2"/>
      <c r="M431" s="2"/>
      <c r="N431" s="2"/>
      <c r="O431" s="2"/>
      <c r="P431" s="2"/>
      <c r="Q431" s="2"/>
      <c r="R431" s="2"/>
    </row>
    <row r="432">
      <c r="A432" s="2"/>
      <c r="B432" s="2"/>
      <c r="C432" s="2"/>
      <c r="D432" s="2"/>
      <c r="E432" s="2"/>
      <c r="F432" s="2"/>
      <c r="G432" s="2"/>
      <c r="H432" s="2"/>
      <c r="I432" s="2"/>
      <c r="J432" s="2"/>
      <c r="K432" s="14"/>
      <c r="L432" s="2"/>
      <c r="M432" s="2"/>
      <c r="N432" s="2"/>
      <c r="O432" s="2"/>
      <c r="P432" s="2"/>
      <c r="Q432" s="2"/>
      <c r="R432" s="2"/>
    </row>
    <row r="433">
      <c r="A433" s="2"/>
      <c r="B433" s="2"/>
      <c r="C433" s="2"/>
      <c r="D433" s="2"/>
      <c r="E433" s="2"/>
      <c r="F433" s="2"/>
      <c r="G433" s="2"/>
      <c r="H433" s="2"/>
      <c r="I433" s="2"/>
      <c r="J433" s="2"/>
      <c r="K433" s="14"/>
      <c r="L433" s="2"/>
      <c r="M433" s="2"/>
      <c r="N433" s="2"/>
      <c r="O433" s="2"/>
      <c r="P433" s="2"/>
      <c r="Q433" s="2"/>
      <c r="R433" s="2"/>
    </row>
    <row r="434">
      <c r="A434" s="2"/>
      <c r="B434" s="2"/>
      <c r="C434" s="2"/>
      <c r="D434" s="2"/>
      <c r="E434" s="2"/>
      <c r="F434" s="2"/>
      <c r="G434" s="2"/>
      <c r="H434" s="2"/>
      <c r="I434" s="2"/>
      <c r="J434" s="2"/>
      <c r="K434" s="14"/>
      <c r="L434" s="2"/>
      <c r="M434" s="2"/>
      <c r="N434" s="2"/>
      <c r="O434" s="2"/>
      <c r="P434" s="2"/>
      <c r="Q434" s="2"/>
      <c r="R434" s="2"/>
    </row>
    <row r="435">
      <c r="A435" s="2"/>
      <c r="B435" s="2"/>
      <c r="C435" s="2"/>
      <c r="D435" s="2"/>
      <c r="E435" s="2"/>
      <c r="F435" s="2"/>
      <c r="G435" s="2"/>
      <c r="H435" s="2"/>
      <c r="I435" s="2"/>
      <c r="J435" s="2"/>
      <c r="K435" s="14"/>
      <c r="L435" s="2"/>
      <c r="M435" s="2"/>
      <c r="N435" s="2"/>
      <c r="O435" s="2"/>
      <c r="P435" s="2"/>
      <c r="Q435" s="2"/>
      <c r="R435" s="2"/>
    </row>
    <row r="436">
      <c r="A436" s="2"/>
      <c r="B436" s="2"/>
      <c r="C436" s="2"/>
      <c r="D436" s="2"/>
      <c r="E436" s="2"/>
      <c r="F436" s="2"/>
      <c r="G436" s="2"/>
      <c r="H436" s="2"/>
      <c r="I436" s="2"/>
      <c r="J436" s="2"/>
      <c r="K436" s="14"/>
      <c r="L436" s="2"/>
      <c r="M436" s="2"/>
      <c r="N436" s="2"/>
      <c r="O436" s="2"/>
      <c r="P436" s="2"/>
      <c r="Q436" s="2"/>
      <c r="R436" s="2"/>
    </row>
    <row r="437">
      <c r="A437" s="2"/>
      <c r="B437" s="2"/>
      <c r="C437" s="2"/>
      <c r="D437" s="2"/>
      <c r="E437" s="2"/>
      <c r="F437" s="2"/>
      <c r="G437" s="2"/>
      <c r="H437" s="2"/>
      <c r="I437" s="2"/>
      <c r="J437" s="2"/>
      <c r="K437" s="14"/>
      <c r="L437" s="2"/>
      <c r="M437" s="2"/>
      <c r="N437" s="2"/>
      <c r="O437" s="2"/>
      <c r="P437" s="2"/>
      <c r="Q437" s="2"/>
      <c r="R437" s="2"/>
    </row>
    <row r="438">
      <c r="A438" s="2"/>
      <c r="B438" s="2"/>
      <c r="C438" s="2"/>
      <c r="D438" s="2"/>
      <c r="E438" s="2"/>
      <c r="F438" s="2"/>
      <c r="G438" s="2"/>
      <c r="H438" s="2"/>
      <c r="I438" s="2"/>
      <c r="J438" s="2"/>
      <c r="K438" s="14"/>
      <c r="L438" s="2"/>
      <c r="M438" s="2"/>
      <c r="N438" s="2"/>
      <c r="O438" s="2"/>
      <c r="P438" s="2"/>
      <c r="Q438" s="2"/>
      <c r="R438" s="2"/>
    </row>
    <row r="439">
      <c r="A439" s="2"/>
      <c r="B439" s="2"/>
      <c r="C439" s="2"/>
      <c r="D439" s="2"/>
      <c r="E439" s="2"/>
      <c r="F439" s="2"/>
      <c r="G439" s="2"/>
      <c r="H439" s="2"/>
      <c r="I439" s="2"/>
      <c r="J439" s="2"/>
      <c r="K439" s="14"/>
      <c r="L439" s="2"/>
      <c r="M439" s="2"/>
      <c r="N439" s="2"/>
      <c r="O439" s="2"/>
      <c r="P439" s="2"/>
      <c r="Q439" s="2"/>
      <c r="R439" s="2"/>
    </row>
    <row r="440">
      <c r="A440" s="2"/>
      <c r="B440" s="2"/>
      <c r="C440" s="2"/>
      <c r="D440" s="2"/>
      <c r="E440" s="2"/>
      <c r="F440" s="2"/>
      <c r="G440" s="2"/>
      <c r="H440" s="2"/>
      <c r="I440" s="2"/>
      <c r="J440" s="2"/>
      <c r="K440" s="14"/>
      <c r="L440" s="2"/>
      <c r="M440" s="2"/>
      <c r="N440" s="2"/>
      <c r="O440" s="2"/>
      <c r="P440" s="2"/>
      <c r="Q440" s="2"/>
      <c r="R440" s="2"/>
    </row>
    <row r="441">
      <c r="A441" s="2"/>
      <c r="B441" s="2"/>
      <c r="C441" s="2"/>
      <c r="D441" s="2"/>
      <c r="E441" s="2"/>
      <c r="F441" s="2"/>
      <c r="G441" s="2"/>
      <c r="H441" s="2"/>
      <c r="I441" s="2"/>
      <c r="J441" s="2"/>
      <c r="K441" s="14"/>
      <c r="L441" s="2"/>
      <c r="M441" s="2"/>
      <c r="N441" s="2"/>
      <c r="O441" s="2"/>
      <c r="P441" s="2"/>
      <c r="Q441" s="2"/>
      <c r="R441" s="2"/>
    </row>
    <row r="442">
      <c r="A442" s="2"/>
      <c r="B442" s="2"/>
      <c r="C442" s="2"/>
      <c r="D442" s="2"/>
      <c r="E442" s="2"/>
      <c r="F442" s="2"/>
      <c r="G442" s="2"/>
      <c r="H442" s="2"/>
      <c r="I442" s="2"/>
      <c r="J442" s="2"/>
      <c r="K442" s="14"/>
      <c r="L442" s="2"/>
      <c r="M442" s="2"/>
      <c r="N442" s="2"/>
      <c r="O442" s="2"/>
      <c r="P442" s="2"/>
      <c r="Q442" s="2"/>
      <c r="R442" s="2"/>
    </row>
    <row r="443">
      <c r="A443" s="2"/>
      <c r="B443" s="2"/>
      <c r="C443" s="2"/>
      <c r="D443" s="2"/>
      <c r="E443" s="2"/>
      <c r="F443" s="2"/>
      <c r="G443" s="2"/>
      <c r="H443" s="2"/>
      <c r="I443" s="2"/>
      <c r="J443" s="2"/>
      <c r="K443" s="14"/>
      <c r="L443" s="2"/>
      <c r="M443" s="2"/>
      <c r="N443" s="2"/>
      <c r="O443" s="2"/>
      <c r="P443" s="2"/>
      <c r="Q443" s="2"/>
      <c r="R443" s="2"/>
    </row>
    <row r="444">
      <c r="A444" s="2"/>
      <c r="B444" s="2"/>
      <c r="C444" s="2"/>
      <c r="D444" s="2"/>
      <c r="E444" s="2"/>
      <c r="F444" s="2"/>
      <c r="G444" s="2"/>
      <c r="H444" s="2"/>
      <c r="I444" s="2"/>
      <c r="J444" s="2"/>
      <c r="K444" s="14"/>
      <c r="L444" s="2"/>
      <c r="M444" s="2"/>
      <c r="N444" s="2"/>
      <c r="O444" s="2"/>
      <c r="P444" s="2"/>
      <c r="Q444" s="2"/>
      <c r="R444" s="2"/>
    </row>
    <row r="445">
      <c r="A445" s="2"/>
      <c r="B445" s="2"/>
      <c r="C445" s="2"/>
      <c r="D445" s="2"/>
      <c r="E445" s="2"/>
      <c r="F445" s="2"/>
      <c r="G445" s="2"/>
      <c r="H445" s="2"/>
      <c r="I445" s="2"/>
      <c r="J445" s="2"/>
      <c r="K445" s="14"/>
      <c r="L445" s="2"/>
      <c r="M445" s="2"/>
      <c r="N445" s="2"/>
      <c r="O445" s="2"/>
      <c r="P445" s="2"/>
      <c r="Q445" s="2"/>
      <c r="R445" s="2"/>
    </row>
    <row r="446">
      <c r="A446" s="2"/>
      <c r="B446" s="2"/>
      <c r="C446" s="2"/>
      <c r="D446" s="2"/>
      <c r="E446" s="2"/>
      <c r="F446" s="2"/>
      <c r="G446" s="2"/>
      <c r="H446" s="2"/>
      <c r="I446" s="2"/>
      <c r="J446" s="2"/>
      <c r="K446" s="14"/>
      <c r="L446" s="2"/>
      <c r="M446" s="2"/>
      <c r="N446" s="2"/>
      <c r="O446" s="2"/>
      <c r="P446" s="2"/>
      <c r="Q446" s="2"/>
      <c r="R446" s="2"/>
    </row>
    <row r="447">
      <c r="A447" s="2"/>
      <c r="B447" s="2"/>
      <c r="C447" s="2"/>
      <c r="D447" s="2"/>
      <c r="E447" s="2"/>
      <c r="F447" s="2"/>
      <c r="G447" s="2"/>
      <c r="H447" s="2"/>
      <c r="I447" s="2"/>
      <c r="J447" s="2"/>
      <c r="K447" s="14"/>
      <c r="L447" s="2"/>
      <c r="M447" s="2"/>
      <c r="N447" s="2"/>
      <c r="O447" s="2"/>
      <c r="P447" s="2"/>
      <c r="Q447" s="2"/>
      <c r="R447" s="2"/>
    </row>
    <row r="448">
      <c r="A448" s="2"/>
      <c r="B448" s="2"/>
      <c r="C448" s="2"/>
      <c r="D448" s="2"/>
      <c r="E448" s="2"/>
      <c r="F448" s="2"/>
      <c r="G448" s="2"/>
      <c r="H448" s="2"/>
      <c r="I448" s="2"/>
      <c r="J448" s="2"/>
      <c r="K448" s="14"/>
      <c r="L448" s="2"/>
      <c r="M448" s="2"/>
      <c r="N448" s="2"/>
      <c r="O448" s="2"/>
      <c r="P448" s="2"/>
      <c r="Q448" s="2"/>
      <c r="R448" s="2"/>
    </row>
    <row r="449">
      <c r="A449" s="2"/>
      <c r="B449" s="2"/>
      <c r="C449" s="2"/>
      <c r="D449" s="2"/>
      <c r="E449" s="2"/>
      <c r="F449" s="2"/>
      <c r="G449" s="2"/>
      <c r="H449" s="2"/>
      <c r="I449" s="2"/>
      <c r="J449" s="2"/>
      <c r="K449" s="14"/>
      <c r="L449" s="2"/>
      <c r="M449" s="2"/>
      <c r="N449" s="2"/>
      <c r="O449" s="2"/>
      <c r="P449" s="2"/>
      <c r="Q449" s="2"/>
      <c r="R449" s="2"/>
    </row>
    <row r="450">
      <c r="A450" s="2"/>
      <c r="B450" s="2"/>
      <c r="C450" s="2"/>
      <c r="D450" s="2"/>
      <c r="E450" s="2"/>
      <c r="F450" s="2"/>
      <c r="G450" s="2"/>
      <c r="H450" s="2"/>
      <c r="I450" s="2"/>
      <c r="J450" s="2"/>
      <c r="K450" s="14"/>
      <c r="L450" s="2"/>
      <c r="M450" s="2"/>
      <c r="N450" s="2"/>
      <c r="O450" s="2"/>
      <c r="P450" s="2"/>
      <c r="Q450" s="2"/>
      <c r="R450" s="2"/>
    </row>
    <row r="451">
      <c r="A451" s="2"/>
      <c r="B451" s="2"/>
      <c r="C451" s="2"/>
      <c r="D451" s="2"/>
      <c r="E451" s="2"/>
      <c r="F451" s="2"/>
      <c r="G451" s="2"/>
      <c r="H451" s="2"/>
      <c r="I451" s="2"/>
      <c r="J451" s="2"/>
      <c r="K451" s="14"/>
      <c r="L451" s="2"/>
      <c r="M451" s="2"/>
      <c r="N451" s="2"/>
      <c r="O451" s="2"/>
      <c r="P451" s="2"/>
      <c r="Q451" s="2"/>
      <c r="R451" s="2"/>
    </row>
    <row r="452">
      <c r="A452" s="2"/>
      <c r="B452" s="2"/>
      <c r="C452" s="2"/>
      <c r="D452" s="2"/>
      <c r="E452" s="2"/>
      <c r="F452" s="2"/>
      <c r="G452" s="2"/>
      <c r="H452" s="2"/>
      <c r="I452" s="2"/>
      <c r="J452" s="2"/>
      <c r="K452" s="14"/>
      <c r="L452" s="2"/>
      <c r="M452" s="2"/>
      <c r="N452" s="2"/>
      <c r="O452" s="2"/>
      <c r="P452" s="2"/>
      <c r="Q452" s="2"/>
      <c r="R452" s="2"/>
    </row>
    <row r="453">
      <c r="A453" s="2"/>
      <c r="B453" s="2"/>
      <c r="C453" s="2"/>
      <c r="D453" s="2"/>
      <c r="E453" s="2"/>
      <c r="F453" s="2"/>
      <c r="G453" s="2"/>
      <c r="H453" s="2"/>
      <c r="I453" s="2"/>
      <c r="J453" s="2"/>
      <c r="K453" s="14"/>
      <c r="L453" s="2"/>
      <c r="M453" s="2"/>
      <c r="N453" s="2"/>
      <c r="O453" s="2"/>
      <c r="P453" s="2"/>
      <c r="Q453" s="2"/>
      <c r="R453" s="2"/>
    </row>
    <row r="454">
      <c r="A454" s="2"/>
      <c r="B454" s="2"/>
      <c r="C454" s="2"/>
      <c r="D454" s="2"/>
      <c r="E454" s="2"/>
      <c r="F454" s="2"/>
      <c r="G454" s="2"/>
      <c r="H454" s="2"/>
      <c r="I454" s="2"/>
      <c r="J454" s="2"/>
      <c r="K454" s="14"/>
      <c r="L454" s="2"/>
      <c r="M454" s="2"/>
      <c r="N454" s="2"/>
      <c r="O454" s="2"/>
      <c r="P454" s="2"/>
      <c r="Q454" s="2"/>
      <c r="R454" s="2"/>
    </row>
    <row r="455">
      <c r="A455" s="2"/>
      <c r="B455" s="2"/>
      <c r="C455" s="2"/>
      <c r="D455" s="2"/>
      <c r="E455" s="2"/>
      <c r="F455" s="2"/>
      <c r="G455" s="2"/>
      <c r="H455" s="2"/>
      <c r="I455" s="2"/>
      <c r="J455" s="2"/>
      <c r="K455" s="14"/>
      <c r="L455" s="2"/>
      <c r="M455" s="2"/>
      <c r="N455" s="2"/>
      <c r="O455" s="2"/>
      <c r="P455" s="2"/>
      <c r="Q455" s="2"/>
      <c r="R455" s="2"/>
    </row>
    <row r="456">
      <c r="A456" s="2"/>
      <c r="B456" s="2"/>
      <c r="C456" s="2"/>
      <c r="D456" s="2"/>
      <c r="E456" s="2"/>
      <c r="F456" s="2"/>
      <c r="G456" s="2"/>
      <c r="H456" s="2"/>
      <c r="I456" s="2"/>
      <c r="J456" s="2"/>
      <c r="K456" s="14"/>
      <c r="L456" s="2"/>
      <c r="M456" s="2"/>
      <c r="N456" s="2"/>
      <c r="O456" s="2"/>
      <c r="P456" s="2"/>
      <c r="Q456" s="2"/>
      <c r="R456" s="2"/>
    </row>
    <row r="457">
      <c r="A457" s="2"/>
      <c r="B457" s="2"/>
      <c r="C457" s="2"/>
      <c r="D457" s="2"/>
      <c r="E457" s="2"/>
      <c r="F457" s="2"/>
      <c r="G457" s="2"/>
      <c r="H457" s="2"/>
      <c r="I457" s="2"/>
      <c r="J457" s="2"/>
      <c r="K457" s="14"/>
      <c r="L457" s="2"/>
      <c r="M457" s="2"/>
      <c r="N457" s="2"/>
      <c r="O457" s="2"/>
      <c r="P457" s="2"/>
      <c r="Q457" s="2"/>
      <c r="R457" s="2"/>
    </row>
    <row r="458">
      <c r="A458" s="2"/>
      <c r="B458" s="2"/>
      <c r="C458" s="2"/>
      <c r="D458" s="2"/>
      <c r="E458" s="2"/>
      <c r="F458" s="2"/>
      <c r="G458" s="2"/>
      <c r="H458" s="2"/>
      <c r="I458" s="2"/>
      <c r="J458" s="2"/>
      <c r="K458" s="14"/>
      <c r="L458" s="2"/>
      <c r="M458" s="2"/>
      <c r="N458" s="2"/>
      <c r="O458" s="2"/>
      <c r="P458" s="2"/>
      <c r="Q458" s="2"/>
      <c r="R458" s="2"/>
    </row>
    <row r="459">
      <c r="A459" s="2"/>
      <c r="B459" s="2"/>
      <c r="C459" s="2"/>
      <c r="D459" s="2"/>
      <c r="E459" s="2"/>
      <c r="F459" s="2"/>
      <c r="G459" s="2"/>
      <c r="H459" s="2"/>
      <c r="I459" s="2"/>
      <c r="J459" s="2"/>
      <c r="K459" s="14"/>
      <c r="L459" s="2"/>
      <c r="M459" s="2"/>
      <c r="N459" s="2"/>
      <c r="O459" s="2"/>
      <c r="P459" s="2"/>
      <c r="Q459" s="2"/>
      <c r="R459" s="2"/>
    </row>
    <row r="460">
      <c r="A460" s="2"/>
      <c r="B460" s="2"/>
      <c r="C460" s="2"/>
      <c r="D460" s="2"/>
      <c r="E460" s="2"/>
      <c r="F460" s="2"/>
      <c r="G460" s="2"/>
      <c r="H460" s="2"/>
      <c r="I460" s="2"/>
      <c r="J460" s="2"/>
      <c r="K460" s="14"/>
      <c r="L460" s="2"/>
      <c r="M460" s="2"/>
      <c r="N460" s="2"/>
      <c r="O460" s="2"/>
      <c r="P460" s="2"/>
      <c r="Q460" s="2"/>
      <c r="R460" s="2"/>
    </row>
    <row r="461">
      <c r="A461" s="2"/>
      <c r="B461" s="2"/>
      <c r="C461" s="2"/>
      <c r="D461" s="2"/>
      <c r="E461" s="2"/>
      <c r="F461" s="2"/>
      <c r="G461" s="2"/>
      <c r="H461" s="2"/>
      <c r="I461" s="2"/>
      <c r="J461" s="2"/>
      <c r="K461" s="14"/>
      <c r="L461" s="2"/>
      <c r="M461" s="2"/>
      <c r="N461" s="2"/>
      <c r="O461" s="2"/>
      <c r="P461" s="2"/>
      <c r="Q461" s="2"/>
      <c r="R461" s="2"/>
    </row>
    <row r="462">
      <c r="A462" s="2"/>
      <c r="B462" s="2"/>
      <c r="C462" s="2"/>
      <c r="D462" s="2"/>
      <c r="E462" s="2"/>
      <c r="F462" s="2"/>
      <c r="G462" s="2"/>
      <c r="H462" s="2"/>
      <c r="I462" s="2"/>
      <c r="J462" s="2"/>
      <c r="K462" s="14"/>
      <c r="L462" s="2"/>
      <c r="M462" s="2"/>
      <c r="N462" s="2"/>
      <c r="O462" s="2"/>
      <c r="P462" s="2"/>
      <c r="Q462" s="2"/>
      <c r="R462" s="2"/>
    </row>
    <row r="463">
      <c r="A463" s="2"/>
      <c r="B463" s="2"/>
      <c r="C463" s="2"/>
      <c r="D463" s="2"/>
      <c r="E463" s="2"/>
      <c r="F463" s="2"/>
      <c r="G463" s="2"/>
      <c r="H463" s="2"/>
      <c r="I463" s="2"/>
      <c r="J463" s="2"/>
      <c r="K463" s="14"/>
      <c r="L463" s="2"/>
      <c r="M463" s="2"/>
      <c r="N463" s="2"/>
      <c r="O463" s="2"/>
      <c r="P463" s="2"/>
      <c r="Q463" s="2"/>
      <c r="R463" s="2"/>
    </row>
    <row r="464">
      <c r="A464" s="2"/>
      <c r="B464" s="2"/>
      <c r="C464" s="2"/>
      <c r="D464" s="2"/>
      <c r="E464" s="2"/>
      <c r="F464" s="2"/>
      <c r="G464" s="2"/>
      <c r="H464" s="2"/>
      <c r="I464" s="2"/>
      <c r="J464" s="2"/>
      <c r="K464" s="14"/>
      <c r="L464" s="2"/>
      <c r="M464" s="2"/>
      <c r="N464" s="2"/>
      <c r="O464" s="2"/>
      <c r="P464" s="2"/>
      <c r="Q464" s="2"/>
      <c r="R464" s="2"/>
    </row>
    <row r="465">
      <c r="A465" s="2"/>
      <c r="B465" s="2"/>
      <c r="C465" s="2"/>
      <c r="D465" s="2"/>
      <c r="E465" s="2"/>
      <c r="F465" s="2"/>
      <c r="G465" s="2"/>
      <c r="H465" s="2"/>
      <c r="I465" s="2"/>
      <c r="J465" s="2"/>
      <c r="K465" s="14"/>
      <c r="L465" s="2"/>
      <c r="M465" s="2"/>
      <c r="N465" s="2"/>
      <c r="O465" s="2"/>
      <c r="P465" s="2"/>
      <c r="Q465" s="2"/>
      <c r="R465" s="2"/>
    </row>
    <row r="466">
      <c r="A466" s="2"/>
      <c r="B466" s="2"/>
      <c r="C466" s="2"/>
      <c r="D466" s="2"/>
      <c r="E466" s="2"/>
      <c r="F466" s="2"/>
      <c r="G466" s="2"/>
      <c r="H466" s="2"/>
      <c r="I466" s="2"/>
      <c r="J466" s="2"/>
      <c r="K466" s="14"/>
      <c r="L466" s="2"/>
      <c r="M466" s="2"/>
      <c r="N466" s="2"/>
      <c r="O466" s="2"/>
      <c r="P466" s="2"/>
      <c r="Q466" s="2"/>
      <c r="R466" s="2"/>
    </row>
    <row r="467">
      <c r="A467" s="2"/>
      <c r="B467" s="2"/>
      <c r="C467" s="2"/>
      <c r="D467" s="2"/>
      <c r="E467" s="2"/>
      <c r="F467" s="2"/>
      <c r="G467" s="2"/>
      <c r="H467" s="2"/>
      <c r="I467" s="2"/>
      <c r="J467" s="2"/>
      <c r="K467" s="14"/>
      <c r="L467" s="2"/>
      <c r="M467" s="2"/>
      <c r="N467" s="2"/>
      <c r="O467" s="2"/>
      <c r="P467" s="2"/>
      <c r="Q467" s="2"/>
      <c r="R467" s="2"/>
    </row>
    <row r="468">
      <c r="A468" s="2"/>
      <c r="B468" s="2"/>
      <c r="C468" s="2"/>
      <c r="D468" s="2"/>
      <c r="E468" s="2"/>
      <c r="F468" s="2"/>
      <c r="G468" s="2"/>
      <c r="H468" s="2"/>
      <c r="I468" s="2"/>
      <c r="J468" s="2"/>
      <c r="K468" s="14"/>
      <c r="L468" s="2"/>
      <c r="M468" s="2"/>
      <c r="N468" s="2"/>
      <c r="O468" s="2"/>
      <c r="P468" s="2"/>
      <c r="Q468" s="2"/>
      <c r="R468" s="2"/>
    </row>
    <row r="469">
      <c r="A469" s="2"/>
      <c r="B469" s="2"/>
      <c r="C469" s="2"/>
      <c r="D469" s="2"/>
      <c r="E469" s="2"/>
      <c r="F469" s="2"/>
      <c r="G469" s="2"/>
      <c r="H469" s="2"/>
      <c r="I469" s="2"/>
      <c r="J469" s="2"/>
      <c r="K469" s="14"/>
      <c r="L469" s="2"/>
      <c r="M469" s="2"/>
      <c r="N469" s="2"/>
      <c r="O469" s="2"/>
      <c r="P469" s="2"/>
      <c r="Q469" s="2"/>
      <c r="R469" s="2"/>
    </row>
    <row r="470">
      <c r="A470" s="2"/>
      <c r="B470" s="2"/>
      <c r="C470" s="2"/>
      <c r="D470" s="2"/>
      <c r="E470" s="2"/>
      <c r="F470" s="2"/>
      <c r="G470" s="2"/>
      <c r="H470" s="2"/>
      <c r="I470" s="2"/>
      <c r="J470" s="2"/>
      <c r="K470" s="14"/>
      <c r="L470" s="2"/>
      <c r="M470" s="2"/>
      <c r="N470" s="2"/>
      <c r="O470" s="2"/>
      <c r="P470" s="2"/>
      <c r="Q470" s="2"/>
      <c r="R470" s="2"/>
    </row>
    <row r="471">
      <c r="A471" s="2"/>
      <c r="B471" s="2"/>
      <c r="C471" s="2"/>
      <c r="D471" s="2"/>
      <c r="E471" s="2"/>
      <c r="F471" s="2"/>
      <c r="G471" s="2"/>
      <c r="H471" s="2"/>
      <c r="I471" s="2"/>
      <c r="J471" s="2"/>
      <c r="K471" s="14"/>
      <c r="L471" s="2"/>
      <c r="M471" s="2"/>
      <c r="N471" s="2"/>
      <c r="O471" s="2"/>
      <c r="P471" s="2"/>
      <c r="Q471" s="2"/>
      <c r="R471" s="2"/>
    </row>
    <row r="472">
      <c r="A472" s="2"/>
      <c r="B472" s="2"/>
      <c r="C472" s="2"/>
      <c r="D472" s="2"/>
      <c r="E472" s="2"/>
      <c r="F472" s="2"/>
      <c r="G472" s="2"/>
      <c r="H472" s="2"/>
      <c r="I472" s="2"/>
      <c r="J472" s="2"/>
      <c r="K472" s="14"/>
      <c r="L472" s="2"/>
      <c r="M472" s="2"/>
      <c r="N472" s="2"/>
      <c r="O472" s="2"/>
      <c r="P472" s="2"/>
      <c r="Q472" s="2"/>
      <c r="R472" s="2"/>
    </row>
    <row r="473">
      <c r="A473" s="2"/>
      <c r="B473" s="2"/>
      <c r="C473" s="2"/>
      <c r="D473" s="2"/>
      <c r="E473" s="2"/>
      <c r="F473" s="2"/>
      <c r="G473" s="2"/>
      <c r="H473" s="2"/>
      <c r="I473" s="2"/>
      <c r="J473" s="2"/>
      <c r="K473" s="14"/>
      <c r="L473" s="2"/>
      <c r="M473" s="2"/>
      <c r="N473" s="2"/>
      <c r="O473" s="2"/>
      <c r="P473" s="2"/>
      <c r="Q473" s="2"/>
      <c r="R473" s="2"/>
    </row>
    <row r="474">
      <c r="A474" s="2"/>
      <c r="B474" s="2"/>
      <c r="C474" s="2"/>
      <c r="D474" s="2"/>
      <c r="E474" s="2"/>
      <c r="F474" s="2"/>
      <c r="G474" s="2"/>
      <c r="H474" s="2"/>
      <c r="I474" s="2"/>
      <c r="J474" s="2"/>
      <c r="K474" s="14"/>
      <c r="L474" s="2"/>
      <c r="M474" s="2"/>
      <c r="N474" s="2"/>
      <c r="O474" s="2"/>
      <c r="P474" s="2"/>
      <c r="Q474" s="2"/>
      <c r="R474" s="2"/>
    </row>
    <row r="475">
      <c r="A475" s="2"/>
      <c r="B475" s="2"/>
      <c r="C475" s="2"/>
      <c r="D475" s="2"/>
      <c r="E475" s="2"/>
      <c r="F475" s="2"/>
      <c r="G475" s="2"/>
      <c r="H475" s="2"/>
      <c r="I475" s="2"/>
      <c r="J475" s="2"/>
      <c r="K475" s="14"/>
      <c r="L475" s="2"/>
      <c r="M475" s="2"/>
      <c r="N475" s="2"/>
      <c r="O475" s="2"/>
      <c r="P475" s="2"/>
      <c r="Q475" s="2"/>
      <c r="R475" s="2"/>
    </row>
    <row r="476">
      <c r="A476" s="2"/>
      <c r="B476" s="2"/>
      <c r="C476" s="2"/>
      <c r="D476" s="2"/>
      <c r="E476" s="2"/>
      <c r="F476" s="2"/>
      <c r="G476" s="2"/>
      <c r="H476" s="2"/>
      <c r="I476" s="2"/>
      <c r="J476" s="2"/>
      <c r="K476" s="14"/>
      <c r="L476" s="2"/>
      <c r="M476" s="2"/>
      <c r="N476" s="2"/>
      <c r="O476" s="2"/>
      <c r="P476" s="2"/>
      <c r="Q476" s="2"/>
      <c r="R476" s="2"/>
    </row>
    <row r="477">
      <c r="A477" s="2"/>
      <c r="B477" s="2"/>
      <c r="C477" s="2"/>
      <c r="D477" s="2"/>
      <c r="E477" s="2"/>
      <c r="F477" s="2"/>
      <c r="G477" s="2"/>
      <c r="H477" s="2"/>
      <c r="I477" s="2"/>
      <c r="J477" s="2"/>
      <c r="K477" s="14"/>
      <c r="L477" s="2"/>
      <c r="M477" s="2"/>
      <c r="N477" s="2"/>
      <c r="O477" s="2"/>
      <c r="P477" s="2"/>
      <c r="Q477" s="2"/>
      <c r="R477" s="2"/>
    </row>
    <row r="478">
      <c r="A478" s="2"/>
      <c r="B478" s="2"/>
      <c r="C478" s="2"/>
      <c r="D478" s="2"/>
      <c r="E478" s="2"/>
      <c r="F478" s="2"/>
      <c r="G478" s="2"/>
      <c r="H478" s="2"/>
      <c r="I478" s="2"/>
      <c r="J478" s="2"/>
      <c r="K478" s="14"/>
      <c r="L478" s="2"/>
      <c r="M478" s="2"/>
      <c r="N478" s="2"/>
      <c r="O478" s="2"/>
      <c r="P478" s="2"/>
      <c r="Q478" s="2"/>
      <c r="R478" s="2"/>
    </row>
    <row r="479">
      <c r="A479" s="2"/>
      <c r="B479" s="2"/>
      <c r="C479" s="2"/>
      <c r="D479" s="2"/>
      <c r="E479" s="2"/>
      <c r="F479" s="2"/>
      <c r="G479" s="2"/>
      <c r="H479" s="2"/>
      <c r="I479" s="2"/>
      <c r="J479" s="2"/>
      <c r="K479" s="14"/>
      <c r="L479" s="2"/>
      <c r="M479" s="2"/>
      <c r="N479" s="2"/>
      <c r="O479" s="2"/>
      <c r="P479" s="2"/>
      <c r="Q479" s="2"/>
      <c r="R479" s="2"/>
    </row>
    <row r="480">
      <c r="A480" s="2"/>
      <c r="B480" s="2"/>
      <c r="C480" s="2"/>
      <c r="D480" s="2"/>
      <c r="E480" s="2"/>
      <c r="F480" s="2"/>
      <c r="G480" s="2"/>
      <c r="H480" s="2"/>
      <c r="I480" s="2"/>
      <c r="J480" s="2"/>
      <c r="K480" s="14"/>
      <c r="L480" s="2"/>
      <c r="M480" s="2"/>
      <c r="N480" s="2"/>
      <c r="O480" s="2"/>
      <c r="P480" s="2"/>
      <c r="Q480" s="2"/>
      <c r="R480" s="2"/>
    </row>
    <row r="481">
      <c r="A481" s="2"/>
      <c r="B481" s="2"/>
      <c r="C481" s="2"/>
      <c r="D481" s="2"/>
      <c r="E481" s="2"/>
      <c r="F481" s="2"/>
      <c r="G481" s="2"/>
      <c r="H481" s="2"/>
      <c r="I481" s="2"/>
      <c r="J481" s="2"/>
      <c r="K481" s="14"/>
      <c r="L481" s="2"/>
      <c r="M481" s="2"/>
      <c r="N481" s="2"/>
      <c r="O481" s="2"/>
      <c r="P481" s="2"/>
      <c r="Q481" s="2"/>
      <c r="R481" s="2"/>
    </row>
    <row r="482">
      <c r="A482" s="2"/>
      <c r="B482" s="2"/>
      <c r="C482" s="2"/>
      <c r="D482" s="2"/>
      <c r="E482" s="2"/>
      <c r="F482" s="2"/>
      <c r="G482" s="2"/>
      <c r="H482" s="2"/>
      <c r="I482" s="2"/>
      <c r="J482" s="2"/>
      <c r="K482" s="14"/>
      <c r="L482" s="2"/>
      <c r="M482" s="2"/>
      <c r="N482" s="2"/>
      <c r="O482" s="2"/>
      <c r="P482" s="2"/>
      <c r="Q482" s="2"/>
      <c r="R482" s="2"/>
    </row>
    <row r="483">
      <c r="A483" s="2"/>
      <c r="B483" s="2"/>
      <c r="C483" s="2"/>
      <c r="D483" s="2"/>
      <c r="E483" s="2"/>
      <c r="F483" s="2"/>
      <c r="G483" s="2"/>
      <c r="H483" s="2"/>
      <c r="I483" s="2"/>
      <c r="J483" s="2"/>
      <c r="K483" s="14"/>
      <c r="L483" s="2"/>
      <c r="M483" s="2"/>
      <c r="N483" s="2"/>
      <c r="O483" s="2"/>
      <c r="P483" s="2"/>
      <c r="Q483" s="2"/>
      <c r="R483" s="2"/>
    </row>
    <row r="484">
      <c r="A484" s="2"/>
      <c r="B484" s="2"/>
      <c r="C484" s="2"/>
      <c r="D484" s="2"/>
      <c r="E484" s="2"/>
      <c r="F484" s="2"/>
      <c r="G484" s="2"/>
      <c r="H484" s="2"/>
      <c r="I484" s="2"/>
      <c r="J484" s="2"/>
      <c r="K484" s="14"/>
      <c r="L484" s="2"/>
      <c r="M484" s="2"/>
      <c r="N484" s="2"/>
      <c r="O484" s="2"/>
      <c r="P484" s="2"/>
      <c r="Q484" s="2"/>
      <c r="R484" s="2"/>
    </row>
    <row r="485">
      <c r="A485" s="2"/>
      <c r="B485" s="2"/>
      <c r="C485" s="2"/>
      <c r="D485" s="2"/>
      <c r="E485" s="2"/>
      <c r="F485" s="2"/>
      <c r="G485" s="2"/>
      <c r="H485" s="2"/>
      <c r="I485" s="2"/>
      <c r="J485" s="2"/>
      <c r="K485" s="14"/>
      <c r="L485" s="2"/>
      <c r="M485" s="2"/>
      <c r="N485" s="2"/>
      <c r="O485" s="2"/>
      <c r="P485" s="2"/>
      <c r="Q485" s="2"/>
      <c r="R485" s="2"/>
    </row>
    <row r="486">
      <c r="A486" s="2"/>
      <c r="B486" s="2"/>
      <c r="C486" s="2"/>
      <c r="D486" s="2"/>
      <c r="E486" s="2"/>
      <c r="F486" s="2"/>
      <c r="G486" s="2"/>
      <c r="H486" s="2"/>
      <c r="I486" s="2"/>
      <c r="J486" s="2"/>
      <c r="K486" s="14"/>
      <c r="L486" s="2"/>
      <c r="M486" s="2"/>
      <c r="N486" s="2"/>
      <c r="O486" s="2"/>
      <c r="P486" s="2"/>
      <c r="Q486" s="2"/>
      <c r="R486" s="2"/>
    </row>
    <row r="487">
      <c r="A487" s="2"/>
      <c r="B487" s="2"/>
      <c r="C487" s="2"/>
      <c r="D487" s="2"/>
      <c r="E487" s="2"/>
      <c r="F487" s="2"/>
      <c r="G487" s="2"/>
      <c r="H487" s="2"/>
      <c r="I487" s="2"/>
      <c r="J487" s="2"/>
      <c r="K487" s="14"/>
      <c r="L487" s="2"/>
      <c r="M487" s="2"/>
      <c r="N487" s="2"/>
      <c r="O487" s="2"/>
      <c r="P487" s="2"/>
      <c r="Q487" s="2"/>
      <c r="R487" s="2"/>
    </row>
    <row r="488">
      <c r="A488" s="2"/>
      <c r="B488" s="2"/>
      <c r="C488" s="2"/>
      <c r="D488" s="2"/>
      <c r="E488" s="2"/>
      <c r="F488" s="2"/>
      <c r="G488" s="2"/>
      <c r="H488" s="2"/>
      <c r="I488" s="2"/>
      <c r="J488" s="2"/>
      <c r="K488" s="14"/>
      <c r="L488" s="2"/>
      <c r="M488" s="2"/>
      <c r="N488" s="2"/>
      <c r="O488" s="2"/>
      <c r="P488" s="2"/>
      <c r="Q488" s="2"/>
      <c r="R488" s="2"/>
    </row>
    <row r="489">
      <c r="A489" s="2"/>
      <c r="B489" s="2"/>
      <c r="C489" s="2"/>
      <c r="D489" s="2"/>
      <c r="E489" s="2"/>
      <c r="F489" s="2"/>
      <c r="G489" s="2"/>
      <c r="H489" s="2"/>
      <c r="I489" s="2"/>
      <c r="J489" s="2"/>
      <c r="K489" s="14"/>
      <c r="L489" s="2"/>
      <c r="M489" s="2"/>
      <c r="N489" s="2"/>
      <c r="O489" s="2"/>
      <c r="P489" s="2"/>
      <c r="Q489" s="2"/>
      <c r="R489" s="2"/>
    </row>
    <row r="490">
      <c r="A490" s="2"/>
      <c r="B490" s="2"/>
      <c r="C490" s="2"/>
      <c r="D490" s="2"/>
      <c r="E490" s="2"/>
      <c r="F490" s="2"/>
      <c r="G490" s="2"/>
      <c r="H490" s="2"/>
      <c r="I490" s="2"/>
      <c r="J490" s="2"/>
      <c r="K490" s="14"/>
      <c r="L490" s="2"/>
      <c r="M490" s="2"/>
      <c r="N490" s="2"/>
      <c r="O490" s="2"/>
      <c r="P490" s="2"/>
      <c r="Q490" s="2"/>
      <c r="R490" s="2"/>
    </row>
    <row r="491">
      <c r="A491" s="2"/>
      <c r="B491" s="2"/>
      <c r="C491" s="2"/>
      <c r="D491" s="2"/>
      <c r="E491" s="2"/>
      <c r="F491" s="2"/>
      <c r="G491" s="2"/>
      <c r="H491" s="2"/>
      <c r="I491" s="2"/>
      <c r="J491" s="2"/>
      <c r="K491" s="14"/>
      <c r="L491" s="2"/>
      <c r="M491" s="2"/>
      <c r="N491" s="2"/>
      <c r="O491" s="2"/>
      <c r="P491" s="2"/>
      <c r="Q491" s="2"/>
      <c r="R491" s="2"/>
    </row>
    <row r="492">
      <c r="A492" s="2"/>
      <c r="B492" s="2"/>
      <c r="C492" s="2"/>
      <c r="D492" s="2"/>
      <c r="E492" s="2"/>
      <c r="F492" s="2"/>
      <c r="G492" s="2"/>
      <c r="H492" s="2"/>
      <c r="I492" s="2"/>
      <c r="J492" s="2"/>
      <c r="K492" s="14"/>
      <c r="L492" s="2"/>
      <c r="M492" s="2"/>
      <c r="N492" s="2"/>
      <c r="O492" s="2"/>
      <c r="P492" s="2"/>
      <c r="Q492" s="2"/>
      <c r="R492" s="2"/>
    </row>
    <row r="493">
      <c r="A493" s="2"/>
      <c r="B493" s="2"/>
      <c r="C493" s="2"/>
      <c r="D493" s="2"/>
      <c r="E493" s="2"/>
      <c r="F493" s="2"/>
      <c r="G493" s="2"/>
      <c r="H493" s="2"/>
      <c r="I493" s="2"/>
      <c r="J493" s="2"/>
      <c r="K493" s="14"/>
      <c r="L493" s="2"/>
      <c r="M493" s="2"/>
      <c r="N493" s="2"/>
      <c r="O493" s="2"/>
      <c r="P493" s="2"/>
      <c r="Q493" s="2"/>
      <c r="R493" s="2"/>
    </row>
    <row r="494">
      <c r="A494" s="2"/>
      <c r="B494" s="2"/>
      <c r="C494" s="2"/>
      <c r="D494" s="2"/>
      <c r="E494" s="2"/>
      <c r="F494" s="2"/>
      <c r="G494" s="2"/>
      <c r="H494" s="2"/>
      <c r="I494" s="2"/>
      <c r="J494" s="2"/>
      <c r="K494" s="14"/>
      <c r="L494" s="2"/>
      <c r="M494" s="2"/>
      <c r="N494" s="2"/>
      <c r="O494" s="2"/>
      <c r="P494" s="2"/>
      <c r="Q494" s="2"/>
      <c r="R494" s="2"/>
    </row>
    <row r="495">
      <c r="A495" s="2"/>
      <c r="B495" s="2"/>
      <c r="C495" s="2"/>
      <c r="D495" s="2"/>
      <c r="E495" s="2"/>
      <c r="F495" s="2"/>
      <c r="G495" s="2"/>
      <c r="H495" s="2"/>
      <c r="I495" s="2"/>
      <c r="J495" s="2"/>
      <c r="K495" s="14"/>
      <c r="L495" s="2"/>
      <c r="M495" s="2"/>
      <c r="N495" s="2"/>
      <c r="O495" s="2"/>
      <c r="P495" s="2"/>
      <c r="Q495" s="2"/>
      <c r="R495" s="2"/>
    </row>
    <row r="496">
      <c r="A496" s="2"/>
      <c r="B496" s="2"/>
      <c r="C496" s="2"/>
      <c r="D496" s="2"/>
      <c r="E496" s="2"/>
      <c r="F496" s="2"/>
      <c r="G496" s="2"/>
      <c r="H496" s="2"/>
      <c r="I496" s="2"/>
      <c r="J496" s="2"/>
      <c r="K496" s="14"/>
      <c r="L496" s="2"/>
      <c r="M496" s="2"/>
      <c r="N496" s="2"/>
      <c r="O496" s="2"/>
      <c r="P496" s="2"/>
      <c r="Q496" s="2"/>
      <c r="R496" s="2"/>
    </row>
    <row r="497">
      <c r="A497" s="2"/>
      <c r="B497" s="2"/>
      <c r="C497" s="2"/>
      <c r="D497" s="2"/>
      <c r="E497" s="2"/>
      <c r="F497" s="2"/>
      <c r="G497" s="2"/>
      <c r="H497" s="2"/>
      <c r="I497" s="2"/>
      <c r="J497" s="2"/>
      <c r="K497" s="14"/>
      <c r="L497" s="2"/>
      <c r="M497" s="2"/>
      <c r="N497" s="2"/>
      <c r="O497" s="2"/>
      <c r="P497" s="2"/>
      <c r="Q497" s="2"/>
      <c r="R497" s="2"/>
    </row>
    <row r="498">
      <c r="A498" s="2"/>
      <c r="B498" s="2"/>
      <c r="C498" s="2"/>
      <c r="D498" s="2"/>
      <c r="E498" s="2"/>
      <c r="F498" s="2"/>
      <c r="G498" s="2"/>
      <c r="H498" s="2"/>
      <c r="I498" s="2"/>
      <c r="J498" s="2"/>
      <c r="K498" s="14"/>
      <c r="L498" s="2"/>
      <c r="M498" s="2"/>
      <c r="N498" s="2"/>
      <c r="O498" s="2"/>
      <c r="P498" s="2"/>
      <c r="Q498" s="2"/>
      <c r="R498" s="2"/>
    </row>
    <row r="499">
      <c r="A499" s="2"/>
      <c r="B499" s="2"/>
      <c r="C499" s="2"/>
      <c r="D499" s="2"/>
      <c r="E499" s="2"/>
      <c r="F499" s="2"/>
      <c r="G499" s="2"/>
      <c r="H499" s="2"/>
      <c r="I499" s="2"/>
      <c r="J499" s="2"/>
      <c r="K499" s="14"/>
      <c r="L499" s="2"/>
      <c r="M499" s="2"/>
      <c r="N499" s="2"/>
      <c r="O499" s="2"/>
      <c r="P499" s="2"/>
      <c r="Q499" s="2"/>
      <c r="R499" s="2"/>
    </row>
    <row r="500">
      <c r="A500" s="2"/>
      <c r="B500" s="2"/>
      <c r="C500" s="2"/>
      <c r="D500" s="2"/>
      <c r="E500" s="2"/>
      <c r="F500" s="2"/>
      <c r="G500" s="2"/>
      <c r="H500" s="2"/>
      <c r="I500" s="2"/>
      <c r="J500" s="2"/>
      <c r="K500" s="14"/>
      <c r="L500" s="2"/>
      <c r="M500" s="2"/>
      <c r="N500" s="2"/>
      <c r="O500" s="2"/>
      <c r="P500" s="2"/>
      <c r="Q500" s="2"/>
      <c r="R500" s="2"/>
    </row>
    <row r="501">
      <c r="A501" s="2"/>
      <c r="B501" s="2"/>
      <c r="C501" s="2"/>
      <c r="D501" s="2"/>
      <c r="E501" s="2"/>
      <c r="F501" s="2"/>
      <c r="G501" s="2"/>
      <c r="H501" s="2"/>
      <c r="I501" s="2"/>
      <c r="J501" s="2"/>
      <c r="K501" s="14"/>
      <c r="L501" s="2"/>
      <c r="M501" s="2"/>
      <c r="N501" s="2"/>
      <c r="O501" s="2"/>
      <c r="P501" s="2"/>
      <c r="Q501" s="2"/>
      <c r="R501" s="2"/>
    </row>
    <row r="502">
      <c r="A502" s="2"/>
      <c r="B502" s="2"/>
      <c r="C502" s="2"/>
      <c r="D502" s="2"/>
      <c r="E502" s="2"/>
      <c r="F502" s="2"/>
      <c r="G502" s="2"/>
      <c r="H502" s="2"/>
      <c r="I502" s="2"/>
      <c r="J502" s="2"/>
      <c r="K502" s="14"/>
      <c r="L502" s="2"/>
      <c r="M502" s="2"/>
      <c r="N502" s="2"/>
      <c r="O502" s="2"/>
      <c r="P502" s="2"/>
      <c r="Q502" s="2"/>
      <c r="R502" s="2"/>
    </row>
    <row r="503">
      <c r="A503" s="2"/>
      <c r="B503" s="2"/>
      <c r="C503" s="2"/>
      <c r="D503" s="2"/>
      <c r="E503" s="2"/>
      <c r="F503" s="2"/>
      <c r="G503" s="2"/>
      <c r="H503" s="2"/>
      <c r="I503" s="2"/>
      <c r="J503" s="2"/>
      <c r="K503" s="14"/>
      <c r="L503" s="2"/>
      <c r="M503" s="2"/>
      <c r="N503" s="2"/>
      <c r="O503" s="2"/>
      <c r="P503" s="2"/>
      <c r="Q503" s="2"/>
      <c r="R503" s="2"/>
    </row>
    <row r="504">
      <c r="A504" s="2"/>
      <c r="B504" s="2"/>
      <c r="C504" s="2"/>
      <c r="D504" s="2"/>
      <c r="E504" s="2"/>
      <c r="F504" s="2"/>
      <c r="G504" s="2"/>
      <c r="H504" s="2"/>
      <c r="I504" s="2"/>
      <c r="J504" s="2"/>
      <c r="K504" s="14"/>
      <c r="L504" s="2"/>
      <c r="M504" s="2"/>
      <c r="N504" s="2"/>
      <c r="O504" s="2"/>
      <c r="P504" s="2"/>
      <c r="Q504" s="2"/>
      <c r="R504" s="2"/>
    </row>
    <row r="505">
      <c r="A505" s="2"/>
      <c r="B505" s="2"/>
      <c r="C505" s="2"/>
      <c r="D505" s="2"/>
      <c r="E505" s="2"/>
      <c r="F505" s="2"/>
      <c r="G505" s="2"/>
      <c r="H505" s="2"/>
      <c r="I505" s="2"/>
      <c r="J505" s="2"/>
      <c r="K505" s="14"/>
      <c r="L505" s="2"/>
      <c r="M505" s="2"/>
      <c r="N505" s="2"/>
      <c r="O505" s="2"/>
      <c r="P505" s="2"/>
      <c r="Q505" s="2"/>
      <c r="R505" s="2"/>
    </row>
    <row r="506">
      <c r="A506" s="2"/>
      <c r="B506" s="2"/>
      <c r="C506" s="2"/>
      <c r="D506" s="2"/>
      <c r="E506" s="2"/>
      <c r="F506" s="2"/>
      <c r="G506" s="2"/>
      <c r="H506" s="2"/>
      <c r="I506" s="2"/>
      <c r="J506" s="2"/>
      <c r="K506" s="14"/>
      <c r="L506" s="2"/>
      <c r="M506" s="2"/>
      <c r="N506" s="2"/>
      <c r="O506" s="2"/>
      <c r="P506" s="2"/>
      <c r="Q506" s="2"/>
      <c r="R506" s="2"/>
    </row>
    <row r="507">
      <c r="A507" s="2"/>
      <c r="B507" s="2"/>
      <c r="C507" s="2"/>
      <c r="D507" s="2"/>
      <c r="E507" s="2"/>
      <c r="F507" s="2"/>
      <c r="G507" s="2"/>
      <c r="H507" s="2"/>
      <c r="I507" s="2"/>
      <c r="J507" s="2"/>
      <c r="K507" s="14"/>
      <c r="L507" s="2"/>
      <c r="M507" s="2"/>
      <c r="N507" s="2"/>
      <c r="O507" s="2"/>
      <c r="P507" s="2"/>
      <c r="Q507" s="2"/>
      <c r="R507" s="2"/>
    </row>
    <row r="508">
      <c r="A508" s="2"/>
      <c r="B508" s="2"/>
      <c r="C508" s="2"/>
      <c r="D508" s="2"/>
      <c r="E508" s="2"/>
      <c r="F508" s="2"/>
      <c r="G508" s="2"/>
      <c r="H508" s="2"/>
      <c r="I508" s="2"/>
      <c r="J508" s="2"/>
      <c r="K508" s="14"/>
      <c r="L508" s="2"/>
      <c r="M508" s="2"/>
      <c r="N508" s="2"/>
      <c r="O508" s="2"/>
      <c r="P508" s="2"/>
      <c r="Q508" s="2"/>
      <c r="R508" s="2"/>
    </row>
    <row r="509">
      <c r="A509" s="2"/>
      <c r="B509" s="2"/>
      <c r="C509" s="2"/>
      <c r="D509" s="2"/>
      <c r="E509" s="2"/>
      <c r="F509" s="2"/>
      <c r="G509" s="2"/>
      <c r="H509" s="2"/>
      <c r="I509" s="2"/>
      <c r="J509" s="2"/>
      <c r="K509" s="14"/>
      <c r="L509" s="2"/>
      <c r="M509" s="2"/>
      <c r="N509" s="2"/>
      <c r="O509" s="2"/>
      <c r="P509" s="2"/>
      <c r="Q509" s="2"/>
      <c r="R509" s="2"/>
    </row>
    <row r="510">
      <c r="A510" s="2"/>
      <c r="B510" s="2"/>
      <c r="C510" s="2"/>
      <c r="D510" s="2"/>
      <c r="E510" s="2"/>
      <c r="F510" s="2"/>
      <c r="G510" s="2"/>
      <c r="H510" s="2"/>
      <c r="I510" s="2"/>
      <c r="J510" s="2"/>
      <c r="K510" s="14"/>
      <c r="L510" s="2"/>
      <c r="M510" s="2"/>
      <c r="N510" s="2"/>
      <c r="O510" s="2"/>
      <c r="P510" s="2"/>
      <c r="Q510" s="2"/>
      <c r="R510" s="2"/>
    </row>
    <row r="511">
      <c r="A511" s="2"/>
      <c r="B511" s="2"/>
      <c r="C511" s="2"/>
      <c r="D511" s="2"/>
      <c r="E511" s="2"/>
      <c r="F511" s="2"/>
      <c r="G511" s="2"/>
      <c r="H511" s="2"/>
      <c r="I511" s="2"/>
      <c r="J511" s="2"/>
      <c r="K511" s="14"/>
      <c r="L511" s="2"/>
      <c r="M511" s="2"/>
      <c r="N511" s="2"/>
      <c r="O511" s="2"/>
      <c r="P511" s="2"/>
      <c r="Q511" s="2"/>
      <c r="R511" s="2"/>
    </row>
    <row r="512">
      <c r="A512" s="2"/>
      <c r="B512" s="2"/>
      <c r="C512" s="2"/>
      <c r="D512" s="2"/>
      <c r="E512" s="2"/>
      <c r="F512" s="2"/>
      <c r="G512" s="2"/>
      <c r="H512" s="2"/>
      <c r="I512" s="2"/>
      <c r="J512" s="2"/>
      <c r="K512" s="14"/>
      <c r="L512" s="2"/>
      <c r="M512" s="2"/>
      <c r="N512" s="2"/>
      <c r="O512" s="2"/>
      <c r="P512" s="2"/>
      <c r="Q512" s="2"/>
      <c r="R512" s="2"/>
    </row>
    <row r="513">
      <c r="A513" s="2"/>
      <c r="B513" s="2"/>
      <c r="C513" s="2"/>
      <c r="D513" s="2"/>
      <c r="E513" s="2"/>
      <c r="F513" s="2"/>
      <c r="G513" s="2"/>
      <c r="H513" s="2"/>
      <c r="I513" s="2"/>
      <c r="J513" s="2"/>
      <c r="K513" s="14"/>
      <c r="L513" s="2"/>
      <c r="M513" s="2"/>
      <c r="N513" s="2"/>
      <c r="O513" s="2"/>
      <c r="P513" s="2"/>
      <c r="Q513" s="2"/>
      <c r="R513" s="2"/>
    </row>
    <row r="514">
      <c r="A514" s="2"/>
      <c r="B514" s="2"/>
      <c r="C514" s="2"/>
      <c r="D514" s="2"/>
      <c r="E514" s="2"/>
      <c r="F514" s="2"/>
      <c r="G514" s="2"/>
      <c r="H514" s="2"/>
      <c r="I514" s="2"/>
      <c r="J514" s="2"/>
      <c r="K514" s="14"/>
      <c r="L514" s="2"/>
      <c r="M514" s="2"/>
      <c r="N514" s="2"/>
      <c r="O514" s="2"/>
      <c r="P514" s="2"/>
      <c r="Q514" s="2"/>
      <c r="R514" s="2"/>
    </row>
    <row r="515">
      <c r="A515" s="2"/>
      <c r="B515" s="2"/>
      <c r="C515" s="2"/>
      <c r="D515" s="2"/>
      <c r="E515" s="2"/>
      <c r="F515" s="2"/>
      <c r="G515" s="2"/>
      <c r="H515" s="2"/>
      <c r="I515" s="2"/>
      <c r="J515" s="2"/>
      <c r="K515" s="14"/>
      <c r="L515" s="2"/>
      <c r="M515" s="2"/>
      <c r="N515" s="2"/>
      <c r="O515" s="2"/>
      <c r="P515" s="2"/>
      <c r="Q515" s="2"/>
      <c r="R515" s="2"/>
    </row>
    <row r="516">
      <c r="A516" s="2"/>
      <c r="B516" s="2"/>
      <c r="C516" s="2"/>
      <c r="D516" s="2"/>
      <c r="E516" s="2"/>
      <c r="F516" s="2"/>
      <c r="G516" s="2"/>
      <c r="H516" s="2"/>
      <c r="I516" s="2"/>
      <c r="J516" s="2"/>
      <c r="K516" s="14"/>
      <c r="L516" s="2"/>
      <c r="M516" s="2"/>
      <c r="N516" s="2"/>
      <c r="O516" s="2"/>
      <c r="P516" s="2"/>
      <c r="Q516" s="2"/>
      <c r="R516" s="2"/>
    </row>
    <row r="517">
      <c r="A517" s="2"/>
      <c r="B517" s="2"/>
      <c r="C517" s="2"/>
      <c r="D517" s="2"/>
      <c r="E517" s="2"/>
      <c r="F517" s="2"/>
      <c r="G517" s="2"/>
      <c r="H517" s="2"/>
      <c r="I517" s="2"/>
      <c r="J517" s="2"/>
      <c r="K517" s="14"/>
      <c r="L517" s="2"/>
      <c r="M517" s="2"/>
      <c r="N517" s="2"/>
      <c r="O517" s="2"/>
      <c r="P517" s="2"/>
      <c r="Q517" s="2"/>
      <c r="R517" s="2"/>
    </row>
    <row r="518">
      <c r="A518" s="2"/>
      <c r="B518" s="2"/>
      <c r="C518" s="2"/>
      <c r="D518" s="2"/>
      <c r="E518" s="2"/>
      <c r="F518" s="2"/>
      <c r="G518" s="2"/>
      <c r="H518" s="2"/>
      <c r="I518" s="2"/>
      <c r="J518" s="2"/>
      <c r="K518" s="14"/>
      <c r="L518" s="2"/>
      <c r="M518" s="2"/>
      <c r="N518" s="2"/>
      <c r="O518" s="2"/>
      <c r="P518" s="2"/>
      <c r="Q518" s="2"/>
      <c r="R518" s="2"/>
    </row>
    <row r="519">
      <c r="A519" s="2"/>
      <c r="B519" s="2"/>
      <c r="C519" s="2"/>
      <c r="D519" s="2"/>
      <c r="E519" s="2"/>
      <c r="F519" s="2"/>
      <c r="G519" s="2"/>
      <c r="H519" s="2"/>
      <c r="I519" s="2"/>
      <c r="J519" s="2"/>
      <c r="K519" s="14"/>
      <c r="L519" s="2"/>
      <c r="M519" s="2"/>
      <c r="N519" s="2"/>
      <c r="O519" s="2"/>
      <c r="P519" s="2"/>
      <c r="Q519" s="2"/>
      <c r="R519" s="2"/>
    </row>
    <row r="520">
      <c r="A520" s="2"/>
      <c r="B520" s="2"/>
      <c r="C520" s="2"/>
      <c r="D520" s="2"/>
      <c r="E520" s="2"/>
      <c r="F520" s="2"/>
      <c r="G520" s="2"/>
      <c r="H520" s="2"/>
      <c r="I520" s="2"/>
      <c r="J520" s="2"/>
      <c r="K520" s="14"/>
      <c r="L520" s="2"/>
      <c r="M520" s="2"/>
      <c r="N520" s="2"/>
      <c r="O520" s="2"/>
      <c r="P520" s="2"/>
      <c r="Q520" s="2"/>
      <c r="R520" s="2"/>
    </row>
    <row r="521">
      <c r="A521" s="2"/>
      <c r="B521" s="2"/>
      <c r="C521" s="2"/>
      <c r="D521" s="2"/>
      <c r="E521" s="2"/>
      <c r="F521" s="2"/>
      <c r="G521" s="2"/>
      <c r="H521" s="2"/>
      <c r="I521" s="2"/>
      <c r="J521" s="2"/>
      <c r="K521" s="14"/>
      <c r="L521" s="2"/>
      <c r="M521" s="2"/>
      <c r="N521" s="2"/>
      <c r="O521" s="2"/>
      <c r="P521" s="2"/>
      <c r="Q521" s="2"/>
      <c r="R521" s="2"/>
    </row>
    <row r="522">
      <c r="A522" s="2"/>
      <c r="B522" s="2"/>
      <c r="C522" s="2"/>
      <c r="D522" s="2"/>
      <c r="E522" s="2"/>
      <c r="F522" s="2"/>
      <c r="G522" s="2"/>
      <c r="H522" s="2"/>
      <c r="I522" s="2"/>
      <c r="J522" s="2"/>
      <c r="K522" s="14"/>
      <c r="L522" s="2"/>
      <c r="M522" s="2"/>
      <c r="N522" s="2"/>
      <c r="O522" s="2"/>
      <c r="P522" s="2"/>
      <c r="Q522" s="2"/>
      <c r="R522" s="2"/>
    </row>
    <row r="523">
      <c r="A523" s="2"/>
      <c r="B523" s="2"/>
      <c r="C523" s="2"/>
      <c r="D523" s="2"/>
      <c r="E523" s="2"/>
      <c r="F523" s="2"/>
      <c r="G523" s="2"/>
      <c r="H523" s="2"/>
      <c r="I523" s="2"/>
      <c r="J523" s="2"/>
      <c r="K523" s="14"/>
      <c r="L523" s="2"/>
      <c r="M523" s="2"/>
      <c r="N523" s="2"/>
      <c r="O523" s="2"/>
      <c r="P523" s="2"/>
      <c r="Q523" s="2"/>
      <c r="R523" s="2"/>
    </row>
    <row r="524">
      <c r="A524" s="2"/>
      <c r="B524" s="2"/>
      <c r="C524" s="2"/>
      <c r="D524" s="2"/>
      <c r="E524" s="2"/>
      <c r="F524" s="2"/>
      <c r="G524" s="2"/>
      <c r="H524" s="2"/>
      <c r="I524" s="2"/>
      <c r="J524" s="2"/>
      <c r="K524" s="14"/>
      <c r="L524" s="2"/>
      <c r="M524" s="2"/>
      <c r="N524" s="2"/>
      <c r="O524" s="2"/>
      <c r="P524" s="2"/>
      <c r="Q524" s="2"/>
      <c r="R524" s="2"/>
    </row>
    <row r="525">
      <c r="A525" s="2"/>
      <c r="B525" s="2"/>
      <c r="C525" s="2"/>
      <c r="D525" s="2"/>
      <c r="E525" s="2"/>
      <c r="F525" s="2"/>
      <c r="G525" s="2"/>
      <c r="H525" s="2"/>
      <c r="I525" s="2"/>
      <c r="J525" s="2"/>
      <c r="K525" s="14"/>
      <c r="L525" s="2"/>
      <c r="M525" s="2"/>
      <c r="N525" s="2"/>
      <c r="O525" s="2"/>
      <c r="P525" s="2"/>
      <c r="Q525" s="2"/>
      <c r="R525" s="2"/>
    </row>
    <row r="526">
      <c r="A526" s="2"/>
      <c r="B526" s="2"/>
      <c r="C526" s="2"/>
      <c r="D526" s="2"/>
      <c r="E526" s="2"/>
      <c r="F526" s="2"/>
      <c r="G526" s="2"/>
      <c r="H526" s="2"/>
      <c r="I526" s="2"/>
      <c r="J526" s="2"/>
      <c r="K526" s="14"/>
      <c r="L526" s="2"/>
      <c r="M526" s="2"/>
      <c r="N526" s="2"/>
      <c r="O526" s="2"/>
      <c r="P526" s="2"/>
      <c r="Q526" s="2"/>
      <c r="R526" s="2"/>
    </row>
    <row r="527">
      <c r="A527" s="2"/>
      <c r="B527" s="2"/>
      <c r="C527" s="2"/>
      <c r="D527" s="2"/>
      <c r="E527" s="2"/>
      <c r="F527" s="2"/>
      <c r="G527" s="2"/>
      <c r="H527" s="2"/>
      <c r="I527" s="2"/>
      <c r="J527" s="2"/>
      <c r="K527" s="14"/>
      <c r="L527" s="2"/>
      <c r="M527" s="2"/>
      <c r="N527" s="2"/>
      <c r="O527" s="2"/>
      <c r="P527" s="2"/>
      <c r="Q527" s="2"/>
      <c r="R527" s="2"/>
    </row>
    <row r="528">
      <c r="A528" s="2"/>
      <c r="B528" s="2"/>
      <c r="C528" s="2"/>
      <c r="D528" s="2"/>
      <c r="E528" s="2"/>
      <c r="F528" s="2"/>
      <c r="G528" s="2"/>
      <c r="H528" s="2"/>
      <c r="I528" s="2"/>
      <c r="J528" s="2"/>
      <c r="K528" s="14"/>
      <c r="L528" s="2"/>
      <c r="M528" s="2"/>
      <c r="N528" s="2"/>
      <c r="O528" s="2"/>
      <c r="P528" s="2"/>
      <c r="Q528" s="2"/>
      <c r="R528" s="2"/>
    </row>
    <row r="529">
      <c r="A529" s="2"/>
      <c r="B529" s="2"/>
      <c r="C529" s="2"/>
      <c r="D529" s="2"/>
      <c r="E529" s="2"/>
      <c r="F529" s="2"/>
      <c r="G529" s="2"/>
      <c r="H529" s="2"/>
      <c r="I529" s="2"/>
      <c r="J529" s="2"/>
      <c r="K529" s="14"/>
      <c r="L529" s="2"/>
      <c r="M529" s="2"/>
      <c r="N529" s="2"/>
      <c r="O529" s="2"/>
      <c r="P529" s="2"/>
      <c r="Q529" s="2"/>
      <c r="R529" s="2"/>
    </row>
    <row r="530">
      <c r="A530" s="2"/>
      <c r="B530" s="2"/>
      <c r="C530" s="2"/>
      <c r="D530" s="2"/>
      <c r="E530" s="2"/>
      <c r="F530" s="2"/>
      <c r="G530" s="2"/>
      <c r="H530" s="2"/>
      <c r="I530" s="2"/>
      <c r="J530" s="2"/>
      <c r="K530" s="14"/>
      <c r="L530" s="2"/>
      <c r="M530" s="2"/>
      <c r="N530" s="2"/>
      <c r="O530" s="2"/>
      <c r="P530" s="2"/>
      <c r="Q530" s="2"/>
      <c r="R530" s="2"/>
    </row>
    <row r="531">
      <c r="A531" s="2"/>
      <c r="B531" s="2"/>
      <c r="C531" s="2"/>
      <c r="D531" s="2"/>
      <c r="E531" s="2"/>
      <c r="F531" s="2"/>
      <c r="G531" s="2"/>
      <c r="H531" s="2"/>
      <c r="I531" s="2"/>
      <c r="J531" s="2"/>
      <c r="K531" s="14"/>
      <c r="L531" s="2"/>
      <c r="M531" s="2"/>
      <c r="N531" s="2"/>
      <c r="O531" s="2"/>
      <c r="P531" s="2"/>
      <c r="Q531" s="2"/>
      <c r="R531" s="2"/>
    </row>
    <row r="532">
      <c r="A532" s="2"/>
      <c r="B532" s="2"/>
      <c r="C532" s="2"/>
      <c r="D532" s="2"/>
      <c r="E532" s="2"/>
      <c r="F532" s="2"/>
      <c r="G532" s="2"/>
      <c r="H532" s="2"/>
      <c r="I532" s="2"/>
      <c r="J532" s="2"/>
      <c r="K532" s="14"/>
      <c r="L532" s="2"/>
      <c r="M532" s="2"/>
      <c r="N532" s="2"/>
      <c r="O532" s="2"/>
      <c r="P532" s="2"/>
      <c r="Q532" s="2"/>
      <c r="R532" s="2"/>
    </row>
    <row r="533">
      <c r="A533" s="2"/>
      <c r="B533" s="2"/>
      <c r="C533" s="2"/>
      <c r="D533" s="2"/>
      <c r="E533" s="2"/>
      <c r="F533" s="2"/>
      <c r="G533" s="2"/>
      <c r="H533" s="2"/>
      <c r="I533" s="2"/>
      <c r="J533" s="2"/>
      <c r="K533" s="14"/>
      <c r="L533" s="2"/>
      <c r="M533" s="2"/>
      <c r="N533" s="2"/>
      <c r="O533" s="2"/>
      <c r="P533" s="2"/>
      <c r="Q533" s="2"/>
      <c r="R533" s="2"/>
    </row>
    <row r="534">
      <c r="A534" s="2"/>
      <c r="B534" s="2"/>
      <c r="C534" s="2"/>
      <c r="D534" s="2"/>
      <c r="E534" s="2"/>
      <c r="F534" s="2"/>
      <c r="G534" s="2"/>
      <c r="H534" s="2"/>
      <c r="I534" s="2"/>
      <c r="J534" s="2"/>
      <c r="K534" s="14"/>
      <c r="L534" s="2"/>
      <c r="M534" s="2"/>
      <c r="N534" s="2"/>
      <c r="O534" s="2"/>
      <c r="P534" s="2"/>
      <c r="Q534" s="2"/>
      <c r="R534" s="2"/>
    </row>
    <row r="535">
      <c r="A535" s="2"/>
      <c r="B535" s="2"/>
      <c r="C535" s="2"/>
      <c r="D535" s="2"/>
      <c r="E535" s="2"/>
      <c r="F535" s="2"/>
      <c r="G535" s="2"/>
      <c r="H535" s="2"/>
      <c r="I535" s="2"/>
      <c r="J535" s="2"/>
      <c r="K535" s="14"/>
      <c r="L535" s="2"/>
      <c r="M535" s="2"/>
      <c r="N535" s="2"/>
      <c r="O535" s="2"/>
      <c r="P535" s="2"/>
      <c r="Q535" s="2"/>
      <c r="R535" s="2"/>
    </row>
    <row r="536">
      <c r="A536" s="2"/>
      <c r="B536" s="2"/>
      <c r="C536" s="2"/>
      <c r="D536" s="2"/>
      <c r="E536" s="2"/>
      <c r="F536" s="2"/>
      <c r="G536" s="2"/>
      <c r="H536" s="2"/>
      <c r="I536" s="2"/>
      <c r="J536" s="2"/>
      <c r="K536" s="14"/>
      <c r="L536" s="2"/>
      <c r="M536" s="2"/>
      <c r="N536" s="2"/>
      <c r="O536" s="2"/>
      <c r="P536" s="2"/>
      <c r="Q536" s="2"/>
      <c r="R536" s="2"/>
    </row>
    <row r="537">
      <c r="A537" s="2"/>
      <c r="B537" s="2"/>
      <c r="C537" s="2"/>
      <c r="D537" s="2"/>
      <c r="E537" s="2"/>
      <c r="F537" s="2"/>
      <c r="G537" s="2"/>
      <c r="H537" s="2"/>
      <c r="I537" s="2"/>
      <c r="J537" s="2"/>
      <c r="K537" s="14"/>
      <c r="L537" s="2"/>
      <c r="M537" s="2"/>
      <c r="N537" s="2"/>
      <c r="O537" s="2"/>
      <c r="P537" s="2"/>
      <c r="Q537" s="2"/>
      <c r="R537" s="2"/>
    </row>
    <row r="538">
      <c r="A538" s="2"/>
      <c r="B538" s="2"/>
      <c r="C538" s="2"/>
      <c r="D538" s="2"/>
      <c r="E538" s="2"/>
      <c r="F538" s="2"/>
      <c r="G538" s="2"/>
      <c r="H538" s="2"/>
      <c r="I538" s="2"/>
      <c r="J538" s="2"/>
      <c r="K538" s="14"/>
      <c r="L538" s="2"/>
      <c r="M538" s="2"/>
      <c r="N538" s="2"/>
      <c r="O538" s="2"/>
      <c r="P538" s="2"/>
      <c r="Q538" s="2"/>
      <c r="R538" s="2"/>
    </row>
    <row r="539">
      <c r="A539" s="2"/>
      <c r="B539" s="2"/>
      <c r="C539" s="2"/>
      <c r="D539" s="2"/>
      <c r="E539" s="2"/>
      <c r="F539" s="2"/>
      <c r="G539" s="2"/>
      <c r="H539" s="2"/>
      <c r="I539" s="2"/>
      <c r="J539" s="2"/>
      <c r="K539" s="14"/>
      <c r="L539" s="2"/>
      <c r="M539" s="2"/>
      <c r="N539" s="2"/>
      <c r="O539" s="2"/>
      <c r="P539" s="2"/>
      <c r="Q539" s="2"/>
      <c r="R539" s="2"/>
    </row>
    <row r="540">
      <c r="A540" s="2"/>
      <c r="B540" s="2"/>
      <c r="C540" s="2"/>
      <c r="D540" s="2"/>
      <c r="E540" s="2"/>
      <c r="F540" s="2"/>
      <c r="G540" s="2"/>
      <c r="H540" s="2"/>
      <c r="I540" s="2"/>
      <c r="J540" s="2"/>
      <c r="K540" s="14"/>
      <c r="L540" s="2"/>
      <c r="M540" s="2"/>
      <c r="N540" s="2"/>
      <c r="O540" s="2"/>
      <c r="P540" s="2"/>
      <c r="Q540" s="2"/>
      <c r="R540" s="2"/>
    </row>
    <row r="541">
      <c r="A541" s="2"/>
      <c r="B541" s="2"/>
      <c r="C541" s="2"/>
      <c r="D541" s="2"/>
      <c r="E541" s="2"/>
      <c r="F541" s="2"/>
      <c r="G541" s="2"/>
      <c r="H541" s="2"/>
      <c r="I541" s="2"/>
      <c r="J541" s="2"/>
      <c r="K541" s="14"/>
      <c r="L541" s="2"/>
      <c r="M541" s="2"/>
      <c r="N541" s="2"/>
      <c r="O541" s="2"/>
      <c r="P541" s="2"/>
      <c r="Q541" s="2"/>
      <c r="R541" s="2"/>
    </row>
    <row r="542">
      <c r="A542" s="2"/>
      <c r="B542" s="2"/>
      <c r="C542" s="2"/>
      <c r="D542" s="2"/>
      <c r="E542" s="2"/>
      <c r="F542" s="2"/>
      <c r="G542" s="2"/>
      <c r="H542" s="2"/>
      <c r="I542" s="2"/>
      <c r="J542" s="2"/>
      <c r="K542" s="14"/>
      <c r="L542" s="2"/>
      <c r="M542" s="2"/>
      <c r="N542" s="2"/>
      <c r="O542" s="2"/>
      <c r="P542" s="2"/>
      <c r="Q542" s="2"/>
      <c r="R542" s="2"/>
    </row>
    <row r="543">
      <c r="A543" s="2"/>
      <c r="B543" s="2"/>
      <c r="C543" s="2"/>
      <c r="D543" s="2"/>
      <c r="E543" s="2"/>
      <c r="F543" s="2"/>
      <c r="G543" s="2"/>
      <c r="H543" s="2"/>
      <c r="I543" s="2"/>
      <c r="J543" s="2"/>
      <c r="K543" s="14"/>
      <c r="L543" s="2"/>
      <c r="M543" s="2"/>
      <c r="N543" s="2"/>
      <c r="O543" s="2"/>
      <c r="P543" s="2"/>
      <c r="Q543" s="2"/>
      <c r="R543" s="2"/>
    </row>
    <row r="544">
      <c r="A544" s="2"/>
      <c r="B544" s="2"/>
      <c r="C544" s="2"/>
      <c r="D544" s="2"/>
      <c r="E544" s="2"/>
      <c r="F544" s="2"/>
      <c r="G544" s="2"/>
      <c r="H544" s="2"/>
      <c r="I544" s="2"/>
      <c r="J544" s="2"/>
      <c r="K544" s="14"/>
      <c r="L544" s="2"/>
      <c r="M544" s="2"/>
      <c r="N544" s="2"/>
      <c r="O544" s="2"/>
      <c r="P544" s="2"/>
      <c r="Q544" s="2"/>
      <c r="R544" s="2"/>
    </row>
    <row r="545">
      <c r="A545" s="2"/>
      <c r="B545" s="2"/>
      <c r="C545" s="2"/>
      <c r="D545" s="2"/>
      <c r="E545" s="2"/>
      <c r="F545" s="2"/>
      <c r="G545" s="2"/>
      <c r="H545" s="2"/>
      <c r="I545" s="2"/>
      <c r="J545" s="2"/>
      <c r="K545" s="14"/>
      <c r="L545" s="2"/>
      <c r="M545" s="2"/>
      <c r="N545" s="2"/>
      <c r="O545" s="2"/>
      <c r="P545" s="2"/>
      <c r="Q545" s="2"/>
      <c r="R545" s="2"/>
    </row>
    <row r="546">
      <c r="A546" s="2"/>
      <c r="B546" s="2"/>
      <c r="C546" s="2"/>
      <c r="D546" s="2"/>
      <c r="E546" s="2"/>
      <c r="F546" s="2"/>
      <c r="G546" s="2"/>
      <c r="H546" s="2"/>
      <c r="I546" s="2"/>
      <c r="J546" s="2"/>
      <c r="K546" s="14"/>
      <c r="L546" s="2"/>
      <c r="M546" s="2"/>
      <c r="N546" s="2"/>
      <c r="O546" s="2"/>
      <c r="P546" s="2"/>
      <c r="Q546" s="2"/>
      <c r="R546" s="2"/>
    </row>
    <row r="547">
      <c r="A547" s="2"/>
      <c r="B547" s="2"/>
      <c r="C547" s="2"/>
      <c r="D547" s="2"/>
      <c r="E547" s="2"/>
      <c r="F547" s="2"/>
      <c r="G547" s="2"/>
      <c r="H547" s="2"/>
      <c r="I547" s="2"/>
      <c r="J547" s="2"/>
      <c r="K547" s="14"/>
      <c r="L547" s="2"/>
      <c r="M547" s="2"/>
      <c r="N547" s="2"/>
      <c r="O547" s="2"/>
      <c r="P547" s="2"/>
      <c r="Q547" s="2"/>
      <c r="R547" s="2"/>
    </row>
    <row r="548">
      <c r="A548" s="2"/>
      <c r="B548" s="2"/>
      <c r="C548" s="2"/>
      <c r="D548" s="2"/>
      <c r="E548" s="2"/>
      <c r="F548" s="2"/>
      <c r="G548" s="2"/>
      <c r="H548" s="2"/>
      <c r="I548" s="2"/>
      <c r="J548" s="2"/>
      <c r="K548" s="14"/>
      <c r="L548" s="2"/>
      <c r="M548" s="2"/>
      <c r="N548" s="2"/>
      <c r="O548" s="2"/>
      <c r="P548" s="2"/>
      <c r="Q548" s="2"/>
      <c r="R548" s="2"/>
    </row>
    <row r="549">
      <c r="A549" s="2"/>
      <c r="B549" s="2"/>
      <c r="C549" s="2"/>
      <c r="D549" s="2"/>
      <c r="E549" s="2"/>
      <c r="F549" s="2"/>
      <c r="G549" s="2"/>
      <c r="H549" s="2"/>
      <c r="I549" s="2"/>
      <c r="J549" s="2"/>
      <c r="K549" s="14"/>
      <c r="L549" s="2"/>
      <c r="M549" s="2"/>
      <c r="N549" s="2"/>
      <c r="O549" s="2"/>
      <c r="P549" s="2"/>
      <c r="Q549" s="2"/>
      <c r="R549" s="2"/>
    </row>
    <row r="550">
      <c r="A550" s="2"/>
      <c r="B550" s="2"/>
      <c r="C550" s="2"/>
      <c r="D550" s="2"/>
      <c r="E550" s="2"/>
      <c r="F550" s="2"/>
      <c r="G550" s="2"/>
      <c r="H550" s="2"/>
      <c r="I550" s="2"/>
      <c r="J550" s="2"/>
      <c r="K550" s="14"/>
      <c r="L550" s="2"/>
      <c r="M550" s="2"/>
      <c r="N550" s="2"/>
      <c r="O550" s="2"/>
      <c r="P550" s="2"/>
      <c r="Q550" s="2"/>
      <c r="R550" s="2"/>
    </row>
    <row r="551">
      <c r="A551" s="2"/>
      <c r="B551" s="2"/>
      <c r="C551" s="2"/>
      <c r="D551" s="2"/>
      <c r="E551" s="2"/>
      <c r="F551" s="2"/>
      <c r="G551" s="2"/>
      <c r="H551" s="2"/>
      <c r="I551" s="2"/>
      <c r="J551" s="2"/>
      <c r="K551" s="14"/>
      <c r="L551" s="2"/>
      <c r="M551" s="2"/>
      <c r="N551" s="2"/>
      <c r="O551" s="2"/>
      <c r="P551" s="2"/>
      <c r="Q551" s="2"/>
      <c r="R551" s="2"/>
    </row>
    <row r="552">
      <c r="A552" s="2"/>
      <c r="B552" s="2"/>
      <c r="C552" s="2"/>
      <c r="D552" s="2"/>
      <c r="E552" s="2"/>
      <c r="F552" s="2"/>
      <c r="G552" s="2"/>
      <c r="H552" s="2"/>
      <c r="I552" s="2"/>
      <c r="J552" s="2"/>
      <c r="K552" s="14"/>
      <c r="L552" s="2"/>
      <c r="M552" s="2"/>
      <c r="N552" s="2"/>
      <c r="O552" s="2"/>
      <c r="P552" s="2"/>
      <c r="Q552" s="2"/>
      <c r="R552" s="2"/>
    </row>
    <row r="553">
      <c r="A553" s="2"/>
      <c r="B553" s="2"/>
      <c r="C553" s="2"/>
      <c r="D553" s="2"/>
      <c r="E553" s="2"/>
      <c r="F553" s="2"/>
      <c r="G553" s="2"/>
      <c r="H553" s="2"/>
      <c r="I553" s="2"/>
      <c r="J553" s="2"/>
      <c r="K553" s="14"/>
      <c r="L553" s="2"/>
      <c r="M553" s="2"/>
      <c r="N553" s="2"/>
      <c r="O553" s="2"/>
      <c r="P553" s="2"/>
      <c r="Q553" s="2"/>
      <c r="R553" s="2"/>
    </row>
    <row r="554">
      <c r="A554" s="2"/>
      <c r="B554" s="2"/>
      <c r="C554" s="2"/>
      <c r="D554" s="2"/>
      <c r="E554" s="2"/>
      <c r="F554" s="2"/>
      <c r="G554" s="2"/>
      <c r="H554" s="2"/>
      <c r="I554" s="2"/>
      <c r="J554" s="2"/>
      <c r="K554" s="14"/>
      <c r="L554" s="2"/>
      <c r="M554" s="2"/>
      <c r="N554" s="2"/>
      <c r="O554" s="2"/>
      <c r="P554" s="2"/>
      <c r="Q554" s="2"/>
      <c r="R554" s="2"/>
    </row>
    <row r="555">
      <c r="A555" s="2"/>
      <c r="B555" s="2"/>
      <c r="C555" s="2"/>
      <c r="D555" s="2"/>
      <c r="E555" s="2"/>
      <c r="F555" s="2"/>
      <c r="G555" s="2"/>
      <c r="H555" s="2"/>
      <c r="I555" s="2"/>
      <c r="J555" s="2"/>
      <c r="K555" s="14"/>
      <c r="L555" s="2"/>
      <c r="M555" s="2"/>
      <c r="N555" s="2"/>
      <c r="O555" s="2"/>
      <c r="P555" s="2"/>
      <c r="Q555" s="2"/>
      <c r="R555" s="2"/>
    </row>
    <row r="556">
      <c r="A556" s="2"/>
      <c r="B556" s="2"/>
      <c r="C556" s="2"/>
      <c r="D556" s="2"/>
      <c r="E556" s="2"/>
      <c r="F556" s="2"/>
      <c r="G556" s="2"/>
      <c r="H556" s="2"/>
      <c r="I556" s="2"/>
      <c r="J556" s="2"/>
      <c r="K556" s="14"/>
      <c r="L556" s="2"/>
      <c r="M556" s="2"/>
      <c r="N556" s="2"/>
      <c r="O556" s="2"/>
      <c r="P556" s="2"/>
      <c r="Q556" s="2"/>
      <c r="R556" s="2"/>
    </row>
    <row r="557">
      <c r="A557" s="2"/>
      <c r="B557" s="2"/>
      <c r="C557" s="2"/>
      <c r="D557" s="2"/>
      <c r="E557" s="2"/>
      <c r="F557" s="2"/>
      <c r="G557" s="2"/>
      <c r="H557" s="2"/>
      <c r="I557" s="2"/>
      <c r="J557" s="2"/>
      <c r="K557" s="14"/>
      <c r="L557" s="2"/>
      <c r="M557" s="2"/>
      <c r="N557" s="2"/>
      <c r="O557" s="2"/>
      <c r="P557" s="2"/>
      <c r="Q557" s="2"/>
      <c r="R557" s="2"/>
    </row>
    <row r="558">
      <c r="A558" s="2"/>
      <c r="B558" s="2"/>
      <c r="C558" s="2"/>
      <c r="D558" s="2"/>
      <c r="E558" s="2"/>
      <c r="F558" s="2"/>
      <c r="G558" s="2"/>
      <c r="H558" s="2"/>
      <c r="I558" s="2"/>
      <c r="J558" s="2"/>
      <c r="K558" s="14"/>
      <c r="L558" s="2"/>
      <c r="M558" s="2"/>
      <c r="N558" s="2"/>
      <c r="O558" s="2"/>
      <c r="P558" s="2"/>
      <c r="Q558" s="2"/>
      <c r="R558" s="2"/>
    </row>
    <row r="559">
      <c r="A559" s="2"/>
      <c r="B559" s="2"/>
      <c r="C559" s="2"/>
      <c r="D559" s="2"/>
      <c r="E559" s="2"/>
      <c r="F559" s="2"/>
      <c r="G559" s="2"/>
      <c r="H559" s="2"/>
      <c r="I559" s="2"/>
      <c r="J559" s="2"/>
      <c r="K559" s="14"/>
      <c r="L559" s="2"/>
      <c r="M559" s="2"/>
      <c r="N559" s="2"/>
      <c r="O559" s="2"/>
      <c r="P559" s="2"/>
      <c r="Q559" s="2"/>
      <c r="R559" s="2"/>
    </row>
    <row r="560">
      <c r="A560" s="2"/>
      <c r="B560" s="2"/>
      <c r="C560" s="2"/>
      <c r="D560" s="2"/>
      <c r="E560" s="2"/>
      <c r="F560" s="2"/>
      <c r="G560" s="2"/>
      <c r="H560" s="2"/>
      <c r="I560" s="2"/>
      <c r="J560" s="2"/>
      <c r="K560" s="14"/>
      <c r="L560" s="2"/>
      <c r="M560" s="2"/>
      <c r="N560" s="2"/>
      <c r="O560" s="2"/>
      <c r="P560" s="2"/>
      <c r="Q560" s="2"/>
      <c r="R560" s="2"/>
    </row>
    <row r="561">
      <c r="A561" s="2"/>
      <c r="B561" s="2"/>
      <c r="C561" s="2"/>
      <c r="D561" s="2"/>
      <c r="E561" s="2"/>
      <c r="F561" s="2"/>
      <c r="G561" s="2"/>
      <c r="H561" s="2"/>
      <c r="I561" s="2"/>
      <c r="J561" s="2"/>
      <c r="K561" s="14"/>
      <c r="L561" s="2"/>
      <c r="M561" s="2"/>
      <c r="N561" s="2"/>
      <c r="O561" s="2"/>
      <c r="P561" s="2"/>
      <c r="Q561" s="2"/>
      <c r="R561" s="2"/>
    </row>
    <row r="562">
      <c r="A562" s="2"/>
      <c r="B562" s="2"/>
      <c r="C562" s="2"/>
      <c r="D562" s="2"/>
      <c r="E562" s="2"/>
      <c r="F562" s="2"/>
      <c r="G562" s="2"/>
      <c r="H562" s="2"/>
      <c r="I562" s="2"/>
      <c r="J562" s="2"/>
      <c r="K562" s="14"/>
      <c r="L562" s="2"/>
      <c r="M562" s="2"/>
      <c r="N562" s="2"/>
      <c r="O562" s="2"/>
      <c r="P562" s="2"/>
      <c r="Q562" s="2"/>
      <c r="R562" s="2"/>
    </row>
    <row r="563">
      <c r="A563" s="2"/>
      <c r="B563" s="2"/>
      <c r="C563" s="2"/>
      <c r="D563" s="2"/>
      <c r="E563" s="2"/>
      <c r="F563" s="2"/>
      <c r="G563" s="2"/>
      <c r="H563" s="2"/>
      <c r="I563" s="2"/>
      <c r="J563" s="2"/>
      <c r="K563" s="14"/>
      <c r="L563" s="2"/>
      <c r="M563" s="2"/>
      <c r="N563" s="2"/>
      <c r="O563" s="2"/>
      <c r="P563" s="2"/>
      <c r="Q563" s="2"/>
      <c r="R563" s="2"/>
    </row>
    <row r="564">
      <c r="A564" s="2"/>
      <c r="B564" s="2"/>
      <c r="C564" s="2"/>
      <c r="D564" s="2"/>
      <c r="E564" s="2"/>
      <c r="F564" s="2"/>
      <c r="G564" s="2"/>
      <c r="H564" s="2"/>
      <c r="I564" s="2"/>
      <c r="J564" s="2"/>
      <c r="K564" s="14"/>
      <c r="L564" s="2"/>
      <c r="M564" s="2"/>
      <c r="N564" s="2"/>
      <c r="O564" s="2"/>
      <c r="P564" s="2"/>
      <c r="Q564" s="2"/>
      <c r="R564" s="2"/>
    </row>
    <row r="565">
      <c r="A565" s="2"/>
      <c r="B565" s="2"/>
      <c r="C565" s="2"/>
      <c r="D565" s="2"/>
      <c r="E565" s="2"/>
      <c r="F565" s="2"/>
      <c r="G565" s="2"/>
      <c r="H565" s="2"/>
      <c r="I565" s="2"/>
      <c r="J565" s="2"/>
      <c r="K565" s="14"/>
      <c r="L565" s="2"/>
      <c r="M565" s="2"/>
      <c r="N565" s="2"/>
      <c r="O565" s="2"/>
      <c r="P565" s="2"/>
      <c r="Q565" s="2"/>
      <c r="R565" s="2"/>
    </row>
    <row r="566">
      <c r="A566" s="2"/>
      <c r="B566" s="2"/>
      <c r="C566" s="2"/>
      <c r="D566" s="2"/>
      <c r="E566" s="2"/>
      <c r="F566" s="2"/>
      <c r="G566" s="2"/>
      <c r="H566" s="2"/>
      <c r="I566" s="2"/>
      <c r="J566" s="2"/>
      <c r="K566" s="14"/>
      <c r="L566" s="2"/>
      <c r="M566" s="2"/>
      <c r="N566" s="2"/>
      <c r="O566" s="2"/>
      <c r="P566" s="2"/>
      <c r="Q566" s="2"/>
      <c r="R566" s="2"/>
    </row>
    <row r="567">
      <c r="A567" s="2"/>
      <c r="B567" s="2"/>
      <c r="C567" s="2"/>
      <c r="D567" s="2"/>
      <c r="E567" s="2"/>
      <c r="F567" s="2"/>
      <c r="G567" s="2"/>
      <c r="H567" s="2"/>
      <c r="I567" s="2"/>
      <c r="J567" s="2"/>
      <c r="K567" s="14"/>
      <c r="L567" s="2"/>
      <c r="M567" s="2"/>
      <c r="N567" s="2"/>
      <c r="O567" s="2"/>
      <c r="P567" s="2"/>
      <c r="Q567" s="2"/>
      <c r="R567" s="2"/>
    </row>
    <row r="568">
      <c r="A568" s="2"/>
      <c r="B568" s="2"/>
      <c r="C568" s="2"/>
      <c r="D568" s="2"/>
      <c r="E568" s="2"/>
      <c r="F568" s="2"/>
      <c r="G568" s="2"/>
      <c r="H568" s="2"/>
      <c r="I568" s="2"/>
      <c r="J568" s="2"/>
      <c r="K568" s="14"/>
      <c r="L568" s="2"/>
      <c r="M568" s="2"/>
      <c r="N568" s="2"/>
      <c r="O568" s="2"/>
      <c r="P568" s="2"/>
      <c r="Q568" s="2"/>
      <c r="R568" s="2"/>
    </row>
    <row r="569">
      <c r="A569" s="2"/>
      <c r="B569" s="2"/>
      <c r="C569" s="2"/>
      <c r="D569" s="2"/>
      <c r="E569" s="2"/>
      <c r="F569" s="2"/>
      <c r="G569" s="2"/>
      <c r="H569" s="2"/>
      <c r="I569" s="2"/>
      <c r="J569" s="2"/>
      <c r="K569" s="14"/>
      <c r="L569" s="2"/>
      <c r="M569" s="2"/>
      <c r="N569" s="2"/>
      <c r="O569" s="2"/>
      <c r="P569" s="2"/>
      <c r="Q569" s="2"/>
      <c r="R569" s="2"/>
    </row>
    <row r="570">
      <c r="A570" s="2"/>
      <c r="B570" s="2"/>
      <c r="C570" s="2"/>
      <c r="D570" s="2"/>
      <c r="E570" s="2"/>
      <c r="F570" s="2"/>
      <c r="G570" s="2"/>
      <c r="H570" s="2"/>
      <c r="I570" s="2"/>
      <c r="J570" s="2"/>
      <c r="K570" s="14"/>
      <c r="L570" s="2"/>
      <c r="M570" s="2"/>
      <c r="N570" s="2"/>
      <c r="O570" s="2"/>
      <c r="P570" s="2"/>
      <c r="Q570" s="2"/>
      <c r="R570" s="2"/>
    </row>
    <row r="571">
      <c r="A571" s="2"/>
      <c r="B571" s="2"/>
      <c r="C571" s="2"/>
      <c r="D571" s="2"/>
      <c r="E571" s="2"/>
      <c r="F571" s="2"/>
      <c r="G571" s="2"/>
      <c r="H571" s="2"/>
      <c r="I571" s="2"/>
      <c r="J571" s="2"/>
      <c r="K571" s="14"/>
      <c r="L571" s="2"/>
      <c r="M571" s="2"/>
      <c r="N571" s="2"/>
      <c r="O571" s="2"/>
      <c r="P571" s="2"/>
      <c r="Q571" s="2"/>
      <c r="R571" s="2"/>
    </row>
    <row r="572">
      <c r="A572" s="2"/>
      <c r="B572" s="2"/>
      <c r="C572" s="2"/>
      <c r="D572" s="2"/>
      <c r="E572" s="2"/>
      <c r="F572" s="2"/>
      <c r="G572" s="2"/>
      <c r="H572" s="2"/>
      <c r="I572" s="2"/>
      <c r="J572" s="2"/>
      <c r="K572" s="14"/>
      <c r="L572" s="2"/>
      <c r="M572" s="2"/>
      <c r="N572" s="2"/>
      <c r="O572" s="2"/>
      <c r="P572" s="2"/>
      <c r="Q572" s="2"/>
      <c r="R572" s="2"/>
    </row>
    <row r="573">
      <c r="A573" s="2"/>
      <c r="B573" s="2"/>
      <c r="C573" s="2"/>
      <c r="D573" s="2"/>
      <c r="E573" s="2"/>
      <c r="F573" s="2"/>
      <c r="G573" s="2"/>
      <c r="H573" s="2"/>
      <c r="I573" s="2"/>
      <c r="J573" s="2"/>
      <c r="K573" s="14"/>
      <c r="L573" s="2"/>
      <c r="M573" s="2"/>
      <c r="N573" s="2"/>
      <c r="O573" s="2"/>
      <c r="P573" s="2"/>
      <c r="Q573" s="2"/>
      <c r="R573" s="2"/>
    </row>
    <row r="574">
      <c r="A574" s="2"/>
      <c r="B574" s="2"/>
      <c r="C574" s="2"/>
      <c r="D574" s="2"/>
      <c r="E574" s="2"/>
      <c r="F574" s="2"/>
      <c r="G574" s="2"/>
      <c r="H574" s="2"/>
      <c r="I574" s="2"/>
      <c r="J574" s="2"/>
      <c r="K574" s="14"/>
      <c r="L574" s="2"/>
      <c r="M574" s="2"/>
      <c r="N574" s="2"/>
      <c r="O574" s="2"/>
      <c r="P574" s="2"/>
      <c r="Q574" s="2"/>
      <c r="R574" s="2"/>
    </row>
    <row r="575">
      <c r="A575" s="2"/>
      <c r="B575" s="2"/>
      <c r="C575" s="2"/>
      <c r="D575" s="2"/>
      <c r="E575" s="2"/>
      <c r="F575" s="2"/>
      <c r="G575" s="2"/>
      <c r="H575" s="2"/>
      <c r="I575" s="2"/>
      <c r="J575" s="2"/>
      <c r="K575" s="14"/>
      <c r="L575" s="2"/>
      <c r="M575" s="2"/>
      <c r="N575" s="2"/>
      <c r="O575" s="2"/>
      <c r="P575" s="2"/>
      <c r="Q575" s="2"/>
      <c r="R575" s="2"/>
    </row>
    <row r="576">
      <c r="A576" s="2"/>
      <c r="B576" s="2"/>
      <c r="C576" s="2"/>
      <c r="D576" s="2"/>
      <c r="E576" s="2"/>
      <c r="F576" s="2"/>
      <c r="G576" s="2"/>
      <c r="H576" s="2"/>
      <c r="I576" s="2"/>
      <c r="J576" s="2"/>
      <c r="K576" s="14"/>
      <c r="L576" s="2"/>
      <c r="M576" s="2"/>
      <c r="N576" s="2"/>
      <c r="O576" s="2"/>
      <c r="P576" s="2"/>
      <c r="Q576" s="2"/>
      <c r="R576" s="2"/>
    </row>
    <row r="577">
      <c r="A577" s="2"/>
      <c r="B577" s="2"/>
      <c r="C577" s="2"/>
      <c r="D577" s="2"/>
      <c r="E577" s="2"/>
      <c r="F577" s="2"/>
      <c r="G577" s="2"/>
      <c r="H577" s="2"/>
      <c r="I577" s="2"/>
      <c r="J577" s="2"/>
      <c r="K577" s="14"/>
      <c r="L577" s="2"/>
      <c r="M577" s="2"/>
      <c r="N577" s="2"/>
      <c r="O577" s="2"/>
      <c r="P577" s="2"/>
      <c r="Q577" s="2"/>
      <c r="R577" s="2"/>
    </row>
    <row r="578">
      <c r="A578" s="2"/>
      <c r="B578" s="2"/>
      <c r="C578" s="2"/>
      <c r="D578" s="2"/>
      <c r="E578" s="2"/>
      <c r="F578" s="2"/>
      <c r="G578" s="2"/>
      <c r="H578" s="2"/>
      <c r="I578" s="2"/>
      <c r="J578" s="2"/>
      <c r="K578" s="14"/>
      <c r="L578" s="2"/>
      <c r="M578" s="2"/>
      <c r="N578" s="2"/>
      <c r="O578" s="2"/>
      <c r="P578" s="2"/>
      <c r="Q578" s="2"/>
      <c r="R578" s="2"/>
    </row>
    <row r="579">
      <c r="A579" s="2"/>
      <c r="B579" s="2"/>
      <c r="C579" s="2"/>
      <c r="D579" s="2"/>
      <c r="E579" s="2"/>
      <c r="F579" s="2"/>
      <c r="G579" s="2"/>
      <c r="H579" s="2"/>
      <c r="I579" s="2"/>
      <c r="J579" s="2"/>
      <c r="K579" s="14"/>
      <c r="L579" s="2"/>
      <c r="M579" s="2"/>
      <c r="N579" s="2"/>
      <c r="O579" s="2"/>
      <c r="P579" s="2"/>
      <c r="Q579" s="2"/>
      <c r="R579" s="2"/>
    </row>
    <row r="580">
      <c r="A580" s="2"/>
      <c r="B580" s="2"/>
      <c r="C580" s="2"/>
      <c r="D580" s="2"/>
      <c r="E580" s="2"/>
      <c r="F580" s="2"/>
      <c r="G580" s="2"/>
      <c r="H580" s="2"/>
      <c r="I580" s="2"/>
      <c r="J580" s="2"/>
      <c r="K580" s="14"/>
      <c r="L580" s="2"/>
      <c r="M580" s="2"/>
      <c r="N580" s="2"/>
      <c r="O580" s="2"/>
      <c r="P580" s="2"/>
      <c r="Q580" s="2"/>
      <c r="R580" s="2"/>
    </row>
    <row r="581">
      <c r="A581" s="2"/>
      <c r="B581" s="2"/>
      <c r="C581" s="2"/>
      <c r="D581" s="2"/>
      <c r="E581" s="2"/>
      <c r="F581" s="2"/>
      <c r="G581" s="2"/>
      <c r="H581" s="2"/>
      <c r="I581" s="2"/>
      <c r="J581" s="2"/>
      <c r="K581" s="14"/>
      <c r="L581" s="2"/>
      <c r="M581" s="2"/>
      <c r="N581" s="2"/>
      <c r="O581" s="2"/>
      <c r="P581" s="2"/>
      <c r="Q581" s="2"/>
      <c r="R581" s="2"/>
    </row>
    <row r="582">
      <c r="A582" s="2"/>
      <c r="B582" s="2"/>
      <c r="C582" s="2"/>
      <c r="D582" s="2"/>
      <c r="E582" s="2"/>
      <c r="F582" s="2"/>
      <c r="G582" s="2"/>
      <c r="H582" s="2"/>
      <c r="I582" s="2"/>
      <c r="J582" s="2"/>
      <c r="K582" s="14"/>
      <c r="L582" s="2"/>
      <c r="M582" s="2"/>
      <c r="N582" s="2"/>
      <c r="O582" s="2"/>
      <c r="P582" s="2"/>
      <c r="Q582" s="2"/>
      <c r="R582" s="2"/>
    </row>
    <row r="583">
      <c r="A583" s="2"/>
      <c r="B583" s="2"/>
      <c r="C583" s="2"/>
      <c r="D583" s="2"/>
      <c r="E583" s="2"/>
      <c r="F583" s="2"/>
      <c r="G583" s="2"/>
      <c r="H583" s="2"/>
      <c r="I583" s="2"/>
      <c r="J583" s="2"/>
      <c r="K583" s="14"/>
      <c r="L583" s="2"/>
      <c r="M583" s="2"/>
      <c r="N583" s="2"/>
      <c r="O583" s="2"/>
      <c r="P583" s="2"/>
      <c r="Q583" s="2"/>
      <c r="R583" s="2"/>
    </row>
    <row r="584">
      <c r="A584" s="2"/>
      <c r="B584" s="2"/>
      <c r="C584" s="2"/>
      <c r="D584" s="2"/>
      <c r="E584" s="2"/>
      <c r="F584" s="2"/>
      <c r="G584" s="2"/>
      <c r="H584" s="2"/>
      <c r="I584" s="2"/>
      <c r="J584" s="2"/>
      <c r="K584" s="14"/>
      <c r="L584" s="2"/>
      <c r="M584" s="2"/>
      <c r="N584" s="2"/>
      <c r="O584" s="2"/>
      <c r="P584" s="2"/>
      <c r="Q584" s="2"/>
      <c r="R584" s="2"/>
    </row>
    <row r="585">
      <c r="A585" s="2"/>
      <c r="B585" s="2"/>
      <c r="C585" s="2"/>
      <c r="D585" s="2"/>
      <c r="E585" s="2"/>
      <c r="F585" s="2"/>
      <c r="G585" s="2"/>
      <c r="H585" s="2"/>
      <c r="I585" s="2"/>
      <c r="J585" s="2"/>
      <c r="K585" s="14"/>
      <c r="L585" s="2"/>
      <c r="M585" s="2"/>
      <c r="N585" s="2"/>
      <c r="O585" s="2"/>
      <c r="P585" s="2"/>
      <c r="Q585" s="2"/>
      <c r="R585" s="2"/>
    </row>
    <row r="586">
      <c r="A586" s="2"/>
      <c r="B586" s="2"/>
      <c r="C586" s="2"/>
      <c r="D586" s="2"/>
      <c r="E586" s="2"/>
      <c r="F586" s="2"/>
      <c r="G586" s="2"/>
      <c r="H586" s="2"/>
      <c r="I586" s="2"/>
      <c r="J586" s="2"/>
      <c r="K586" s="14"/>
      <c r="L586" s="2"/>
      <c r="M586" s="2"/>
      <c r="N586" s="2"/>
      <c r="O586" s="2"/>
      <c r="P586" s="2"/>
      <c r="Q586" s="2"/>
      <c r="R586" s="2"/>
    </row>
    <row r="587">
      <c r="A587" s="2"/>
      <c r="B587" s="2"/>
      <c r="C587" s="2"/>
      <c r="D587" s="2"/>
      <c r="E587" s="2"/>
      <c r="F587" s="2"/>
      <c r="G587" s="2"/>
      <c r="H587" s="2"/>
      <c r="I587" s="2"/>
      <c r="J587" s="2"/>
      <c r="K587" s="14"/>
      <c r="L587" s="2"/>
      <c r="M587" s="2"/>
      <c r="N587" s="2"/>
      <c r="O587" s="2"/>
      <c r="P587" s="2"/>
      <c r="Q587" s="2"/>
      <c r="R587" s="2"/>
    </row>
    <row r="588">
      <c r="A588" s="2"/>
      <c r="B588" s="2"/>
      <c r="C588" s="2"/>
      <c r="D588" s="2"/>
      <c r="E588" s="2"/>
      <c r="F588" s="2"/>
      <c r="G588" s="2"/>
      <c r="H588" s="2"/>
      <c r="I588" s="2"/>
      <c r="J588" s="2"/>
      <c r="K588" s="14"/>
      <c r="L588" s="2"/>
      <c r="M588" s="2"/>
      <c r="N588" s="2"/>
      <c r="O588" s="2"/>
      <c r="P588" s="2"/>
      <c r="Q588" s="2"/>
      <c r="R588" s="2"/>
    </row>
    <row r="589">
      <c r="A589" s="2"/>
      <c r="B589" s="2"/>
      <c r="C589" s="2"/>
      <c r="D589" s="2"/>
      <c r="E589" s="2"/>
      <c r="F589" s="2"/>
      <c r="G589" s="2"/>
      <c r="H589" s="2"/>
      <c r="I589" s="2"/>
      <c r="J589" s="2"/>
      <c r="K589" s="14"/>
      <c r="L589" s="2"/>
      <c r="M589" s="2"/>
      <c r="N589" s="2"/>
      <c r="O589" s="2"/>
      <c r="P589" s="2"/>
      <c r="Q589" s="2"/>
      <c r="R589" s="2"/>
    </row>
    <row r="590">
      <c r="A590" s="2"/>
      <c r="B590" s="2"/>
      <c r="C590" s="2"/>
      <c r="D590" s="2"/>
      <c r="E590" s="2"/>
      <c r="F590" s="2"/>
      <c r="G590" s="2"/>
      <c r="H590" s="2"/>
      <c r="I590" s="2"/>
      <c r="J590" s="2"/>
      <c r="K590" s="14"/>
      <c r="L590" s="2"/>
      <c r="M590" s="2"/>
      <c r="N590" s="2"/>
      <c r="O590" s="2"/>
      <c r="P590" s="2"/>
      <c r="Q590" s="2"/>
      <c r="R590" s="2"/>
    </row>
    <row r="591">
      <c r="A591" s="2"/>
      <c r="B591" s="2"/>
      <c r="C591" s="2"/>
      <c r="D591" s="2"/>
      <c r="E591" s="2"/>
      <c r="F591" s="2"/>
      <c r="G591" s="2"/>
      <c r="H591" s="2"/>
      <c r="I591" s="2"/>
      <c r="J591" s="2"/>
      <c r="K591" s="14"/>
      <c r="L591" s="2"/>
      <c r="M591" s="2"/>
      <c r="N591" s="2"/>
      <c r="O591" s="2"/>
      <c r="P591" s="2"/>
      <c r="Q591" s="2"/>
      <c r="R591" s="2"/>
    </row>
    <row r="592">
      <c r="A592" s="2"/>
      <c r="B592" s="2"/>
      <c r="C592" s="2"/>
      <c r="D592" s="2"/>
      <c r="E592" s="2"/>
      <c r="F592" s="2"/>
      <c r="G592" s="2"/>
      <c r="H592" s="2"/>
      <c r="I592" s="2"/>
      <c r="J592" s="2"/>
      <c r="K592" s="14"/>
      <c r="L592" s="2"/>
      <c r="M592" s="2"/>
      <c r="N592" s="2"/>
      <c r="O592" s="2"/>
      <c r="P592" s="2"/>
      <c r="Q592" s="2"/>
      <c r="R592" s="2"/>
    </row>
    <row r="593">
      <c r="A593" s="2"/>
      <c r="B593" s="2"/>
      <c r="C593" s="2"/>
      <c r="D593" s="2"/>
      <c r="E593" s="2"/>
      <c r="F593" s="2"/>
      <c r="G593" s="2"/>
      <c r="H593" s="2"/>
      <c r="I593" s="2"/>
      <c r="J593" s="2"/>
      <c r="K593" s="14"/>
      <c r="L593" s="2"/>
      <c r="M593" s="2"/>
      <c r="N593" s="2"/>
      <c r="O593" s="2"/>
      <c r="P593" s="2"/>
      <c r="Q593" s="2"/>
      <c r="R593" s="2"/>
    </row>
    <row r="594">
      <c r="A594" s="2"/>
      <c r="B594" s="2"/>
      <c r="C594" s="2"/>
      <c r="D594" s="2"/>
      <c r="E594" s="2"/>
      <c r="F594" s="2"/>
      <c r="G594" s="2"/>
      <c r="H594" s="2"/>
      <c r="I594" s="2"/>
      <c r="J594" s="2"/>
      <c r="K594" s="14"/>
      <c r="L594" s="2"/>
      <c r="M594" s="2"/>
      <c r="N594" s="2"/>
      <c r="O594" s="2"/>
      <c r="P594" s="2"/>
      <c r="Q594" s="2"/>
      <c r="R594" s="2"/>
    </row>
    <row r="595">
      <c r="A595" s="2"/>
      <c r="B595" s="2"/>
      <c r="C595" s="2"/>
      <c r="D595" s="2"/>
      <c r="E595" s="2"/>
      <c r="F595" s="2"/>
      <c r="G595" s="2"/>
      <c r="H595" s="2"/>
      <c r="I595" s="2"/>
      <c r="J595" s="2"/>
      <c r="K595" s="14"/>
      <c r="L595" s="2"/>
      <c r="M595" s="2"/>
      <c r="N595" s="2"/>
      <c r="O595" s="2"/>
      <c r="P595" s="2"/>
      <c r="Q595" s="2"/>
      <c r="R595" s="2"/>
    </row>
    <row r="596">
      <c r="A596" s="2"/>
      <c r="B596" s="2"/>
      <c r="C596" s="2"/>
      <c r="D596" s="2"/>
      <c r="E596" s="2"/>
      <c r="F596" s="2"/>
      <c r="G596" s="2"/>
      <c r="H596" s="2"/>
      <c r="I596" s="2"/>
      <c r="J596" s="2"/>
      <c r="K596" s="14"/>
      <c r="L596" s="2"/>
      <c r="M596" s="2"/>
      <c r="N596" s="2"/>
      <c r="O596" s="2"/>
      <c r="P596" s="2"/>
      <c r="Q596" s="2"/>
      <c r="R596" s="2"/>
    </row>
    <row r="597">
      <c r="A597" s="2"/>
      <c r="B597" s="2"/>
      <c r="C597" s="2"/>
      <c r="D597" s="2"/>
      <c r="E597" s="2"/>
      <c r="F597" s="2"/>
      <c r="G597" s="2"/>
      <c r="H597" s="2"/>
      <c r="I597" s="2"/>
      <c r="J597" s="2"/>
      <c r="K597" s="14"/>
      <c r="L597" s="2"/>
      <c r="M597" s="2"/>
      <c r="N597" s="2"/>
      <c r="O597" s="2"/>
      <c r="P597" s="2"/>
      <c r="Q597" s="2"/>
      <c r="R597" s="2"/>
    </row>
    <row r="598">
      <c r="A598" s="2"/>
      <c r="B598" s="2"/>
      <c r="C598" s="2"/>
      <c r="D598" s="2"/>
      <c r="E598" s="2"/>
      <c r="F598" s="2"/>
      <c r="G598" s="2"/>
      <c r="H598" s="2"/>
      <c r="I598" s="2"/>
      <c r="J598" s="2"/>
      <c r="K598" s="14"/>
      <c r="L598" s="2"/>
      <c r="M598" s="2"/>
      <c r="N598" s="2"/>
      <c r="O598" s="2"/>
      <c r="P598" s="2"/>
      <c r="Q598" s="2"/>
      <c r="R598" s="2"/>
    </row>
    <row r="599">
      <c r="A599" s="2"/>
      <c r="B599" s="2"/>
      <c r="C599" s="2"/>
      <c r="D599" s="2"/>
      <c r="E599" s="2"/>
      <c r="F599" s="2"/>
      <c r="G599" s="2"/>
      <c r="H599" s="2"/>
      <c r="I599" s="2"/>
      <c r="J599" s="2"/>
      <c r="K599" s="14"/>
      <c r="L599" s="2"/>
      <c r="M599" s="2"/>
      <c r="N599" s="2"/>
      <c r="O599" s="2"/>
      <c r="P599" s="2"/>
      <c r="Q599" s="2"/>
      <c r="R599" s="2"/>
    </row>
    <row r="600">
      <c r="A600" s="2"/>
      <c r="B600" s="2"/>
      <c r="C600" s="2"/>
      <c r="D600" s="2"/>
      <c r="E600" s="2"/>
      <c r="F600" s="2"/>
      <c r="G600" s="2"/>
      <c r="H600" s="2"/>
      <c r="I600" s="2"/>
      <c r="J600" s="2"/>
      <c r="K600" s="14"/>
      <c r="L600" s="2"/>
      <c r="M600" s="2"/>
      <c r="N600" s="2"/>
      <c r="O600" s="2"/>
      <c r="P600" s="2"/>
      <c r="Q600" s="2"/>
      <c r="R600" s="2"/>
    </row>
    <row r="601">
      <c r="A601" s="2"/>
      <c r="B601" s="2"/>
      <c r="C601" s="2"/>
      <c r="D601" s="2"/>
      <c r="E601" s="2"/>
      <c r="F601" s="2"/>
      <c r="G601" s="2"/>
      <c r="H601" s="2"/>
      <c r="I601" s="2"/>
      <c r="J601" s="2"/>
      <c r="K601" s="14"/>
      <c r="L601" s="2"/>
      <c r="M601" s="2"/>
      <c r="N601" s="2"/>
      <c r="O601" s="2"/>
      <c r="P601" s="2"/>
      <c r="Q601" s="2"/>
      <c r="R601" s="2"/>
    </row>
    <row r="602">
      <c r="A602" s="2"/>
      <c r="B602" s="2"/>
      <c r="C602" s="2"/>
      <c r="D602" s="2"/>
      <c r="E602" s="2"/>
      <c r="F602" s="2"/>
      <c r="G602" s="2"/>
      <c r="H602" s="2"/>
      <c r="I602" s="2"/>
      <c r="J602" s="2"/>
      <c r="K602" s="14"/>
      <c r="L602" s="2"/>
      <c r="M602" s="2"/>
      <c r="N602" s="2"/>
      <c r="O602" s="2"/>
      <c r="P602" s="2"/>
      <c r="Q602" s="2"/>
      <c r="R602" s="2"/>
    </row>
    <row r="603">
      <c r="A603" s="2"/>
      <c r="B603" s="2"/>
      <c r="C603" s="2"/>
      <c r="D603" s="2"/>
      <c r="E603" s="2"/>
      <c r="F603" s="2"/>
      <c r="G603" s="2"/>
      <c r="H603" s="2"/>
      <c r="I603" s="2"/>
      <c r="J603" s="2"/>
      <c r="K603" s="14"/>
      <c r="L603" s="2"/>
      <c r="M603" s="2"/>
      <c r="N603" s="2"/>
      <c r="O603" s="2"/>
      <c r="P603" s="2"/>
      <c r="Q603" s="2"/>
      <c r="R603" s="2"/>
    </row>
    <row r="604">
      <c r="A604" s="2"/>
      <c r="B604" s="2"/>
      <c r="C604" s="2"/>
      <c r="D604" s="2"/>
      <c r="E604" s="2"/>
      <c r="F604" s="2"/>
      <c r="G604" s="2"/>
      <c r="H604" s="2"/>
      <c r="I604" s="2"/>
      <c r="J604" s="2"/>
      <c r="K604" s="14"/>
      <c r="L604" s="2"/>
      <c r="M604" s="2"/>
      <c r="N604" s="2"/>
      <c r="O604" s="2"/>
      <c r="P604" s="2"/>
      <c r="Q604" s="2"/>
      <c r="R604" s="2"/>
    </row>
    <row r="605">
      <c r="A605" s="2"/>
      <c r="B605" s="2"/>
      <c r="C605" s="2"/>
      <c r="D605" s="2"/>
      <c r="E605" s="2"/>
      <c r="F605" s="2"/>
      <c r="G605" s="2"/>
      <c r="H605" s="2"/>
      <c r="I605" s="2"/>
      <c r="J605" s="2"/>
      <c r="K605" s="14"/>
      <c r="L605" s="2"/>
      <c r="M605" s="2"/>
      <c r="N605" s="2"/>
      <c r="O605" s="2"/>
      <c r="P605" s="2"/>
      <c r="Q605" s="2"/>
      <c r="R605" s="2"/>
    </row>
    <row r="606">
      <c r="A606" s="2"/>
      <c r="B606" s="2"/>
      <c r="C606" s="2"/>
      <c r="D606" s="2"/>
      <c r="E606" s="2"/>
      <c r="F606" s="2"/>
      <c r="G606" s="2"/>
      <c r="H606" s="2"/>
      <c r="I606" s="2"/>
      <c r="J606" s="2"/>
      <c r="K606" s="14"/>
      <c r="L606" s="2"/>
      <c r="M606" s="2"/>
      <c r="N606" s="2"/>
      <c r="O606" s="2"/>
      <c r="P606" s="2"/>
      <c r="Q606" s="2"/>
      <c r="R606" s="2"/>
    </row>
    <row r="607">
      <c r="A607" s="2"/>
      <c r="B607" s="2"/>
      <c r="C607" s="2"/>
      <c r="D607" s="2"/>
      <c r="E607" s="2"/>
      <c r="F607" s="2"/>
      <c r="G607" s="2"/>
      <c r="H607" s="2"/>
      <c r="I607" s="2"/>
      <c r="J607" s="2"/>
      <c r="K607" s="14"/>
      <c r="L607" s="2"/>
      <c r="M607" s="2"/>
      <c r="N607" s="2"/>
      <c r="O607" s="2"/>
      <c r="P607" s="2"/>
      <c r="Q607" s="2"/>
      <c r="R607" s="2"/>
    </row>
    <row r="608">
      <c r="A608" s="2"/>
      <c r="B608" s="2"/>
      <c r="C608" s="2"/>
      <c r="D608" s="2"/>
      <c r="E608" s="2"/>
      <c r="F608" s="2"/>
      <c r="G608" s="2"/>
      <c r="H608" s="2"/>
      <c r="I608" s="2"/>
      <c r="J608" s="2"/>
      <c r="K608" s="14"/>
      <c r="L608" s="2"/>
      <c r="M608" s="2"/>
      <c r="N608" s="2"/>
      <c r="O608" s="2"/>
      <c r="P608" s="2"/>
      <c r="Q608" s="2"/>
      <c r="R608" s="2"/>
    </row>
    <row r="609">
      <c r="A609" s="2"/>
      <c r="B609" s="2"/>
      <c r="C609" s="2"/>
      <c r="D609" s="2"/>
      <c r="E609" s="2"/>
      <c r="F609" s="2"/>
      <c r="G609" s="2"/>
      <c r="H609" s="2"/>
      <c r="I609" s="2"/>
      <c r="J609" s="2"/>
      <c r="K609" s="14"/>
      <c r="L609" s="2"/>
      <c r="M609" s="2"/>
      <c r="N609" s="2"/>
      <c r="O609" s="2"/>
      <c r="P609" s="2"/>
      <c r="Q609" s="2"/>
      <c r="R609" s="2"/>
    </row>
    <row r="610">
      <c r="A610" s="2"/>
      <c r="B610" s="2"/>
      <c r="C610" s="2"/>
      <c r="D610" s="2"/>
      <c r="E610" s="2"/>
      <c r="F610" s="2"/>
      <c r="G610" s="2"/>
      <c r="H610" s="2"/>
      <c r="I610" s="2"/>
      <c r="J610" s="2"/>
      <c r="K610" s="14"/>
      <c r="L610" s="2"/>
      <c r="M610" s="2"/>
      <c r="N610" s="2"/>
      <c r="O610" s="2"/>
      <c r="P610" s="2"/>
      <c r="Q610" s="2"/>
      <c r="R610" s="2"/>
    </row>
    <row r="611">
      <c r="A611" s="2"/>
      <c r="B611" s="2"/>
      <c r="C611" s="2"/>
      <c r="D611" s="2"/>
      <c r="E611" s="2"/>
      <c r="F611" s="2"/>
      <c r="G611" s="2"/>
      <c r="H611" s="2"/>
      <c r="I611" s="2"/>
      <c r="J611" s="2"/>
      <c r="K611" s="14"/>
      <c r="L611" s="2"/>
      <c r="M611" s="2"/>
      <c r="N611" s="2"/>
      <c r="O611" s="2"/>
      <c r="P611" s="2"/>
      <c r="Q611" s="2"/>
      <c r="R611" s="2"/>
    </row>
    <row r="612">
      <c r="A612" s="2"/>
      <c r="B612" s="2"/>
      <c r="C612" s="2"/>
      <c r="D612" s="2"/>
      <c r="E612" s="2"/>
      <c r="F612" s="2"/>
      <c r="G612" s="2"/>
      <c r="H612" s="2"/>
      <c r="I612" s="2"/>
      <c r="J612" s="2"/>
      <c r="K612" s="14"/>
      <c r="L612" s="2"/>
      <c r="M612" s="2"/>
      <c r="N612" s="2"/>
      <c r="O612" s="2"/>
      <c r="P612" s="2"/>
      <c r="Q612" s="2"/>
      <c r="R612" s="2"/>
    </row>
    <row r="613">
      <c r="A613" s="2"/>
      <c r="B613" s="2"/>
      <c r="C613" s="2"/>
      <c r="D613" s="2"/>
      <c r="E613" s="2"/>
      <c r="F613" s="2"/>
      <c r="G613" s="2"/>
      <c r="H613" s="2"/>
      <c r="I613" s="2"/>
      <c r="J613" s="2"/>
      <c r="K613" s="14"/>
      <c r="L613" s="2"/>
      <c r="M613" s="2"/>
      <c r="N613" s="2"/>
      <c r="O613" s="2"/>
      <c r="P613" s="2"/>
      <c r="Q613" s="2"/>
      <c r="R613" s="2"/>
    </row>
    <row r="614">
      <c r="A614" s="2"/>
      <c r="B614" s="2"/>
      <c r="C614" s="2"/>
      <c r="D614" s="2"/>
      <c r="E614" s="2"/>
      <c r="F614" s="2"/>
      <c r="G614" s="2"/>
      <c r="H614" s="2"/>
      <c r="I614" s="2"/>
      <c r="J614" s="2"/>
      <c r="K614" s="14"/>
      <c r="L614" s="2"/>
      <c r="M614" s="2"/>
      <c r="N614" s="2"/>
      <c r="O614" s="2"/>
      <c r="P614" s="2"/>
      <c r="Q614" s="2"/>
      <c r="R614" s="2"/>
    </row>
    <row r="615">
      <c r="A615" s="2"/>
      <c r="B615" s="2"/>
      <c r="C615" s="2"/>
      <c r="D615" s="2"/>
      <c r="E615" s="2"/>
      <c r="F615" s="2"/>
      <c r="G615" s="2"/>
      <c r="H615" s="2"/>
      <c r="I615" s="2"/>
      <c r="J615" s="2"/>
      <c r="K615" s="14"/>
      <c r="L615" s="2"/>
      <c r="M615" s="2"/>
      <c r="N615" s="2"/>
      <c r="O615" s="2"/>
      <c r="P615" s="2"/>
      <c r="Q615" s="2"/>
      <c r="R615" s="2"/>
    </row>
    <row r="616">
      <c r="A616" s="2"/>
      <c r="B616" s="2"/>
      <c r="C616" s="2"/>
      <c r="D616" s="2"/>
      <c r="E616" s="2"/>
      <c r="F616" s="2"/>
      <c r="G616" s="2"/>
      <c r="H616" s="2"/>
      <c r="I616" s="2"/>
      <c r="J616" s="2"/>
      <c r="K616" s="14"/>
      <c r="L616" s="2"/>
      <c r="M616" s="2"/>
      <c r="N616" s="2"/>
      <c r="O616" s="2"/>
      <c r="P616" s="2"/>
      <c r="Q616" s="2"/>
      <c r="R616" s="2"/>
    </row>
    <row r="617">
      <c r="A617" s="2"/>
      <c r="B617" s="2"/>
      <c r="C617" s="2"/>
      <c r="D617" s="2"/>
      <c r="E617" s="2"/>
      <c r="F617" s="2"/>
      <c r="G617" s="2"/>
      <c r="H617" s="2"/>
      <c r="I617" s="2"/>
      <c r="J617" s="2"/>
      <c r="K617" s="14"/>
      <c r="L617" s="2"/>
      <c r="M617" s="2"/>
      <c r="N617" s="2"/>
      <c r="O617" s="2"/>
      <c r="P617" s="2"/>
      <c r="Q617" s="2"/>
      <c r="R617" s="2"/>
    </row>
    <row r="618">
      <c r="A618" s="2"/>
      <c r="B618" s="2"/>
      <c r="C618" s="2"/>
      <c r="D618" s="2"/>
      <c r="E618" s="2"/>
      <c r="F618" s="2"/>
      <c r="G618" s="2"/>
      <c r="H618" s="2"/>
      <c r="I618" s="2"/>
      <c r="J618" s="2"/>
      <c r="K618" s="14"/>
      <c r="L618" s="2"/>
      <c r="M618" s="2"/>
      <c r="N618" s="2"/>
      <c r="O618" s="2"/>
      <c r="P618" s="2"/>
      <c r="Q618" s="2"/>
      <c r="R618" s="2"/>
    </row>
    <row r="619">
      <c r="A619" s="2"/>
      <c r="B619" s="2"/>
      <c r="C619" s="2"/>
      <c r="D619" s="2"/>
      <c r="E619" s="2"/>
      <c r="F619" s="2"/>
      <c r="G619" s="2"/>
      <c r="H619" s="2"/>
      <c r="I619" s="2"/>
      <c r="J619" s="2"/>
      <c r="K619" s="14"/>
      <c r="L619" s="2"/>
      <c r="M619" s="2"/>
      <c r="N619" s="2"/>
      <c r="O619" s="2"/>
      <c r="P619" s="2"/>
      <c r="Q619" s="2"/>
      <c r="R619" s="2"/>
    </row>
    <row r="620">
      <c r="A620" s="2"/>
      <c r="B620" s="2"/>
      <c r="C620" s="2"/>
      <c r="D620" s="2"/>
      <c r="E620" s="2"/>
      <c r="F620" s="2"/>
      <c r="G620" s="2"/>
      <c r="H620" s="2"/>
      <c r="I620" s="2"/>
      <c r="J620" s="2"/>
      <c r="K620" s="14"/>
      <c r="L620" s="2"/>
      <c r="M620" s="2"/>
      <c r="N620" s="2"/>
      <c r="O620" s="2"/>
      <c r="P620" s="2"/>
      <c r="Q620" s="2"/>
      <c r="R620" s="2"/>
    </row>
    <row r="621">
      <c r="A621" s="2"/>
      <c r="B621" s="2"/>
      <c r="C621" s="2"/>
      <c r="D621" s="2"/>
      <c r="E621" s="2"/>
      <c r="F621" s="2"/>
      <c r="G621" s="2"/>
      <c r="H621" s="2"/>
      <c r="I621" s="2"/>
      <c r="J621" s="2"/>
      <c r="K621" s="14"/>
      <c r="L621" s="2"/>
      <c r="M621" s="2"/>
      <c r="N621" s="2"/>
      <c r="O621" s="2"/>
      <c r="P621" s="2"/>
      <c r="Q621" s="2"/>
      <c r="R621" s="2"/>
    </row>
    <row r="622">
      <c r="A622" s="2"/>
      <c r="B622" s="2"/>
      <c r="C622" s="2"/>
      <c r="D622" s="2"/>
      <c r="E622" s="2"/>
      <c r="F622" s="2"/>
      <c r="G622" s="2"/>
      <c r="H622" s="2"/>
      <c r="I622" s="2"/>
      <c r="J622" s="2"/>
      <c r="K622" s="14"/>
      <c r="L622" s="2"/>
      <c r="M622" s="2"/>
      <c r="N622" s="2"/>
      <c r="O622" s="2"/>
      <c r="P622" s="2"/>
      <c r="Q622" s="2"/>
      <c r="R622" s="2"/>
    </row>
    <row r="623">
      <c r="A623" s="2"/>
      <c r="B623" s="2"/>
      <c r="C623" s="2"/>
      <c r="D623" s="2"/>
      <c r="E623" s="2"/>
      <c r="F623" s="2"/>
      <c r="G623" s="2"/>
      <c r="H623" s="2"/>
      <c r="I623" s="2"/>
      <c r="J623" s="2"/>
      <c r="K623" s="14"/>
      <c r="L623" s="2"/>
      <c r="M623" s="2"/>
      <c r="N623" s="2"/>
      <c r="O623" s="2"/>
      <c r="P623" s="2"/>
      <c r="Q623" s="2"/>
      <c r="R623" s="2"/>
    </row>
    <row r="624">
      <c r="A624" s="2"/>
      <c r="B624" s="2"/>
      <c r="C624" s="2"/>
      <c r="D624" s="2"/>
      <c r="E624" s="2"/>
      <c r="F624" s="2"/>
      <c r="G624" s="2"/>
      <c r="H624" s="2"/>
      <c r="I624" s="2"/>
      <c r="J624" s="2"/>
      <c r="K624" s="14"/>
      <c r="L624" s="2"/>
      <c r="M624" s="2"/>
      <c r="N624" s="2"/>
      <c r="O624" s="2"/>
      <c r="P624" s="2"/>
      <c r="Q624" s="2"/>
      <c r="R624" s="2"/>
    </row>
    <row r="625">
      <c r="A625" s="2"/>
      <c r="B625" s="2"/>
      <c r="C625" s="2"/>
      <c r="D625" s="2"/>
      <c r="E625" s="2"/>
      <c r="F625" s="2"/>
      <c r="G625" s="2"/>
      <c r="H625" s="2"/>
      <c r="I625" s="2"/>
      <c r="J625" s="2"/>
      <c r="K625" s="14"/>
      <c r="L625" s="2"/>
      <c r="M625" s="2"/>
      <c r="N625" s="2"/>
      <c r="O625" s="2"/>
      <c r="P625" s="2"/>
      <c r="Q625" s="2"/>
      <c r="R625" s="2"/>
    </row>
    <row r="626">
      <c r="A626" s="2"/>
      <c r="B626" s="2"/>
      <c r="C626" s="2"/>
      <c r="D626" s="2"/>
      <c r="E626" s="2"/>
      <c r="F626" s="2"/>
      <c r="G626" s="2"/>
      <c r="H626" s="2"/>
      <c r="I626" s="2"/>
      <c r="J626" s="2"/>
      <c r="K626" s="14"/>
      <c r="L626" s="2"/>
      <c r="M626" s="2"/>
      <c r="N626" s="2"/>
      <c r="O626" s="2"/>
      <c r="P626" s="2"/>
      <c r="Q626" s="2"/>
      <c r="R626" s="2"/>
    </row>
    <row r="627">
      <c r="A627" s="2"/>
      <c r="B627" s="2"/>
      <c r="C627" s="2"/>
      <c r="D627" s="2"/>
      <c r="E627" s="2"/>
      <c r="F627" s="2"/>
      <c r="G627" s="2"/>
      <c r="H627" s="2"/>
      <c r="I627" s="2"/>
      <c r="J627" s="2"/>
      <c r="K627" s="14"/>
      <c r="L627" s="2"/>
      <c r="M627" s="2"/>
      <c r="N627" s="2"/>
      <c r="O627" s="2"/>
      <c r="P627" s="2"/>
      <c r="Q627" s="2"/>
      <c r="R627" s="2"/>
    </row>
    <row r="628">
      <c r="A628" s="2"/>
      <c r="B628" s="2"/>
      <c r="C628" s="2"/>
      <c r="D628" s="2"/>
      <c r="E628" s="2"/>
      <c r="F628" s="2"/>
      <c r="G628" s="2"/>
      <c r="H628" s="2"/>
      <c r="I628" s="2"/>
      <c r="J628" s="2"/>
      <c r="K628" s="14"/>
      <c r="L628" s="2"/>
      <c r="M628" s="2"/>
      <c r="N628" s="2"/>
      <c r="O628" s="2"/>
      <c r="P628" s="2"/>
      <c r="Q628" s="2"/>
      <c r="R628" s="2"/>
    </row>
    <row r="629">
      <c r="A629" s="2"/>
      <c r="B629" s="2"/>
      <c r="C629" s="2"/>
      <c r="D629" s="2"/>
      <c r="E629" s="2"/>
      <c r="F629" s="2"/>
      <c r="G629" s="2"/>
      <c r="H629" s="2"/>
      <c r="I629" s="2"/>
      <c r="J629" s="2"/>
      <c r="K629" s="14"/>
      <c r="L629" s="2"/>
      <c r="M629" s="2"/>
      <c r="N629" s="2"/>
      <c r="O629" s="2"/>
      <c r="P629" s="2"/>
      <c r="Q629" s="2"/>
      <c r="R629" s="2"/>
    </row>
    <row r="630">
      <c r="A630" s="2"/>
      <c r="B630" s="2"/>
      <c r="C630" s="2"/>
      <c r="D630" s="2"/>
      <c r="E630" s="2"/>
      <c r="F630" s="2"/>
      <c r="G630" s="2"/>
      <c r="H630" s="2"/>
      <c r="I630" s="2"/>
      <c r="J630" s="2"/>
      <c r="K630" s="14"/>
      <c r="L630" s="2"/>
      <c r="M630" s="2"/>
      <c r="N630" s="2"/>
      <c r="O630" s="2"/>
      <c r="P630" s="2"/>
      <c r="Q630" s="2"/>
      <c r="R630" s="2"/>
    </row>
    <row r="631">
      <c r="A631" s="2"/>
      <c r="B631" s="2"/>
      <c r="C631" s="2"/>
      <c r="D631" s="2"/>
      <c r="E631" s="2"/>
      <c r="F631" s="2"/>
      <c r="G631" s="2"/>
      <c r="H631" s="2"/>
      <c r="I631" s="2"/>
      <c r="J631" s="2"/>
      <c r="K631" s="14"/>
      <c r="L631" s="2"/>
      <c r="M631" s="2"/>
      <c r="N631" s="2"/>
      <c r="O631" s="2"/>
      <c r="P631" s="2"/>
      <c r="Q631" s="2"/>
      <c r="R631" s="2"/>
    </row>
    <row r="632">
      <c r="A632" s="2"/>
      <c r="B632" s="2"/>
      <c r="C632" s="2"/>
      <c r="D632" s="2"/>
      <c r="E632" s="2"/>
      <c r="F632" s="2"/>
      <c r="G632" s="2"/>
      <c r="H632" s="2"/>
      <c r="I632" s="2"/>
      <c r="J632" s="2"/>
      <c r="K632" s="14"/>
      <c r="L632" s="2"/>
      <c r="M632" s="2"/>
      <c r="N632" s="2"/>
      <c r="O632" s="2"/>
      <c r="P632" s="2"/>
      <c r="Q632" s="2"/>
      <c r="R632" s="2"/>
    </row>
    <row r="633">
      <c r="A633" s="2"/>
      <c r="B633" s="2"/>
      <c r="C633" s="2"/>
      <c r="D633" s="2"/>
      <c r="E633" s="2"/>
      <c r="F633" s="2"/>
      <c r="G633" s="2"/>
      <c r="H633" s="2"/>
      <c r="I633" s="2"/>
      <c r="J633" s="2"/>
      <c r="K633" s="14"/>
      <c r="L633" s="2"/>
      <c r="M633" s="2"/>
      <c r="N633" s="2"/>
      <c r="O633" s="2"/>
      <c r="P633" s="2"/>
      <c r="Q633" s="2"/>
      <c r="R633" s="2"/>
    </row>
    <row r="634">
      <c r="A634" s="2"/>
      <c r="B634" s="2"/>
      <c r="C634" s="2"/>
      <c r="D634" s="2"/>
      <c r="E634" s="2"/>
      <c r="F634" s="2"/>
      <c r="G634" s="2"/>
      <c r="H634" s="2"/>
      <c r="I634" s="2"/>
      <c r="J634" s="2"/>
      <c r="K634" s="14"/>
      <c r="L634" s="2"/>
      <c r="M634" s="2"/>
      <c r="N634" s="2"/>
      <c r="O634" s="2"/>
      <c r="P634" s="2"/>
      <c r="Q634" s="2"/>
      <c r="R634" s="2"/>
    </row>
    <row r="635">
      <c r="A635" s="2"/>
      <c r="B635" s="2"/>
      <c r="C635" s="2"/>
      <c r="D635" s="2"/>
      <c r="E635" s="2"/>
      <c r="F635" s="2"/>
      <c r="G635" s="2"/>
      <c r="H635" s="2"/>
      <c r="I635" s="2"/>
      <c r="J635" s="2"/>
      <c r="K635" s="14"/>
      <c r="L635" s="2"/>
      <c r="M635" s="2"/>
      <c r="N635" s="2"/>
      <c r="O635" s="2"/>
      <c r="P635" s="2"/>
      <c r="Q635" s="2"/>
      <c r="R635" s="2"/>
    </row>
    <row r="636">
      <c r="A636" s="2"/>
      <c r="B636" s="2"/>
      <c r="C636" s="2"/>
      <c r="D636" s="2"/>
      <c r="E636" s="2"/>
      <c r="F636" s="2"/>
      <c r="G636" s="2"/>
      <c r="H636" s="2"/>
      <c r="I636" s="2"/>
      <c r="J636" s="2"/>
      <c r="K636" s="14"/>
      <c r="L636" s="2"/>
      <c r="M636" s="2"/>
      <c r="N636" s="2"/>
      <c r="O636" s="2"/>
      <c r="P636" s="2"/>
      <c r="Q636" s="2"/>
      <c r="R636" s="2"/>
    </row>
    <row r="637">
      <c r="A637" s="2"/>
      <c r="B637" s="2"/>
      <c r="C637" s="2"/>
      <c r="D637" s="2"/>
      <c r="E637" s="2"/>
      <c r="F637" s="2"/>
      <c r="G637" s="2"/>
      <c r="H637" s="2"/>
      <c r="I637" s="2"/>
      <c r="J637" s="2"/>
      <c r="K637" s="14"/>
      <c r="L637" s="2"/>
      <c r="M637" s="2"/>
      <c r="N637" s="2"/>
      <c r="O637" s="2"/>
      <c r="P637" s="2"/>
      <c r="Q637" s="2"/>
      <c r="R637" s="2"/>
    </row>
    <row r="638">
      <c r="A638" s="2"/>
      <c r="B638" s="2"/>
      <c r="C638" s="2"/>
      <c r="D638" s="2"/>
      <c r="E638" s="2"/>
      <c r="F638" s="2"/>
      <c r="G638" s="2"/>
      <c r="H638" s="2"/>
      <c r="I638" s="2"/>
      <c r="J638" s="2"/>
      <c r="K638" s="14"/>
      <c r="L638" s="2"/>
      <c r="M638" s="2"/>
      <c r="N638" s="2"/>
      <c r="O638" s="2"/>
      <c r="P638" s="2"/>
      <c r="Q638" s="2"/>
      <c r="R638" s="2"/>
    </row>
    <row r="639">
      <c r="A639" s="2"/>
      <c r="B639" s="2"/>
      <c r="C639" s="2"/>
      <c r="D639" s="2"/>
      <c r="E639" s="2"/>
      <c r="F639" s="2"/>
      <c r="G639" s="2"/>
      <c r="H639" s="2"/>
      <c r="I639" s="2"/>
      <c r="J639" s="2"/>
      <c r="K639" s="14"/>
      <c r="L639" s="2"/>
      <c r="M639" s="2"/>
      <c r="N639" s="2"/>
      <c r="O639" s="2"/>
      <c r="P639" s="2"/>
      <c r="Q639" s="2"/>
      <c r="R639" s="2"/>
    </row>
    <row r="640">
      <c r="A640" s="2"/>
      <c r="B640" s="2"/>
      <c r="C640" s="2"/>
      <c r="D640" s="2"/>
      <c r="E640" s="2"/>
      <c r="F640" s="2"/>
      <c r="G640" s="2"/>
      <c r="H640" s="2"/>
      <c r="I640" s="2"/>
      <c r="J640" s="2"/>
      <c r="K640" s="14"/>
      <c r="L640" s="2"/>
      <c r="M640" s="2"/>
      <c r="N640" s="2"/>
      <c r="O640" s="2"/>
      <c r="P640" s="2"/>
      <c r="Q640" s="2"/>
      <c r="R640" s="2"/>
    </row>
    <row r="641">
      <c r="A641" s="2"/>
      <c r="B641" s="2"/>
      <c r="C641" s="2"/>
      <c r="D641" s="2"/>
      <c r="E641" s="2"/>
      <c r="F641" s="2"/>
      <c r="G641" s="2"/>
      <c r="H641" s="2"/>
      <c r="I641" s="2"/>
      <c r="J641" s="2"/>
      <c r="K641" s="14"/>
      <c r="L641" s="2"/>
      <c r="M641" s="2"/>
      <c r="N641" s="2"/>
      <c r="O641" s="2"/>
      <c r="P641" s="2"/>
      <c r="Q641" s="2"/>
      <c r="R641" s="2"/>
    </row>
    <row r="642">
      <c r="A642" s="2"/>
      <c r="B642" s="2"/>
      <c r="C642" s="2"/>
      <c r="D642" s="2"/>
      <c r="E642" s="2"/>
      <c r="F642" s="2"/>
      <c r="G642" s="2"/>
      <c r="H642" s="2"/>
      <c r="I642" s="2"/>
      <c r="J642" s="2"/>
      <c r="K642" s="14"/>
      <c r="L642" s="2"/>
      <c r="M642" s="2"/>
      <c r="N642" s="2"/>
      <c r="O642" s="2"/>
      <c r="P642" s="2"/>
      <c r="Q642" s="2"/>
      <c r="R642" s="2"/>
    </row>
    <row r="643">
      <c r="A643" s="2"/>
      <c r="B643" s="2"/>
      <c r="C643" s="2"/>
      <c r="D643" s="2"/>
      <c r="E643" s="2"/>
      <c r="F643" s="2"/>
      <c r="G643" s="2"/>
      <c r="H643" s="2"/>
      <c r="I643" s="2"/>
      <c r="J643" s="2"/>
      <c r="K643" s="14"/>
      <c r="L643" s="2"/>
      <c r="M643" s="2"/>
      <c r="N643" s="2"/>
      <c r="O643" s="2"/>
      <c r="P643" s="2"/>
      <c r="Q643" s="2"/>
      <c r="R643" s="2"/>
    </row>
    <row r="644">
      <c r="A644" s="2"/>
      <c r="B644" s="2"/>
      <c r="C644" s="2"/>
      <c r="D644" s="2"/>
      <c r="E644" s="2"/>
      <c r="F644" s="2"/>
      <c r="G644" s="2"/>
      <c r="H644" s="2"/>
      <c r="I644" s="2"/>
      <c r="J644" s="2"/>
      <c r="K644" s="14"/>
      <c r="L644" s="2"/>
      <c r="M644" s="2"/>
      <c r="N644" s="2"/>
      <c r="O644" s="2"/>
      <c r="P644" s="2"/>
      <c r="Q644" s="2"/>
      <c r="R644" s="2"/>
    </row>
    <row r="645">
      <c r="A645" s="2"/>
      <c r="B645" s="2"/>
      <c r="C645" s="2"/>
      <c r="D645" s="2"/>
      <c r="E645" s="2"/>
      <c r="F645" s="2"/>
      <c r="G645" s="2"/>
      <c r="H645" s="2"/>
      <c r="I645" s="2"/>
      <c r="J645" s="2"/>
      <c r="K645" s="14"/>
      <c r="L645" s="2"/>
      <c r="M645" s="2"/>
      <c r="N645" s="2"/>
      <c r="O645" s="2"/>
      <c r="P645" s="2"/>
      <c r="Q645" s="2"/>
      <c r="R645" s="2"/>
    </row>
    <row r="646">
      <c r="A646" s="2"/>
      <c r="B646" s="2"/>
      <c r="C646" s="2"/>
      <c r="D646" s="2"/>
      <c r="E646" s="2"/>
      <c r="F646" s="2"/>
      <c r="G646" s="2"/>
      <c r="H646" s="2"/>
      <c r="I646" s="2"/>
      <c r="J646" s="2"/>
      <c r="K646" s="14"/>
      <c r="L646" s="2"/>
      <c r="M646" s="2"/>
      <c r="N646" s="2"/>
      <c r="O646" s="2"/>
      <c r="P646" s="2"/>
      <c r="Q646" s="2"/>
      <c r="R646" s="2"/>
    </row>
    <row r="647">
      <c r="A647" s="2"/>
      <c r="B647" s="2"/>
      <c r="C647" s="2"/>
      <c r="D647" s="2"/>
      <c r="E647" s="2"/>
      <c r="F647" s="2"/>
      <c r="G647" s="2"/>
      <c r="H647" s="2"/>
      <c r="I647" s="2"/>
      <c r="J647" s="2"/>
      <c r="K647" s="14"/>
      <c r="L647" s="2"/>
      <c r="M647" s="2"/>
      <c r="N647" s="2"/>
      <c r="O647" s="2"/>
      <c r="P647" s="2"/>
      <c r="Q647" s="2"/>
      <c r="R647" s="2"/>
    </row>
    <row r="648">
      <c r="A648" s="2"/>
      <c r="B648" s="2"/>
      <c r="C648" s="2"/>
      <c r="D648" s="2"/>
      <c r="E648" s="2"/>
      <c r="F648" s="2"/>
      <c r="G648" s="2"/>
      <c r="H648" s="2"/>
      <c r="I648" s="2"/>
      <c r="J648" s="2"/>
      <c r="K648" s="14"/>
      <c r="L648" s="2"/>
      <c r="M648" s="2"/>
      <c r="N648" s="2"/>
      <c r="O648" s="2"/>
      <c r="P648" s="2"/>
      <c r="Q648" s="2"/>
      <c r="R648" s="2"/>
    </row>
    <row r="649">
      <c r="A649" s="2"/>
      <c r="B649" s="2"/>
      <c r="C649" s="2"/>
      <c r="D649" s="2"/>
      <c r="E649" s="2"/>
      <c r="F649" s="2"/>
      <c r="G649" s="2"/>
      <c r="H649" s="2"/>
      <c r="I649" s="2"/>
      <c r="J649" s="2"/>
      <c r="K649" s="14"/>
      <c r="L649" s="2"/>
      <c r="M649" s="2"/>
      <c r="N649" s="2"/>
      <c r="O649" s="2"/>
      <c r="P649" s="2"/>
      <c r="Q649" s="2"/>
      <c r="R649" s="2"/>
    </row>
    <row r="650">
      <c r="A650" s="2"/>
      <c r="B650" s="2"/>
      <c r="C650" s="2"/>
      <c r="D650" s="2"/>
      <c r="E650" s="2"/>
      <c r="F650" s="2"/>
      <c r="G650" s="2"/>
      <c r="H650" s="2"/>
      <c r="I650" s="2"/>
      <c r="J650" s="2"/>
      <c r="K650" s="14"/>
      <c r="L650" s="2"/>
      <c r="M650" s="2"/>
      <c r="N650" s="2"/>
      <c r="O650" s="2"/>
      <c r="P650" s="2"/>
      <c r="Q650" s="2"/>
      <c r="R650" s="2"/>
    </row>
    <row r="651">
      <c r="A651" s="2"/>
      <c r="B651" s="2"/>
      <c r="C651" s="2"/>
      <c r="D651" s="2"/>
      <c r="E651" s="2"/>
      <c r="F651" s="2"/>
      <c r="G651" s="2"/>
      <c r="H651" s="2"/>
      <c r="I651" s="2"/>
      <c r="J651" s="2"/>
      <c r="K651" s="14"/>
      <c r="L651" s="2"/>
      <c r="M651" s="2"/>
      <c r="N651" s="2"/>
      <c r="O651" s="2"/>
      <c r="P651" s="2"/>
      <c r="Q651" s="2"/>
      <c r="R651" s="2"/>
    </row>
    <row r="652">
      <c r="A652" s="2"/>
      <c r="B652" s="2"/>
      <c r="C652" s="2"/>
      <c r="D652" s="2"/>
      <c r="E652" s="2"/>
      <c r="F652" s="2"/>
      <c r="G652" s="2"/>
      <c r="H652" s="2"/>
      <c r="I652" s="2"/>
      <c r="J652" s="2"/>
      <c r="K652" s="14"/>
      <c r="L652" s="2"/>
      <c r="M652" s="2"/>
      <c r="N652" s="2"/>
      <c r="O652" s="2"/>
      <c r="P652" s="2"/>
      <c r="Q652" s="2"/>
      <c r="R652" s="2"/>
    </row>
    <row r="653">
      <c r="A653" s="2"/>
      <c r="B653" s="2"/>
      <c r="C653" s="2"/>
      <c r="D653" s="2"/>
      <c r="E653" s="2"/>
      <c r="F653" s="2"/>
      <c r="G653" s="2"/>
      <c r="H653" s="2"/>
      <c r="I653" s="2"/>
      <c r="J653" s="2"/>
      <c r="K653" s="14"/>
      <c r="L653" s="2"/>
      <c r="M653" s="2"/>
      <c r="N653" s="2"/>
      <c r="O653" s="2"/>
      <c r="P653" s="2"/>
      <c r="Q653" s="2"/>
      <c r="R653" s="2"/>
    </row>
    <row r="654">
      <c r="A654" s="2"/>
      <c r="B654" s="2"/>
      <c r="C654" s="2"/>
      <c r="D654" s="2"/>
      <c r="E654" s="2"/>
      <c r="F654" s="2"/>
      <c r="G654" s="2"/>
      <c r="H654" s="2"/>
      <c r="I654" s="2"/>
      <c r="J654" s="2"/>
      <c r="K654" s="14"/>
      <c r="L654" s="2"/>
      <c r="M654" s="2"/>
      <c r="N654" s="2"/>
      <c r="O654" s="2"/>
      <c r="P654" s="2"/>
      <c r="Q654" s="2"/>
      <c r="R654" s="2"/>
    </row>
    <row r="655">
      <c r="A655" s="2"/>
      <c r="B655" s="2"/>
      <c r="C655" s="2"/>
      <c r="D655" s="2"/>
      <c r="E655" s="2"/>
      <c r="F655" s="2"/>
      <c r="G655" s="2"/>
      <c r="H655" s="2"/>
      <c r="I655" s="2"/>
      <c r="J655" s="2"/>
      <c r="K655" s="14"/>
      <c r="L655" s="2"/>
      <c r="M655" s="2"/>
      <c r="N655" s="2"/>
      <c r="O655" s="2"/>
      <c r="P655" s="2"/>
      <c r="Q655" s="2"/>
      <c r="R655" s="2"/>
    </row>
    <row r="656">
      <c r="A656" s="2"/>
      <c r="B656" s="2"/>
      <c r="C656" s="2"/>
      <c r="D656" s="2"/>
      <c r="E656" s="2"/>
      <c r="F656" s="2"/>
      <c r="G656" s="2"/>
      <c r="H656" s="2"/>
      <c r="I656" s="2"/>
      <c r="J656" s="2"/>
      <c r="K656" s="14"/>
      <c r="L656" s="2"/>
      <c r="M656" s="2"/>
      <c r="N656" s="2"/>
      <c r="O656" s="2"/>
      <c r="P656" s="2"/>
      <c r="Q656" s="2"/>
      <c r="R656" s="2"/>
    </row>
    <row r="657">
      <c r="A657" s="2"/>
      <c r="B657" s="2"/>
      <c r="C657" s="2"/>
      <c r="D657" s="2"/>
      <c r="E657" s="2"/>
      <c r="F657" s="2"/>
      <c r="G657" s="2"/>
      <c r="H657" s="2"/>
      <c r="I657" s="2"/>
      <c r="J657" s="2"/>
      <c r="K657" s="14"/>
      <c r="L657" s="2"/>
      <c r="M657" s="2"/>
      <c r="N657" s="2"/>
      <c r="O657" s="2"/>
      <c r="P657" s="2"/>
      <c r="Q657" s="2"/>
      <c r="R657" s="2"/>
    </row>
    <row r="658">
      <c r="A658" s="2"/>
      <c r="B658" s="2"/>
      <c r="C658" s="2"/>
      <c r="D658" s="2"/>
      <c r="E658" s="2"/>
      <c r="F658" s="2"/>
      <c r="G658" s="2"/>
      <c r="H658" s="2"/>
      <c r="I658" s="2"/>
      <c r="J658" s="2"/>
      <c r="K658" s="14"/>
      <c r="L658" s="2"/>
      <c r="M658" s="2"/>
      <c r="N658" s="2"/>
      <c r="O658" s="2"/>
      <c r="P658" s="2"/>
      <c r="Q658" s="2"/>
      <c r="R658" s="2"/>
    </row>
    <row r="659">
      <c r="A659" s="2"/>
      <c r="B659" s="2"/>
      <c r="C659" s="2"/>
      <c r="D659" s="2"/>
      <c r="E659" s="2"/>
      <c r="F659" s="2"/>
      <c r="G659" s="2"/>
      <c r="H659" s="2"/>
      <c r="I659" s="2"/>
      <c r="J659" s="2"/>
      <c r="K659" s="14"/>
      <c r="L659" s="2"/>
      <c r="M659" s="2"/>
      <c r="N659" s="2"/>
      <c r="O659" s="2"/>
      <c r="P659" s="2"/>
      <c r="Q659" s="2"/>
      <c r="R659" s="2"/>
    </row>
    <row r="660">
      <c r="A660" s="2"/>
      <c r="B660" s="2"/>
      <c r="C660" s="2"/>
      <c r="D660" s="2"/>
      <c r="E660" s="2"/>
      <c r="F660" s="2"/>
      <c r="G660" s="2"/>
      <c r="H660" s="2"/>
      <c r="I660" s="2"/>
      <c r="J660" s="2"/>
      <c r="K660" s="14"/>
      <c r="L660" s="2"/>
      <c r="M660" s="2"/>
      <c r="N660" s="2"/>
      <c r="O660" s="2"/>
      <c r="P660" s="2"/>
      <c r="Q660" s="2"/>
      <c r="R660" s="2"/>
    </row>
    <row r="661">
      <c r="A661" s="2"/>
      <c r="B661" s="2"/>
      <c r="C661" s="2"/>
      <c r="D661" s="2"/>
      <c r="E661" s="2"/>
      <c r="F661" s="2"/>
      <c r="G661" s="2"/>
      <c r="H661" s="2"/>
      <c r="I661" s="2"/>
      <c r="J661" s="2"/>
      <c r="K661" s="14"/>
      <c r="L661" s="2"/>
      <c r="M661" s="2"/>
      <c r="N661" s="2"/>
      <c r="O661" s="2"/>
      <c r="P661" s="2"/>
      <c r="Q661" s="2"/>
      <c r="R661" s="2"/>
    </row>
    <row r="662">
      <c r="A662" s="2"/>
      <c r="B662" s="2"/>
      <c r="C662" s="2"/>
      <c r="D662" s="2"/>
      <c r="E662" s="2"/>
      <c r="F662" s="2"/>
      <c r="G662" s="2"/>
      <c r="H662" s="2"/>
      <c r="I662" s="2"/>
      <c r="J662" s="2"/>
      <c r="K662" s="14"/>
      <c r="L662" s="2"/>
      <c r="M662" s="2"/>
      <c r="N662" s="2"/>
      <c r="O662" s="2"/>
      <c r="P662" s="2"/>
      <c r="Q662" s="2"/>
      <c r="R662" s="2"/>
    </row>
    <row r="663">
      <c r="A663" s="2"/>
      <c r="B663" s="2"/>
      <c r="C663" s="2"/>
      <c r="D663" s="2"/>
      <c r="E663" s="2"/>
      <c r="F663" s="2"/>
      <c r="G663" s="2"/>
      <c r="H663" s="2"/>
      <c r="I663" s="2"/>
      <c r="J663" s="2"/>
      <c r="K663" s="14"/>
      <c r="L663" s="2"/>
      <c r="M663" s="2"/>
      <c r="N663" s="2"/>
      <c r="O663" s="2"/>
      <c r="P663" s="2"/>
      <c r="Q663" s="2"/>
      <c r="R663" s="2"/>
    </row>
    <row r="664">
      <c r="A664" s="2"/>
      <c r="B664" s="2"/>
      <c r="C664" s="2"/>
      <c r="D664" s="2"/>
      <c r="E664" s="2"/>
      <c r="F664" s="2"/>
      <c r="G664" s="2"/>
      <c r="H664" s="2"/>
      <c r="I664" s="2"/>
      <c r="J664" s="2"/>
      <c r="K664" s="14"/>
      <c r="L664" s="2"/>
      <c r="M664" s="2"/>
      <c r="N664" s="2"/>
      <c r="O664" s="2"/>
      <c r="P664" s="2"/>
      <c r="Q664" s="2"/>
      <c r="R664" s="2"/>
    </row>
    <row r="665">
      <c r="A665" s="2"/>
      <c r="B665" s="2"/>
      <c r="C665" s="2"/>
      <c r="D665" s="2"/>
      <c r="E665" s="2"/>
      <c r="F665" s="2"/>
      <c r="G665" s="2"/>
      <c r="H665" s="2"/>
      <c r="I665" s="2"/>
      <c r="J665" s="2"/>
      <c r="K665" s="14"/>
      <c r="L665" s="2"/>
      <c r="M665" s="2"/>
      <c r="N665" s="2"/>
      <c r="O665" s="2"/>
      <c r="P665" s="2"/>
      <c r="Q665" s="2"/>
      <c r="R665" s="2"/>
    </row>
    <row r="666">
      <c r="A666" s="2"/>
      <c r="B666" s="2"/>
      <c r="C666" s="2"/>
      <c r="D666" s="2"/>
      <c r="E666" s="2"/>
      <c r="F666" s="2"/>
      <c r="G666" s="2"/>
      <c r="H666" s="2"/>
      <c r="I666" s="2"/>
      <c r="J666" s="2"/>
      <c r="K666" s="14"/>
      <c r="L666" s="2"/>
      <c r="M666" s="2"/>
      <c r="N666" s="2"/>
      <c r="O666" s="2"/>
      <c r="P666" s="2"/>
      <c r="Q666" s="2"/>
      <c r="R666" s="2"/>
    </row>
    <row r="667">
      <c r="A667" s="2"/>
      <c r="B667" s="2"/>
      <c r="C667" s="2"/>
      <c r="D667" s="2"/>
      <c r="E667" s="2"/>
      <c r="F667" s="2"/>
      <c r="G667" s="2"/>
      <c r="H667" s="2"/>
      <c r="I667" s="2"/>
      <c r="J667" s="2"/>
      <c r="K667" s="14"/>
      <c r="L667" s="2"/>
      <c r="M667" s="2"/>
      <c r="N667" s="2"/>
      <c r="O667" s="2"/>
      <c r="P667" s="2"/>
      <c r="Q667" s="2"/>
      <c r="R667" s="2"/>
    </row>
    <row r="668">
      <c r="A668" s="2"/>
      <c r="B668" s="2"/>
      <c r="C668" s="2"/>
      <c r="D668" s="2"/>
      <c r="E668" s="2"/>
      <c r="F668" s="2"/>
      <c r="G668" s="2"/>
      <c r="H668" s="2"/>
      <c r="I668" s="2"/>
      <c r="J668" s="2"/>
      <c r="K668" s="14"/>
      <c r="L668" s="2"/>
      <c r="M668" s="2"/>
      <c r="N668" s="2"/>
      <c r="O668" s="2"/>
      <c r="P668" s="2"/>
      <c r="Q668" s="2"/>
      <c r="R668" s="2"/>
    </row>
    <row r="669">
      <c r="A669" s="2"/>
      <c r="B669" s="2"/>
      <c r="C669" s="2"/>
      <c r="D669" s="2"/>
      <c r="E669" s="2"/>
      <c r="F669" s="2"/>
      <c r="G669" s="2"/>
      <c r="H669" s="2"/>
      <c r="I669" s="2"/>
      <c r="J669" s="2"/>
      <c r="K669" s="14"/>
      <c r="L669" s="2"/>
      <c r="M669" s="2"/>
      <c r="N669" s="2"/>
      <c r="O669" s="2"/>
      <c r="P669" s="2"/>
      <c r="Q669" s="2"/>
      <c r="R669" s="2"/>
    </row>
    <row r="670">
      <c r="A670" s="2"/>
      <c r="B670" s="2"/>
      <c r="C670" s="2"/>
      <c r="D670" s="2"/>
      <c r="E670" s="2"/>
      <c r="F670" s="2"/>
      <c r="G670" s="2"/>
      <c r="H670" s="2"/>
      <c r="I670" s="2"/>
      <c r="J670" s="2"/>
      <c r="K670" s="14"/>
      <c r="L670" s="2"/>
      <c r="M670" s="2"/>
      <c r="N670" s="2"/>
      <c r="O670" s="2"/>
      <c r="P670" s="2"/>
      <c r="Q670" s="2"/>
      <c r="R670" s="2"/>
    </row>
    <row r="671">
      <c r="A671" s="2"/>
      <c r="B671" s="2"/>
      <c r="C671" s="2"/>
      <c r="D671" s="2"/>
      <c r="E671" s="2"/>
      <c r="F671" s="2"/>
      <c r="G671" s="2"/>
      <c r="H671" s="2"/>
      <c r="I671" s="2"/>
      <c r="J671" s="2"/>
      <c r="K671" s="14"/>
      <c r="L671" s="2"/>
      <c r="M671" s="2"/>
      <c r="N671" s="2"/>
      <c r="O671" s="2"/>
      <c r="P671" s="2"/>
      <c r="Q671" s="2"/>
      <c r="R671" s="2"/>
    </row>
    <row r="672">
      <c r="A672" s="2"/>
      <c r="B672" s="2"/>
      <c r="C672" s="2"/>
      <c r="D672" s="2"/>
      <c r="E672" s="2"/>
      <c r="F672" s="2"/>
      <c r="G672" s="2"/>
      <c r="H672" s="2"/>
      <c r="I672" s="2"/>
      <c r="J672" s="2"/>
      <c r="K672" s="14"/>
      <c r="L672" s="2"/>
      <c r="M672" s="2"/>
      <c r="N672" s="2"/>
      <c r="O672" s="2"/>
      <c r="P672" s="2"/>
      <c r="Q672" s="2"/>
      <c r="R672" s="2"/>
    </row>
    <row r="673">
      <c r="A673" s="2"/>
      <c r="B673" s="2"/>
      <c r="C673" s="2"/>
      <c r="D673" s="2"/>
      <c r="E673" s="2"/>
      <c r="F673" s="2"/>
      <c r="G673" s="2"/>
      <c r="H673" s="2"/>
      <c r="I673" s="2"/>
      <c r="J673" s="2"/>
      <c r="K673" s="14"/>
      <c r="L673" s="2"/>
      <c r="M673" s="2"/>
      <c r="N673" s="2"/>
      <c r="O673" s="2"/>
      <c r="P673" s="2"/>
      <c r="Q673" s="2"/>
      <c r="R673" s="2"/>
    </row>
    <row r="674">
      <c r="A674" s="2"/>
      <c r="B674" s="2"/>
      <c r="C674" s="2"/>
      <c r="D674" s="2"/>
      <c r="E674" s="2"/>
      <c r="F674" s="2"/>
      <c r="G674" s="2"/>
      <c r="H674" s="2"/>
      <c r="I674" s="2"/>
      <c r="J674" s="2"/>
      <c r="K674" s="14"/>
      <c r="L674" s="2"/>
      <c r="M674" s="2"/>
      <c r="N674" s="2"/>
      <c r="O674" s="2"/>
      <c r="P674" s="2"/>
      <c r="Q674" s="2"/>
      <c r="R674" s="2"/>
    </row>
    <row r="675">
      <c r="A675" s="2"/>
      <c r="B675" s="2"/>
      <c r="C675" s="2"/>
      <c r="D675" s="2"/>
      <c r="E675" s="2"/>
      <c r="F675" s="2"/>
      <c r="G675" s="2"/>
      <c r="H675" s="2"/>
      <c r="I675" s="2"/>
      <c r="J675" s="2"/>
      <c r="K675" s="14"/>
      <c r="L675" s="2"/>
      <c r="M675" s="2"/>
      <c r="N675" s="2"/>
      <c r="O675" s="2"/>
      <c r="P675" s="2"/>
      <c r="Q675" s="2"/>
      <c r="R675" s="2"/>
    </row>
    <row r="676">
      <c r="A676" s="2"/>
      <c r="B676" s="2"/>
      <c r="C676" s="2"/>
      <c r="D676" s="2"/>
      <c r="E676" s="2"/>
      <c r="F676" s="2"/>
      <c r="G676" s="2"/>
      <c r="H676" s="2"/>
      <c r="I676" s="2"/>
      <c r="J676" s="2"/>
      <c r="K676" s="14"/>
      <c r="L676" s="2"/>
      <c r="M676" s="2"/>
      <c r="N676" s="2"/>
      <c r="O676" s="2"/>
      <c r="P676" s="2"/>
      <c r="Q676" s="2"/>
      <c r="R676" s="2"/>
    </row>
    <row r="677">
      <c r="A677" s="2"/>
      <c r="B677" s="2"/>
      <c r="C677" s="2"/>
      <c r="D677" s="2"/>
      <c r="E677" s="2"/>
      <c r="F677" s="2"/>
      <c r="G677" s="2"/>
      <c r="H677" s="2"/>
      <c r="I677" s="2"/>
      <c r="J677" s="2"/>
      <c r="K677" s="14"/>
      <c r="L677" s="2"/>
      <c r="M677" s="2"/>
      <c r="N677" s="2"/>
      <c r="O677" s="2"/>
      <c r="P677" s="2"/>
      <c r="Q677" s="2"/>
      <c r="R677" s="2"/>
    </row>
    <row r="678">
      <c r="A678" s="2"/>
      <c r="B678" s="2"/>
      <c r="C678" s="2"/>
      <c r="D678" s="2"/>
      <c r="E678" s="2"/>
      <c r="F678" s="2"/>
      <c r="G678" s="2"/>
      <c r="H678" s="2"/>
      <c r="I678" s="2"/>
      <c r="J678" s="2"/>
      <c r="K678" s="14"/>
      <c r="L678" s="2"/>
      <c r="M678" s="2"/>
      <c r="N678" s="2"/>
      <c r="O678" s="2"/>
      <c r="P678" s="2"/>
      <c r="Q678" s="2"/>
      <c r="R678" s="2"/>
    </row>
    <row r="679">
      <c r="A679" s="2"/>
      <c r="B679" s="2"/>
      <c r="C679" s="2"/>
      <c r="D679" s="2"/>
      <c r="E679" s="2"/>
      <c r="F679" s="2"/>
      <c r="G679" s="2"/>
      <c r="H679" s="2"/>
      <c r="I679" s="2"/>
      <c r="J679" s="2"/>
      <c r="K679" s="14"/>
      <c r="L679" s="2"/>
      <c r="M679" s="2"/>
      <c r="N679" s="2"/>
      <c r="O679" s="2"/>
      <c r="P679" s="2"/>
      <c r="Q679" s="2"/>
      <c r="R679" s="2"/>
    </row>
    <row r="680">
      <c r="A680" s="2"/>
      <c r="B680" s="2"/>
      <c r="C680" s="2"/>
      <c r="D680" s="2"/>
      <c r="E680" s="2"/>
      <c r="F680" s="2"/>
      <c r="G680" s="2"/>
      <c r="H680" s="2"/>
      <c r="I680" s="2"/>
      <c r="J680" s="2"/>
      <c r="K680" s="14"/>
      <c r="L680" s="2"/>
      <c r="M680" s="2"/>
      <c r="N680" s="2"/>
      <c r="O680" s="2"/>
      <c r="P680" s="2"/>
      <c r="Q680" s="2"/>
      <c r="R680" s="2"/>
    </row>
    <row r="681">
      <c r="A681" s="2"/>
      <c r="B681" s="2"/>
      <c r="C681" s="2"/>
      <c r="D681" s="2"/>
      <c r="E681" s="2"/>
      <c r="F681" s="2"/>
      <c r="G681" s="2"/>
      <c r="H681" s="2"/>
      <c r="I681" s="2"/>
      <c r="J681" s="2"/>
      <c r="K681" s="14"/>
      <c r="L681" s="2"/>
      <c r="M681" s="2"/>
      <c r="N681" s="2"/>
      <c r="O681" s="2"/>
      <c r="P681" s="2"/>
      <c r="Q681" s="2"/>
      <c r="R681" s="2"/>
    </row>
    <row r="682">
      <c r="A682" s="2"/>
      <c r="B682" s="2"/>
      <c r="C682" s="2"/>
      <c r="D682" s="2"/>
      <c r="E682" s="2"/>
      <c r="F682" s="2"/>
      <c r="G682" s="2"/>
      <c r="H682" s="2"/>
      <c r="I682" s="2"/>
      <c r="J682" s="2"/>
      <c r="K682" s="14"/>
      <c r="L682" s="2"/>
      <c r="M682" s="2"/>
      <c r="N682" s="2"/>
      <c r="O682" s="2"/>
      <c r="P682" s="2"/>
      <c r="Q682" s="2"/>
      <c r="R682" s="2"/>
    </row>
    <row r="683">
      <c r="A683" s="2"/>
      <c r="B683" s="2"/>
      <c r="C683" s="2"/>
      <c r="D683" s="2"/>
      <c r="E683" s="2"/>
      <c r="F683" s="2"/>
      <c r="G683" s="2"/>
      <c r="H683" s="2"/>
      <c r="I683" s="2"/>
      <c r="J683" s="2"/>
      <c r="K683" s="14"/>
      <c r="L683" s="2"/>
      <c r="M683" s="2"/>
      <c r="N683" s="2"/>
      <c r="O683" s="2"/>
      <c r="P683" s="2"/>
      <c r="Q683" s="2"/>
      <c r="R683" s="2"/>
    </row>
    <row r="684">
      <c r="A684" s="2"/>
      <c r="B684" s="2"/>
      <c r="C684" s="2"/>
      <c r="D684" s="2"/>
      <c r="E684" s="2"/>
      <c r="F684" s="2"/>
      <c r="G684" s="2"/>
      <c r="H684" s="2"/>
      <c r="I684" s="2"/>
      <c r="J684" s="2"/>
      <c r="K684" s="14"/>
      <c r="L684" s="2"/>
      <c r="M684" s="2"/>
      <c r="N684" s="2"/>
      <c r="O684" s="2"/>
      <c r="P684" s="2"/>
      <c r="Q684" s="2"/>
      <c r="R684" s="2"/>
    </row>
    <row r="685">
      <c r="A685" s="2"/>
      <c r="B685" s="2"/>
      <c r="C685" s="2"/>
      <c r="D685" s="2"/>
      <c r="E685" s="2"/>
      <c r="F685" s="2"/>
      <c r="G685" s="2"/>
      <c r="H685" s="2"/>
      <c r="I685" s="2"/>
      <c r="J685" s="2"/>
      <c r="K685" s="14"/>
      <c r="L685" s="2"/>
      <c r="M685" s="2"/>
      <c r="N685" s="2"/>
      <c r="O685" s="2"/>
      <c r="P685" s="2"/>
      <c r="Q685" s="2"/>
      <c r="R685" s="2"/>
    </row>
    <row r="686">
      <c r="A686" s="2"/>
      <c r="B686" s="2"/>
      <c r="C686" s="2"/>
      <c r="D686" s="2"/>
      <c r="E686" s="2"/>
      <c r="F686" s="2"/>
      <c r="G686" s="2"/>
      <c r="H686" s="2"/>
      <c r="I686" s="2"/>
      <c r="J686" s="2"/>
      <c r="K686" s="14"/>
      <c r="L686" s="2"/>
      <c r="M686" s="2"/>
      <c r="N686" s="2"/>
      <c r="O686" s="2"/>
      <c r="P686" s="2"/>
      <c r="Q686" s="2"/>
      <c r="R686" s="2"/>
    </row>
    <row r="687">
      <c r="A687" s="2"/>
      <c r="B687" s="2"/>
      <c r="C687" s="2"/>
      <c r="D687" s="2"/>
      <c r="E687" s="2"/>
      <c r="F687" s="2"/>
      <c r="G687" s="2"/>
      <c r="H687" s="2"/>
      <c r="I687" s="2"/>
      <c r="J687" s="2"/>
      <c r="K687" s="14"/>
      <c r="L687" s="2"/>
      <c r="M687" s="2"/>
      <c r="N687" s="2"/>
      <c r="O687" s="2"/>
      <c r="P687" s="2"/>
      <c r="Q687" s="2"/>
      <c r="R687" s="2"/>
    </row>
    <row r="688">
      <c r="A688" s="2"/>
      <c r="B688" s="2"/>
      <c r="C688" s="2"/>
      <c r="D688" s="2"/>
      <c r="E688" s="2"/>
      <c r="F688" s="2"/>
      <c r="G688" s="2"/>
      <c r="H688" s="2"/>
      <c r="I688" s="2"/>
      <c r="J688" s="2"/>
      <c r="K688" s="14"/>
      <c r="L688" s="2"/>
      <c r="M688" s="2"/>
      <c r="N688" s="2"/>
      <c r="O688" s="2"/>
      <c r="P688" s="2"/>
      <c r="Q688" s="2"/>
      <c r="R688" s="2"/>
    </row>
    <row r="689">
      <c r="A689" s="2"/>
      <c r="B689" s="2"/>
      <c r="C689" s="2"/>
      <c r="D689" s="2"/>
      <c r="E689" s="2"/>
      <c r="F689" s="2"/>
      <c r="G689" s="2"/>
      <c r="H689" s="2"/>
      <c r="I689" s="2"/>
      <c r="J689" s="2"/>
      <c r="K689" s="14"/>
      <c r="L689" s="2"/>
      <c r="M689" s="2"/>
      <c r="N689" s="2"/>
      <c r="O689" s="2"/>
      <c r="P689" s="2"/>
      <c r="Q689" s="2"/>
      <c r="R689" s="2"/>
    </row>
    <row r="690">
      <c r="A690" s="2"/>
      <c r="B690" s="2"/>
      <c r="C690" s="2"/>
      <c r="D690" s="2"/>
      <c r="E690" s="2"/>
      <c r="F690" s="2"/>
      <c r="G690" s="2"/>
      <c r="H690" s="2"/>
      <c r="I690" s="2"/>
      <c r="J690" s="2"/>
      <c r="K690" s="14"/>
      <c r="L690" s="2"/>
      <c r="M690" s="2"/>
      <c r="N690" s="2"/>
      <c r="O690" s="2"/>
      <c r="P690" s="2"/>
      <c r="Q690" s="2"/>
      <c r="R690" s="2"/>
    </row>
    <row r="691">
      <c r="A691" s="2"/>
      <c r="B691" s="2"/>
      <c r="C691" s="2"/>
      <c r="D691" s="2"/>
      <c r="E691" s="2"/>
      <c r="F691" s="2"/>
      <c r="G691" s="2"/>
      <c r="H691" s="2"/>
      <c r="I691" s="2"/>
      <c r="J691" s="2"/>
      <c r="K691" s="14"/>
      <c r="L691" s="2"/>
      <c r="M691" s="2"/>
      <c r="N691" s="2"/>
      <c r="O691" s="2"/>
      <c r="P691" s="2"/>
      <c r="Q691" s="2"/>
      <c r="R691" s="2"/>
    </row>
    <row r="692">
      <c r="A692" s="2"/>
      <c r="B692" s="2"/>
      <c r="C692" s="2"/>
      <c r="D692" s="2"/>
      <c r="E692" s="2"/>
      <c r="F692" s="2"/>
      <c r="G692" s="2"/>
      <c r="H692" s="2"/>
      <c r="I692" s="2"/>
      <c r="J692" s="2"/>
      <c r="K692" s="14"/>
      <c r="L692" s="2"/>
      <c r="M692" s="2"/>
      <c r="N692" s="2"/>
      <c r="O692" s="2"/>
      <c r="P692" s="2"/>
      <c r="Q692" s="2"/>
      <c r="R692" s="2"/>
    </row>
    <row r="693">
      <c r="A693" s="2"/>
      <c r="B693" s="2"/>
      <c r="C693" s="2"/>
      <c r="D693" s="2"/>
      <c r="E693" s="2"/>
      <c r="F693" s="2"/>
      <c r="G693" s="2"/>
      <c r="H693" s="2"/>
      <c r="I693" s="2"/>
      <c r="J693" s="2"/>
      <c r="K693" s="14"/>
      <c r="L693" s="2"/>
      <c r="M693" s="2"/>
      <c r="N693" s="2"/>
      <c r="O693" s="2"/>
      <c r="P693" s="2"/>
      <c r="Q693" s="2"/>
      <c r="R693" s="2"/>
    </row>
    <row r="694">
      <c r="A694" s="2"/>
      <c r="B694" s="2"/>
      <c r="C694" s="2"/>
      <c r="D694" s="2"/>
      <c r="E694" s="2"/>
      <c r="F694" s="2"/>
      <c r="G694" s="2"/>
      <c r="H694" s="2"/>
      <c r="I694" s="2"/>
      <c r="J694" s="2"/>
      <c r="K694" s="14"/>
      <c r="L694" s="2"/>
      <c r="M694" s="2"/>
      <c r="N694" s="2"/>
      <c r="O694" s="2"/>
      <c r="P694" s="2"/>
      <c r="Q694" s="2"/>
      <c r="R694" s="2"/>
    </row>
    <row r="695">
      <c r="A695" s="2"/>
      <c r="B695" s="2"/>
      <c r="C695" s="2"/>
      <c r="D695" s="2"/>
      <c r="E695" s="2"/>
      <c r="F695" s="2"/>
      <c r="G695" s="2"/>
      <c r="H695" s="2"/>
      <c r="I695" s="2"/>
      <c r="J695" s="2"/>
      <c r="K695" s="14"/>
      <c r="L695" s="2"/>
      <c r="M695" s="2"/>
      <c r="N695" s="2"/>
      <c r="O695" s="2"/>
      <c r="P695" s="2"/>
      <c r="Q695" s="2"/>
      <c r="R695" s="2"/>
    </row>
    <row r="696">
      <c r="A696" s="2"/>
      <c r="B696" s="2"/>
      <c r="C696" s="2"/>
      <c r="D696" s="2"/>
      <c r="E696" s="2"/>
      <c r="F696" s="2"/>
      <c r="G696" s="2"/>
      <c r="H696" s="2"/>
      <c r="I696" s="2"/>
      <c r="J696" s="2"/>
      <c r="K696" s="14"/>
      <c r="L696" s="2"/>
      <c r="M696" s="2"/>
      <c r="N696" s="2"/>
      <c r="O696" s="2"/>
      <c r="P696" s="2"/>
      <c r="Q696" s="2"/>
      <c r="R696" s="2"/>
    </row>
    <row r="697">
      <c r="A697" s="2"/>
      <c r="B697" s="2"/>
      <c r="C697" s="2"/>
      <c r="D697" s="2"/>
      <c r="E697" s="2"/>
      <c r="F697" s="2"/>
      <c r="G697" s="2"/>
      <c r="H697" s="2"/>
      <c r="I697" s="2"/>
      <c r="J697" s="2"/>
      <c r="K697" s="14"/>
      <c r="L697" s="2"/>
      <c r="M697" s="2"/>
      <c r="N697" s="2"/>
      <c r="O697" s="2"/>
      <c r="P697" s="2"/>
      <c r="Q697" s="2"/>
      <c r="R697" s="2"/>
    </row>
    <row r="698">
      <c r="A698" s="2"/>
      <c r="B698" s="2"/>
      <c r="C698" s="2"/>
      <c r="D698" s="2"/>
      <c r="E698" s="2"/>
      <c r="F698" s="2"/>
      <c r="G698" s="2"/>
      <c r="H698" s="2"/>
      <c r="I698" s="2"/>
      <c r="J698" s="2"/>
      <c r="K698" s="14"/>
      <c r="L698" s="2"/>
      <c r="M698" s="2"/>
      <c r="N698" s="2"/>
      <c r="O698" s="2"/>
      <c r="P698" s="2"/>
      <c r="Q698" s="2"/>
      <c r="R698" s="2"/>
    </row>
    <row r="699">
      <c r="A699" s="2"/>
      <c r="B699" s="2"/>
      <c r="C699" s="2"/>
      <c r="D699" s="2"/>
      <c r="E699" s="2"/>
      <c r="F699" s="2"/>
      <c r="G699" s="2"/>
      <c r="H699" s="2"/>
      <c r="I699" s="2"/>
      <c r="J699" s="2"/>
      <c r="K699" s="14"/>
      <c r="L699" s="2"/>
      <c r="M699" s="2"/>
      <c r="N699" s="2"/>
      <c r="O699" s="2"/>
      <c r="P699" s="2"/>
      <c r="Q699" s="2"/>
      <c r="R699" s="2"/>
    </row>
    <row r="700">
      <c r="A700" s="2"/>
      <c r="B700" s="2"/>
      <c r="C700" s="2"/>
      <c r="D700" s="2"/>
      <c r="E700" s="2"/>
      <c r="F700" s="2"/>
      <c r="G700" s="2"/>
      <c r="H700" s="2"/>
      <c r="I700" s="2"/>
      <c r="J700" s="2"/>
      <c r="K700" s="14"/>
      <c r="L700" s="2"/>
      <c r="M700" s="2"/>
      <c r="N700" s="2"/>
      <c r="O700" s="2"/>
      <c r="P700" s="2"/>
      <c r="Q700" s="2"/>
      <c r="R700" s="2"/>
    </row>
    <row r="701">
      <c r="A701" s="2"/>
      <c r="B701" s="2"/>
      <c r="C701" s="2"/>
      <c r="D701" s="2"/>
      <c r="E701" s="2"/>
      <c r="F701" s="2"/>
      <c r="G701" s="2"/>
      <c r="H701" s="2"/>
      <c r="I701" s="2"/>
      <c r="J701" s="2"/>
      <c r="K701" s="14"/>
      <c r="L701" s="2"/>
      <c r="M701" s="2"/>
      <c r="N701" s="2"/>
      <c r="O701" s="2"/>
      <c r="P701" s="2"/>
      <c r="Q701" s="2"/>
      <c r="R701" s="2"/>
    </row>
    <row r="702">
      <c r="A702" s="2"/>
      <c r="B702" s="2"/>
      <c r="C702" s="2"/>
      <c r="D702" s="2"/>
      <c r="E702" s="2"/>
      <c r="F702" s="2"/>
      <c r="G702" s="2"/>
      <c r="H702" s="2"/>
      <c r="I702" s="2"/>
      <c r="J702" s="2"/>
      <c r="K702" s="14"/>
      <c r="L702" s="2"/>
      <c r="M702" s="2"/>
      <c r="N702" s="2"/>
      <c r="O702" s="2"/>
      <c r="P702" s="2"/>
      <c r="Q702" s="2"/>
      <c r="R702" s="2"/>
    </row>
    <row r="703">
      <c r="A703" s="2"/>
      <c r="B703" s="2"/>
      <c r="C703" s="2"/>
      <c r="D703" s="2"/>
      <c r="E703" s="2"/>
      <c r="F703" s="2"/>
      <c r="G703" s="2"/>
      <c r="H703" s="2"/>
      <c r="I703" s="2"/>
      <c r="J703" s="2"/>
      <c r="K703" s="14"/>
      <c r="L703" s="2"/>
      <c r="M703" s="2"/>
      <c r="N703" s="2"/>
      <c r="O703" s="2"/>
      <c r="P703" s="2"/>
      <c r="Q703" s="2"/>
      <c r="R703" s="2"/>
    </row>
    <row r="704">
      <c r="A704" s="2"/>
      <c r="B704" s="2"/>
      <c r="C704" s="2"/>
      <c r="D704" s="2"/>
      <c r="E704" s="2"/>
      <c r="F704" s="2"/>
      <c r="G704" s="2"/>
      <c r="H704" s="2"/>
      <c r="I704" s="2"/>
      <c r="J704" s="2"/>
      <c r="K704" s="14"/>
      <c r="L704" s="2"/>
      <c r="M704" s="2"/>
      <c r="N704" s="2"/>
      <c r="O704" s="2"/>
      <c r="P704" s="2"/>
      <c r="Q704" s="2"/>
      <c r="R704" s="2"/>
    </row>
    <row r="705">
      <c r="A705" s="2"/>
      <c r="B705" s="2"/>
      <c r="C705" s="2"/>
      <c r="D705" s="2"/>
      <c r="E705" s="2"/>
      <c r="F705" s="2"/>
      <c r="G705" s="2"/>
      <c r="H705" s="2"/>
      <c r="I705" s="2"/>
      <c r="J705" s="2"/>
      <c r="K705" s="14"/>
      <c r="L705" s="2"/>
      <c r="M705" s="2"/>
      <c r="N705" s="2"/>
      <c r="O705" s="2"/>
      <c r="P705" s="2"/>
      <c r="Q705" s="2"/>
      <c r="R705" s="2"/>
    </row>
    <row r="706">
      <c r="A706" s="2"/>
      <c r="B706" s="2"/>
      <c r="C706" s="2"/>
      <c r="D706" s="2"/>
      <c r="E706" s="2"/>
      <c r="F706" s="2"/>
      <c r="G706" s="2"/>
      <c r="H706" s="2"/>
      <c r="I706" s="2"/>
      <c r="J706" s="2"/>
      <c r="K706" s="14"/>
      <c r="L706" s="2"/>
      <c r="M706" s="2"/>
      <c r="N706" s="2"/>
      <c r="O706" s="2"/>
      <c r="P706" s="2"/>
      <c r="Q706" s="2"/>
      <c r="R706" s="2"/>
    </row>
    <row r="707">
      <c r="A707" s="2"/>
      <c r="B707" s="2"/>
      <c r="C707" s="2"/>
      <c r="D707" s="2"/>
      <c r="E707" s="2"/>
      <c r="F707" s="2"/>
      <c r="G707" s="2"/>
      <c r="H707" s="2"/>
      <c r="I707" s="2"/>
      <c r="J707" s="2"/>
      <c r="K707" s="14"/>
      <c r="L707" s="2"/>
      <c r="M707" s="2"/>
      <c r="N707" s="2"/>
      <c r="O707" s="2"/>
      <c r="P707" s="2"/>
      <c r="Q707" s="2"/>
      <c r="R707" s="2"/>
    </row>
    <row r="708">
      <c r="A708" s="2"/>
      <c r="B708" s="2"/>
      <c r="C708" s="2"/>
      <c r="D708" s="2"/>
      <c r="E708" s="2"/>
      <c r="F708" s="2"/>
      <c r="G708" s="2"/>
      <c r="H708" s="2"/>
      <c r="I708" s="2"/>
      <c r="J708" s="2"/>
      <c r="K708" s="14"/>
      <c r="L708" s="2"/>
      <c r="M708" s="2"/>
      <c r="N708" s="2"/>
      <c r="O708" s="2"/>
      <c r="P708" s="2"/>
      <c r="Q708" s="2"/>
      <c r="R708" s="2"/>
    </row>
    <row r="709">
      <c r="A709" s="2"/>
      <c r="B709" s="2"/>
      <c r="C709" s="2"/>
      <c r="D709" s="2"/>
      <c r="E709" s="2"/>
      <c r="F709" s="2"/>
      <c r="G709" s="2"/>
      <c r="H709" s="2"/>
      <c r="I709" s="2"/>
      <c r="J709" s="2"/>
      <c r="K709" s="14"/>
      <c r="L709" s="2"/>
      <c r="M709" s="2"/>
      <c r="N709" s="2"/>
      <c r="O709" s="2"/>
      <c r="P709" s="2"/>
      <c r="Q709" s="2"/>
      <c r="R709" s="2"/>
    </row>
    <row r="710">
      <c r="A710" s="2"/>
      <c r="B710" s="2"/>
      <c r="C710" s="2"/>
      <c r="D710" s="2"/>
      <c r="E710" s="2"/>
      <c r="F710" s="2"/>
      <c r="G710" s="2"/>
      <c r="H710" s="2"/>
      <c r="I710" s="2"/>
      <c r="J710" s="2"/>
      <c r="K710" s="14"/>
      <c r="L710" s="2"/>
      <c r="M710" s="2"/>
      <c r="N710" s="2"/>
      <c r="O710" s="2"/>
      <c r="P710" s="2"/>
      <c r="Q710" s="2"/>
      <c r="R710" s="2"/>
    </row>
    <row r="711">
      <c r="A711" s="2"/>
      <c r="B711" s="2"/>
      <c r="C711" s="2"/>
      <c r="D711" s="2"/>
      <c r="E711" s="2"/>
      <c r="F711" s="2"/>
      <c r="G711" s="2"/>
      <c r="H711" s="2"/>
      <c r="I711" s="2"/>
      <c r="J711" s="2"/>
      <c r="K711" s="14"/>
      <c r="L711" s="2"/>
      <c r="M711" s="2"/>
      <c r="N711" s="2"/>
      <c r="O711" s="2"/>
      <c r="P711" s="2"/>
      <c r="Q711" s="2"/>
      <c r="R711" s="2"/>
    </row>
    <row r="712">
      <c r="A712" s="2"/>
      <c r="B712" s="2"/>
      <c r="C712" s="2"/>
      <c r="D712" s="2"/>
      <c r="E712" s="2"/>
      <c r="F712" s="2"/>
      <c r="G712" s="2"/>
      <c r="H712" s="2"/>
      <c r="I712" s="2"/>
      <c r="J712" s="2"/>
      <c r="K712" s="14"/>
      <c r="L712" s="2"/>
      <c r="M712" s="2"/>
      <c r="N712" s="2"/>
      <c r="O712" s="2"/>
      <c r="P712" s="2"/>
      <c r="Q712" s="2"/>
      <c r="R712" s="2"/>
    </row>
    <row r="713">
      <c r="A713" s="2"/>
      <c r="B713" s="2"/>
      <c r="C713" s="2"/>
      <c r="D713" s="2"/>
      <c r="E713" s="2"/>
      <c r="F713" s="2"/>
      <c r="G713" s="2"/>
      <c r="H713" s="2"/>
      <c r="I713" s="2"/>
      <c r="J713" s="2"/>
      <c r="K713" s="14"/>
      <c r="L713" s="2"/>
      <c r="M713" s="2"/>
      <c r="N713" s="2"/>
      <c r="O713" s="2"/>
      <c r="P713" s="2"/>
      <c r="Q713" s="2"/>
      <c r="R713" s="2"/>
    </row>
    <row r="714">
      <c r="A714" s="2"/>
      <c r="B714" s="2"/>
      <c r="C714" s="2"/>
      <c r="D714" s="2"/>
      <c r="E714" s="2"/>
      <c r="F714" s="2"/>
      <c r="G714" s="2"/>
      <c r="H714" s="2"/>
      <c r="I714" s="2"/>
      <c r="J714" s="2"/>
      <c r="K714" s="14"/>
      <c r="L714" s="2"/>
      <c r="M714" s="2"/>
      <c r="N714" s="2"/>
      <c r="O714" s="2"/>
      <c r="P714" s="2"/>
      <c r="Q714" s="2"/>
      <c r="R714" s="2"/>
    </row>
    <row r="715">
      <c r="A715" s="2"/>
      <c r="B715" s="2"/>
      <c r="C715" s="2"/>
      <c r="D715" s="2"/>
      <c r="E715" s="2"/>
      <c r="F715" s="2"/>
      <c r="G715" s="2"/>
      <c r="H715" s="2"/>
      <c r="I715" s="2"/>
      <c r="J715" s="2"/>
      <c r="K715" s="14"/>
      <c r="L715" s="2"/>
      <c r="M715" s="2"/>
      <c r="N715" s="2"/>
      <c r="O715" s="2"/>
      <c r="P715" s="2"/>
      <c r="Q715" s="2"/>
      <c r="R715" s="2"/>
    </row>
    <row r="716">
      <c r="A716" s="2"/>
      <c r="B716" s="2"/>
      <c r="C716" s="2"/>
      <c r="D716" s="2"/>
      <c r="E716" s="2"/>
      <c r="F716" s="2"/>
      <c r="G716" s="2"/>
      <c r="H716" s="2"/>
      <c r="I716" s="2"/>
      <c r="J716" s="2"/>
      <c r="K716" s="14"/>
      <c r="L716" s="2"/>
      <c r="M716" s="2"/>
      <c r="N716" s="2"/>
      <c r="O716" s="2"/>
      <c r="P716" s="2"/>
      <c r="Q716" s="2"/>
      <c r="R716" s="2"/>
    </row>
    <row r="717">
      <c r="A717" s="2"/>
      <c r="B717" s="2"/>
      <c r="C717" s="2"/>
      <c r="D717" s="2"/>
      <c r="E717" s="2"/>
      <c r="F717" s="2"/>
      <c r="G717" s="2"/>
      <c r="H717" s="2"/>
      <c r="I717" s="2"/>
      <c r="J717" s="2"/>
      <c r="K717" s="14"/>
      <c r="L717" s="2"/>
      <c r="M717" s="2"/>
      <c r="N717" s="2"/>
      <c r="O717" s="2"/>
      <c r="P717" s="2"/>
      <c r="Q717" s="2"/>
      <c r="R717" s="2"/>
    </row>
    <row r="718">
      <c r="A718" s="2"/>
      <c r="B718" s="2"/>
      <c r="C718" s="2"/>
      <c r="D718" s="2"/>
      <c r="E718" s="2"/>
      <c r="F718" s="2"/>
      <c r="G718" s="2"/>
      <c r="H718" s="2"/>
      <c r="I718" s="2"/>
      <c r="J718" s="2"/>
      <c r="K718" s="14"/>
      <c r="L718" s="2"/>
      <c r="M718" s="2"/>
      <c r="N718" s="2"/>
      <c r="O718" s="2"/>
      <c r="P718" s="2"/>
      <c r="Q718" s="2"/>
      <c r="R718" s="2"/>
    </row>
    <row r="719">
      <c r="A719" s="2"/>
      <c r="B719" s="2"/>
      <c r="C719" s="2"/>
      <c r="D719" s="2"/>
      <c r="E719" s="2"/>
      <c r="F719" s="2"/>
      <c r="G719" s="2"/>
      <c r="H719" s="2"/>
      <c r="I719" s="2"/>
      <c r="J719" s="2"/>
      <c r="K719" s="14"/>
      <c r="L719" s="2"/>
      <c r="M719" s="2"/>
      <c r="N719" s="2"/>
      <c r="O719" s="2"/>
      <c r="P719" s="2"/>
      <c r="Q719" s="2"/>
      <c r="R719" s="2"/>
    </row>
    <row r="720">
      <c r="A720" s="2"/>
      <c r="B720" s="2"/>
      <c r="C720" s="2"/>
      <c r="D720" s="2"/>
      <c r="E720" s="2"/>
      <c r="F720" s="2"/>
      <c r="G720" s="2"/>
      <c r="H720" s="2"/>
      <c r="I720" s="2"/>
      <c r="J720" s="2"/>
      <c r="K720" s="14"/>
      <c r="L720" s="2"/>
      <c r="M720" s="2"/>
      <c r="N720" s="2"/>
      <c r="O720" s="2"/>
      <c r="P720" s="2"/>
      <c r="Q720" s="2"/>
      <c r="R720" s="2"/>
    </row>
    <row r="721">
      <c r="A721" s="2"/>
      <c r="B721" s="2"/>
      <c r="C721" s="2"/>
      <c r="D721" s="2"/>
      <c r="E721" s="2"/>
      <c r="F721" s="2"/>
      <c r="G721" s="2"/>
      <c r="H721" s="2"/>
      <c r="I721" s="2"/>
      <c r="J721" s="2"/>
      <c r="K721" s="14"/>
      <c r="L721" s="2"/>
      <c r="M721" s="2"/>
      <c r="N721" s="2"/>
      <c r="O721" s="2"/>
      <c r="P721" s="2"/>
      <c r="Q721" s="2"/>
      <c r="R721" s="2"/>
    </row>
    <row r="722">
      <c r="A722" s="2"/>
      <c r="B722" s="2"/>
      <c r="C722" s="2"/>
      <c r="D722" s="2"/>
      <c r="E722" s="2"/>
      <c r="F722" s="2"/>
      <c r="G722" s="2"/>
      <c r="H722" s="2"/>
      <c r="I722" s="2"/>
      <c r="J722" s="2"/>
      <c r="K722" s="14"/>
      <c r="L722" s="2"/>
      <c r="M722" s="2"/>
      <c r="N722" s="2"/>
      <c r="O722" s="2"/>
      <c r="P722" s="2"/>
      <c r="Q722" s="2"/>
      <c r="R722" s="2"/>
    </row>
    <row r="723">
      <c r="A723" s="2"/>
      <c r="B723" s="2"/>
      <c r="C723" s="2"/>
      <c r="D723" s="2"/>
      <c r="E723" s="2"/>
      <c r="F723" s="2"/>
      <c r="G723" s="2"/>
      <c r="H723" s="2"/>
      <c r="I723" s="2"/>
      <c r="J723" s="2"/>
      <c r="K723" s="14"/>
      <c r="L723" s="2"/>
      <c r="M723" s="2"/>
      <c r="N723" s="2"/>
      <c r="O723" s="2"/>
      <c r="P723" s="2"/>
      <c r="Q723" s="2"/>
      <c r="R723" s="2"/>
    </row>
    <row r="724">
      <c r="A724" s="2"/>
      <c r="B724" s="2"/>
      <c r="C724" s="2"/>
      <c r="D724" s="2"/>
      <c r="E724" s="2"/>
      <c r="F724" s="2"/>
      <c r="G724" s="2"/>
      <c r="H724" s="2"/>
      <c r="I724" s="2"/>
      <c r="J724" s="2"/>
      <c r="K724" s="14"/>
      <c r="L724" s="2"/>
      <c r="M724" s="2"/>
      <c r="N724" s="2"/>
      <c r="O724" s="2"/>
      <c r="P724" s="2"/>
      <c r="Q724" s="2"/>
      <c r="R724" s="2"/>
    </row>
    <row r="725">
      <c r="A725" s="2"/>
      <c r="B725" s="2"/>
      <c r="C725" s="2"/>
      <c r="D725" s="2"/>
      <c r="E725" s="2"/>
      <c r="F725" s="2"/>
      <c r="G725" s="2"/>
      <c r="H725" s="2"/>
      <c r="I725" s="2"/>
      <c r="J725" s="2"/>
      <c r="K725" s="14"/>
      <c r="L725" s="2"/>
      <c r="M725" s="2"/>
      <c r="N725" s="2"/>
      <c r="O725" s="2"/>
      <c r="P725" s="2"/>
      <c r="Q725" s="2"/>
      <c r="R725" s="2"/>
    </row>
    <row r="726">
      <c r="A726" s="2"/>
      <c r="B726" s="2"/>
      <c r="C726" s="2"/>
      <c r="D726" s="2"/>
      <c r="E726" s="2"/>
      <c r="F726" s="2"/>
      <c r="G726" s="2"/>
      <c r="H726" s="2"/>
      <c r="I726" s="2"/>
      <c r="J726" s="2"/>
      <c r="K726" s="14"/>
      <c r="L726" s="2"/>
      <c r="M726" s="2"/>
      <c r="N726" s="2"/>
      <c r="O726" s="2"/>
      <c r="P726" s="2"/>
      <c r="Q726" s="2"/>
      <c r="R726" s="2"/>
    </row>
    <row r="727">
      <c r="A727" s="2"/>
      <c r="B727" s="2"/>
      <c r="C727" s="2"/>
      <c r="D727" s="2"/>
      <c r="E727" s="2"/>
      <c r="F727" s="2"/>
      <c r="G727" s="2"/>
      <c r="H727" s="2"/>
      <c r="I727" s="2"/>
      <c r="J727" s="2"/>
      <c r="K727" s="14"/>
      <c r="L727" s="2"/>
      <c r="M727" s="2"/>
      <c r="N727" s="2"/>
      <c r="O727" s="2"/>
      <c r="P727" s="2"/>
      <c r="Q727" s="2"/>
      <c r="R727" s="2"/>
    </row>
    <row r="728">
      <c r="A728" s="2"/>
      <c r="B728" s="2"/>
      <c r="C728" s="2"/>
      <c r="D728" s="2"/>
      <c r="E728" s="2"/>
      <c r="F728" s="2"/>
      <c r="G728" s="2"/>
      <c r="H728" s="2"/>
      <c r="I728" s="2"/>
      <c r="J728" s="2"/>
      <c r="K728" s="14"/>
      <c r="L728" s="2"/>
      <c r="M728" s="2"/>
      <c r="N728" s="2"/>
      <c r="O728" s="2"/>
      <c r="P728" s="2"/>
      <c r="Q728" s="2"/>
      <c r="R728" s="2"/>
    </row>
    <row r="729">
      <c r="A729" s="2"/>
      <c r="B729" s="2"/>
      <c r="C729" s="2"/>
      <c r="D729" s="2"/>
      <c r="E729" s="2"/>
      <c r="F729" s="2"/>
      <c r="G729" s="2"/>
      <c r="H729" s="2"/>
      <c r="I729" s="2"/>
      <c r="J729" s="2"/>
      <c r="K729" s="14"/>
      <c r="L729" s="2"/>
      <c r="M729" s="2"/>
      <c r="N729" s="2"/>
      <c r="O729" s="2"/>
      <c r="P729" s="2"/>
      <c r="Q729" s="2"/>
      <c r="R729" s="2"/>
    </row>
    <row r="730">
      <c r="A730" s="2"/>
      <c r="B730" s="2"/>
      <c r="C730" s="2"/>
      <c r="D730" s="2"/>
      <c r="E730" s="2"/>
      <c r="F730" s="2"/>
      <c r="G730" s="2"/>
      <c r="H730" s="2"/>
      <c r="I730" s="2"/>
      <c r="J730" s="2"/>
      <c r="K730" s="14"/>
      <c r="L730" s="2"/>
      <c r="M730" s="2"/>
      <c r="N730" s="2"/>
      <c r="O730" s="2"/>
      <c r="P730" s="2"/>
      <c r="Q730" s="2"/>
      <c r="R730" s="2"/>
    </row>
    <row r="731">
      <c r="A731" s="2"/>
      <c r="B731" s="2"/>
      <c r="C731" s="2"/>
      <c r="D731" s="2"/>
      <c r="E731" s="2"/>
      <c r="F731" s="2"/>
      <c r="G731" s="2"/>
      <c r="H731" s="2"/>
      <c r="I731" s="2"/>
      <c r="J731" s="2"/>
      <c r="K731" s="14"/>
      <c r="L731" s="2"/>
      <c r="M731" s="2"/>
      <c r="N731" s="2"/>
      <c r="O731" s="2"/>
      <c r="P731" s="2"/>
      <c r="Q731" s="2"/>
      <c r="R731" s="2"/>
    </row>
    <row r="732">
      <c r="A732" s="2"/>
      <c r="B732" s="2"/>
      <c r="C732" s="2"/>
      <c r="D732" s="2"/>
      <c r="E732" s="2"/>
      <c r="F732" s="2"/>
      <c r="G732" s="2"/>
      <c r="H732" s="2"/>
      <c r="I732" s="2"/>
      <c r="J732" s="2"/>
      <c r="K732" s="14"/>
      <c r="L732" s="2"/>
      <c r="M732" s="2"/>
      <c r="N732" s="2"/>
      <c r="O732" s="2"/>
      <c r="P732" s="2"/>
      <c r="Q732" s="2"/>
      <c r="R732" s="2"/>
    </row>
    <row r="733">
      <c r="A733" s="2"/>
      <c r="B733" s="2"/>
      <c r="C733" s="2"/>
      <c r="D733" s="2"/>
      <c r="E733" s="2"/>
      <c r="F733" s="2"/>
      <c r="G733" s="2"/>
      <c r="H733" s="2"/>
      <c r="I733" s="2"/>
      <c r="J733" s="2"/>
      <c r="K733" s="14"/>
      <c r="L733" s="2"/>
      <c r="M733" s="2"/>
      <c r="N733" s="2"/>
      <c r="O733" s="2"/>
      <c r="P733" s="2"/>
      <c r="Q733" s="2"/>
      <c r="R733" s="2"/>
    </row>
    <row r="734">
      <c r="A734" s="2"/>
      <c r="B734" s="2"/>
      <c r="C734" s="2"/>
      <c r="D734" s="2"/>
      <c r="E734" s="2"/>
      <c r="F734" s="2"/>
      <c r="G734" s="2"/>
      <c r="H734" s="2"/>
      <c r="I734" s="2"/>
      <c r="J734" s="2"/>
      <c r="K734" s="14"/>
      <c r="L734" s="2"/>
      <c r="M734" s="2"/>
      <c r="N734" s="2"/>
      <c r="O734" s="2"/>
      <c r="P734" s="2"/>
      <c r="Q734" s="2"/>
      <c r="R734" s="2"/>
    </row>
    <row r="735">
      <c r="A735" s="2"/>
      <c r="B735" s="2"/>
      <c r="C735" s="2"/>
      <c r="D735" s="2"/>
      <c r="E735" s="2"/>
      <c r="F735" s="2"/>
      <c r="G735" s="2"/>
      <c r="H735" s="2"/>
      <c r="I735" s="2"/>
      <c r="J735" s="2"/>
      <c r="K735" s="14"/>
      <c r="L735" s="2"/>
      <c r="M735" s="2"/>
      <c r="N735" s="2"/>
      <c r="O735" s="2"/>
      <c r="P735" s="2"/>
      <c r="Q735" s="2"/>
      <c r="R735" s="2"/>
    </row>
    <row r="736">
      <c r="A736" s="2"/>
      <c r="B736" s="2"/>
      <c r="C736" s="2"/>
      <c r="D736" s="2"/>
      <c r="E736" s="2"/>
      <c r="F736" s="2"/>
      <c r="G736" s="2"/>
      <c r="H736" s="2"/>
      <c r="I736" s="2"/>
      <c r="J736" s="2"/>
      <c r="K736" s="14"/>
      <c r="L736" s="2"/>
      <c r="M736" s="2"/>
      <c r="N736" s="2"/>
      <c r="O736" s="2"/>
      <c r="P736" s="2"/>
      <c r="Q736" s="2"/>
      <c r="R736" s="2"/>
    </row>
    <row r="737">
      <c r="A737" s="2"/>
      <c r="B737" s="2"/>
      <c r="C737" s="2"/>
      <c r="D737" s="2"/>
      <c r="E737" s="2"/>
      <c r="F737" s="2"/>
      <c r="G737" s="2"/>
      <c r="H737" s="2"/>
      <c r="I737" s="2"/>
      <c r="J737" s="2"/>
      <c r="K737" s="14"/>
      <c r="L737" s="2"/>
      <c r="M737" s="2"/>
      <c r="N737" s="2"/>
      <c r="O737" s="2"/>
      <c r="P737" s="2"/>
      <c r="Q737" s="2"/>
      <c r="R737" s="2"/>
    </row>
    <row r="738">
      <c r="A738" s="2"/>
      <c r="B738" s="2"/>
      <c r="C738" s="2"/>
      <c r="D738" s="2"/>
      <c r="E738" s="2"/>
      <c r="F738" s="2"/>
      <c r="G738" s="2"/>
      <c r="H738" s="2"/>
      <c r="I738" s="2"/>
      <c r="J738" s="2"/>
      <c r="K738" s="14"/>
      <c r="L738" s="2"/>
      <c r="M738" s="2"/>
      <c r="N738" s="2"/>
      <c r="O738" s="2"/>
      <c r="P738" s="2"/>
      <c r="Q738" s="2"/>
      <c r="R738" s="2"/>
    </row>
    <row r="739">
      <c r="A739" s="2"/>
      <c r="B739" s="2"/>
      <c r="C739" s="2"/>
      <c r="D739" s="2"/>
      <c r="E739" s="2"/>
      <c r="F739" s="2"/>
      <c r="G739" s="2"/>
      <c r="H739" s="2"/>
      <c r="I739" s="2"/>
      <c r="J739" s="2"/>
      <c r="K739" s="14"/>
      <c r="L739" s="2"/>
      <c r="M739" s="2"/>
      <c r="N739" s="2"/>
      <c r="O739" s="2"/>
      <c r="P739" s="2"/>
      <c r="Q739" s="2"/>
      <c r="R739" s="2"/>
    </row>
    <row r="740">
      <c r="A740" s="2"/>
      <c r="B740" s="2"/>
      <c r="C740" s="2"/>
      <c r="D740" s="2"/>
      <c r="E740" s="2"/>
      <c r="F740" s="2"/>
      <c r="G740" s="2"/>
      <c r="H740" s="2"/>
      <c r="I740" s="2"/>
      <c r="J740" s="2"/>
      <c r="K740" s="14"/>
      <c r="L740" s="2"/>
      <c r="M740" s="2"/>
      <c r="N740" s="2"/>
      <c r="O740" s="2"/>
      <c r="P740" s="2"/>
      <c r="Q740" s="2"/>
      <c r="R740" s="2"/>
    </row>
    <row r="741">
      <c r="A741" s="2"/>
      <c r="B741" s="2"/>
      <c r="C741" s="2"/>
      <c r="D741" s="2"/>
      <c r="E741" s="2"/>
      <c r="F741" s="2"/>
      <c r="G741" s="2"/>
      <c r="H741" s="2"/>
      <c r="I741" s="2"/>
      <c r="J741" s="2"/>
      <c r="K741" s="14"/>
      <c r="L741" s="2"/>
      <c r="M741" s="2"/>
      <c r="N741" s="2"/>
      <c r="O741" s="2"/>
      <c r="P741" s="2"/>
      <c r="Q741" s="2"/>
      <c r="R741" s="2"/>
    </row>
    <row r="742">
      <c r="A742" s="2"/>
      <c r="B742" s="2"/>
      <c r="C742" s="2"/>
      <c r="D742" s="2"/>
      <c r="E742" s="2"/>
      <c r="F742" s="2"/>
      <c r="G742" s="2"/>
      <c r="H742" s="2"/>
      <c r="I742" s="2"/>
      <c r="J742" s="2"/>
      <c r="K742" s="14"/>
      <c r="L742" s="2"/>
      <c r="M742" s="2"/>
      <c r="N742" s="2"/>
      <c r="O742" s="2"/>
      <c r="P742" s="2"/>
      <c r="Q742" s="2"/>
      <c r="R742" s="2"/>
    </row>
    <row r="743">
      <c r="A743" s="2"/>
      <c r="B743" s="2"/>
      <c r="C743" s="2"/>
      <c r="D743" s="2"/>
      <c r="E743" s="2"/>
      <c r="F743" s="2"/>
      <c r="G743" s="2"/>
      <c r="H743" s="2"/>
      <c r="I743" s="2"/>
      <c r="J743" s="2"/>
      <c r="K743" s="14"/>
      <c r="L743" s="2"/>
      <c r="M743" s="2"/>
      <c r="N743" s="2"/>
      <c r="O743" s="2"/>
      <c r="P743" s="2"/>
      <c r="Q743" s="2"/>
      <c r="R743" s="2"/>
    </row>
    <row r="744">
      <c r="A744" s="2"/>
      <c r="B744" s="2"/>
      <c r="C744" s="2"/>
      <c r="D744" s="2"/>
      <c r="E744" s="2"/>
      <c r="F744" s="2"/>
      <c r="G744" s="2"/>
      <c r="H744" s="2"/>
      <c r="I744" s="2"/>
      <c r="J744" s="2"/>
      <c r="K744" s="14"/>
      <c r="L744" s="2"/>
      <c r="M744" s="2"/>
      <c r="N744" s="2"/>
      <c r="O744" s="2"/>
      <c r="P744" s="2"/>
      <c r="Q744" s="2"/>
      <c r="R744" s="2"/>
    </row>
    <row r="745">
      <c r="A745" s="2"/>
      <c r="B745" s="2"/>
      <c r="C745" s="2"/>
      <c r="D745" s="2"/>
      <c r="E745" s="2"/>
      <c r="F745" s="2"/>
      <c r="G745" s="2"/>
      <c r="H745" s="2"/>
      <c r="I745" s="2"/>
      <c r="J745" s="2"/>
      <c r="K745" s="14"/>
      <c r="L745" s="2"/>
      <c r="M745" s="2"/>
      <c r="N745" s="2"/>
      <c r="O745" s="2"/>
      <c r="P745" s="2"/>
      <c r="Q745" s="2"/>
      <c r="R745" s="2"/>
    </row>
    <row r="746">
      <c r="A746" s="2"/>
      <c r="B746" s="2"/>
      <c r="C746" s="2"/>
      <c r="D746" s="2"/>
      <c r="E746" s="2"/>
      <c r="F746" s="2"/>
      <c r="G746" s="2"/>
      <c r="H746" s="2"/>
      <c r="I746" s="2"/>
      <c r="J746" s="2"/>
      <c r="K746" s="14"/>
      <c r="L746" s="2"/>
      <c r="M746" s="2"/>
      <c r="N746" s="2"/>
      <c r="O746" s="2"/>
      <c r="P746" s="2"/>
      <c r="Q746" s="2"/>
      <c r="R746" s="2"/>
    </row>
    <row r="747">
      <c r="A747" s="2"/>
      <c r="B747" s="2"/>
      <c r="C747" s="2"/>
      <c r="D747" s="2"/>
      <c r="E747" s="2"/>
      <c r="F747" s="2"/>
      <c r="G747" s="2"/>
      <c r="H747" s="2"/>
      <c r="I747" s="2"/>
      <c r="J747" s="2"/>
      <c r="K747" s="14"/>
      <c r="L747" s="2"/>
      <c r="M747" s="2"/>
      <c r="N747" s="2"/>
      <c r="O747" s="2"/>
      <c r="P747" s="2"/>
      <c r="Q747" s="2"/>
      <c r="R747" s="2"/>
    </row>
    <row r="748">
      <c r="A748" s="2"/>
      <c r="B748" s="2"/>
      <c r="C748" s="2"/>
      <c r="D748" s="2"/>
      <c r="E748" s="2"/>
      <c r="F748" s="2"/>
      <c r="G748" s="2"/>
      <c r="H748" s="2"/>
      <c r="I748" s="2"/>
      <c r="J748" s="2"/>
      <c r="K748" s="14"/>
      <c r="L748" s="2"/>
      <c r="M748" s="2"/>
      <c r="N748" s="2"/>
      <c r="O748" s="2"/>
      <c r="P748" s="2"/>
      <c r="Q748" s="2"/>
      <c r="R748" s="2"/>
    </row>
    <row r="749">
      <c r="A749" s="2"/>
      <c r="B749" s="2"/>
      <c r="C749" s="2"/>
      <c r="D749" s="2"/>
      <c r="E749" s="2"/>
      <c r="F749" s="2"/>
      <c r="G749" s="2"/>
      <c r="H749" s="2"/>
      <c r="I749" s="2"/>
      <c r="J749" s="2"/>
      <c r="K749" s="14"/>
      <c r="L749" s="2"/>
      <c r="M749" s="2"/>
      <c r="N749" s="2"/>
      <c r="O749" s="2"/>
      <c r="P749" s="2"/>
      <c r="Q749" s="2"/>
      <c r="R749" s="2"/>
    </row>
    <row r="750">
      <c r="A750" s="2"/>
      <c r="B750" s="2"/>
      <c r="C750" s="2"/>
      <c r="D750" s="2"/>
      <c r="E750" s="2"/>
      <c r="F750" s="2"/>
      <c r="G750" s="2"/>
      <c r="H750" s="2"/>
      <c r="I750" s="2"/>
      <c r="J750" s="2"/>
      <c r="K750" s="14"/>
      <c r="L750" s="2"/>
      <c r="M750" s="2"/>
      <c r="N750" s="2"/>
      <c r="O750" s="2"/>
      <c r="P750" s="2"/>
      <c r="Q750" s="2"/>
      <c r="R750" s="2"/>
    </row>
    <row r="751">
      <c r="A751" s="2"/>
      <c r="B751" s="2"/>
      <c r="C751" s="2"/>
      <c r="D751" s="2"/>
      <c r="E751" s="2"/>
      <c r="F751" s="2"/>
      <c r="G751" s="2"/>
      <c r="H751" s="2"/>
      <c r="I751" s="2"/>
      <c r="J751" s="2"/>
      <c r="K751" s="14"/>
      <c r="L751" s="2"/>
      <c r="M751" s="2"/>
      <c r="N751" s="2"/>
      <c r="O751" s="2"/>
      <c r="P751" s="2"/>
      <c r="Q751" s="2"/>
      <c r="R751" s="2"/>
    </row>
    <row r="752">
      <c r="A752" s="2"/>
      <c r="B752" s="2"/>
      <c r="C752" s="2"/>
      <c r="D752" s="2"/>
      <c r="E752" s="2"/>
      <c r="F752" s="2"/>
      <c r="G752" s="2"/>
      <c r="H752" s="2"/>
      <c r="I752" s="2"/>
      <c r="J752" s="2"/>
      <c r="K752" s="14"/>
      <c r="L752" s="2"/>
      <c r="M752" s="2"/>
      <c r="N752" s="2"/>
      <c r="O752" s="2"/>
      <c r="P752" s="2"/>
      <c r="Q752" s="2"/>
      <c r="R752" s="2"/>
    </row>
    <row r="753">
      <c r="A753" s="2"/>
      <c r="B753" s="2"/>
      <c r="C753" s="2"/>
      <c r="D753" s="2"/>
      <c r="E753" s="2"/>
      <c r="F753" s="2"/>
      <c r="G753" s="2"/>
      <c r="H753" s="2"/>
      <c r="I753" s="2"/>
      <c r="J753" s="2"/>
      <c r="K753" s="14"/>
      <c r="L753" s="2"/>
      <c r="M753" s="2"/>
      <c r="N753" s="2"/>
      <c r="O753" s="2"/>
      <c r="P753" s="2"/>
      <c r="Q753" s="2"/>
      <c r="R753" s="2"/>
    </row>
    <row r="754">
      <c r="A754" s="2"/>
      <c r="B754" s="2"/>
      <c r="C754" s="2"/>
      <c r="D754" s="2"/>
      <c r="E754" s="2"/>
      <c r="F754" s="2"/>
      <c r="G754" s="2"/>
      <c r="H754" s="2"/>
      <c r="I754" s="2"/>
      <c r="J754" s="2"/>
      <c r="K754" s="14"/>
      <c r="L754" s="2"/>
      <c r="M754" s="2"/>
      <c r="N754" s="2"/>
      <c r="O754" s="2"/>
      <c r="P754" s="2"/>
      <c r="Q754" s="2"/>
      <c r="R754" s="2"/>
    </row>
    <row r="755">
      <c r="A755" s="2"/>
      <c r="B755" s="2"/>
      <c r="C755" s="2"/>
      <c r="D755" s="2"/>
      <c r="E755" s="2"/>
      <c r="F755" s="2"/>
      <c r="G755" s="2"/>
      <c r="H755" s="2"/>
      <c r="I755" s="2"/>
      <c r="J755" s="2"/>
      <c r="K755" s="14"/>
      <c r="L755" s="2"/>
      <c r="M755" s="2"/>
      <c r="N755" s="2"/>
      <c r="O755" s="2"/>
      <c r="P755" s="2"/>
      <c r="Q755" s="2"/>
      <c r="R755" s="2"/>
    </row>
    <row r="756">
      <c r="A756" s="2"/>
      <c r="B756" s="2"/>
      <c r="C756" s="2"/>
      <c r="D756" s="2"/>
      <c r="E756" s="2"/>
      <c r="F756" s="2"/>
      <c r="G756" s="2"/>
      <c r="H756" s="2"/>
      <c r="I756" s="2"/>
      <c r="J756" s="2"/>
      <c r="K756" s="14"/>
      <c r="L756" s="2"/>
      <c r="M756" s="2"/>
      <c r="N756" s="2"/>
      <c r="O756" s="2"/>
      <c r="P756" s="2"/>
      <c r="Q756" s="2"/>
      <c r="R756" s="2"/>
    </row>
    <row r="757">
      <c r="A757" s="2"/>
      <c r="B757" s="2"/>
      <c r="C757" s="2"/>
      <c r="D757" s="2"/>
      <c r="E757" s="2"/>
      <c r="F757" s="2"/>
      <c r="G757" s="2"/>
      <c r="H757" s="2"/>
      <c r="I757" s="2"/>
      <c r="J757" s="2"/>
      <c r="K757" s="14"/>
      <c r="L757" s="2"/>
      <c r="M757" s="2"/>
      <c r="N757" s="2"/>
      <c r="O757" s="2"/>
      <c r="P757" s="2"/>
      <c r="Q757" s="2"/>
      <c r="R757" s="2"/>
    </row>
    <row r="758">
      <c r="A758" s="2"/>
      <c r="B758" s="2"/>
      <c r="C758" s="2"/>
      <c r="D758" s="2"/>
      <c r="E758" s="2"/>
      <c r="F758" s="2"/>
      <c r="G758" s="2"/>
      <c r="H758" s="2"/>
      <c r="I758" s="2"/>
      <c r="J758" s="2"/>
      <c r="K758" s="14"/>
      <c r="L758" s="2"/>
      <c r="M758" s="2"/>
      <c r="N758" s="2"/>
      <c r="O758" s="2"/>
      <c r="P758" s="2"/>
      <c r="Q758" s="2"/>
      <c r="R758" s="2"/>
    </row>
    <row r="759">
      <c r="A759" s="2"/>
      <c r="B759" s="2"/>
      <c r="C759" s="2"/>
      <c r="D759" s="2"/>
      <c r="E759" s="2"/>
      <c r="F759" s="2"/>
      <c r="G759" s="2"/>
      <c r="H759" s="2"/>
      <c r="I759" s="2"/>
      <c r="J759" s="2"/>
      <c r="K759" s="14"/>
      <c r="L759" s="2"/>
      <c r="M759" s="2"/>
      <c r="N759" s="2"/>
      <c r="O759" s="2"/>
      <c r="P759" s="2"/>
      <c r="Q759" s="2"/>
      <c r="R759" s="2"/>
    </row>
    <row r="760">
      <c r="A760" s="2"/>
      <c r="B760" s="2"/>
      <c r="C760" s="2"/>
      <c r="D760" s="2"/>
      <c r="E760" s="2"/>
      <c r="F760" s="2"/>
      <c r="G760" s="2"/>
      <c r="H760" s="2"/>
      <c r="I760" s="2"/>
      <c r="J760" s="2"/>
      <c r="K760" s="14"/>
      <c r="L760" s="2"/>
      <c r="M760" s="2"/>
      <c r="N760" s="2"/>
      <c r="O760" s="2"/>
      <c r="P760" s="2"/>
      <c r="Q760" s="2"/>
      <c r="R760" s="2"/>
    </row>
    <row r="761">
      <c r="A761" s="2"/>
      <c r="B761" s="2"/>
      <c r="C761" s="2"/>
      <c r="D761" s="2"/>
      <c r="E761" s="2"/>
      <c r="F761" s="2"/>
      <c r="G761" s="2"/>
      <c r="H761" s="2"/>
      <c r="I761" s="2"/>
      <c r="J761" s="2"/>
      <c r="K761" s="14"/>
      <c r="L761" s="2"/>
      <c r="M761" s="2"/>
      <c r="N761" s="2"/>
      <c r="O761" s="2"/>
      <c r="P761" s="2"/>
      <c r="Q761" s="2"/>
      <c r="R761" s="2"/>
    </row>
    <row r="762">
      <c r="A762" s="2"/>
      <c r="B762" s="2"/>
      <c r="C762" s="2"/>
      <c r="D762" s="2"/>
      <c r="E762" s="2"/>
      <c r="F762" s="2"/>
      <c r="G762" s="2"/>
      <c r="H762" s="2"/>
      <c r="I762" s="2"/>
      <c r="J762" s="2"/>
      <c r="K762" s="14"/>
      <c r="L762" s="2"/>
      <c r="M762" s="2"/>
      <c r="N762" s="2"/>
      <c r="O762" s="2"/>
      <c r="P762" s="2"/>
      <c r="Q762" s="2"/>
      <c r="R762" s="2"/>
    </row>
    <row r="763">
      <c r="A763" s="2"/>
      <c r="B763" s="2"/>
      <c r="C763" s="2"/>
      <c r="D763" s="2"/>
      <c r="E763" s="2"/>
      <c r="F763" s="2"/>
      <c r="G763" s="2"/>
      <c r="H763" s="2"/>
      <c r="I763" s="2"/>
      <c r="J763" s="2"/>
      <c r="K763" s="14"/>
      <c r="L763" s="2"/>
      <c r="M763" s="2"/>
      <c r="N763" s="2"/>
      <c r="O763" s="2"/>
      <c r="P763" s="2"/>
      <c r="Q763" s="2"/>
      <c r="R763" s="2"/>
    </row>
    <row r="764">
      <c r="A764" s="2"/>
      <c r="B764" s="2"/>
      <c r="C764" s="2"/>
      <c r="D764" s="2"/>
      <c r="E764" s="2"/>
      <c r="F764" s="2"/>
      <c r="G764" s="2"/>
      <c r="H764" s="2"/>
      <c r="I764" s="2"/>
      <c r="J764" s="2"/>
      <c r="K764" s="14"/>
      <c r="L764" s="2"/>
      <c r="M764" s="2"/>
      <c r="N764" s="2"/>
      <c r="O764" s="2"/>
      <c r="P764" s="2"/>
      <c r="Q764" s="2"/>
      <c r="R764" s="2"/>
    </row>
    <row r="765">
      <c r="A765" s="2"/>
      <c r="B765" s="2"/>
      <c r="C765" s="2"/>
      <c r="D765" s="2"/>
      <c r="E765" s="2"/>
      <c r="F765" s="2"/>
      <c r="G765" s="2"/>
      <c r="H765" s="2"/>
      <c r="I765" s="2"/>
      <c r="J765" s="2"/>
      <c r="K765" s="14"/>
      <c r="L765" s="2"/>
      <c r="M765" s="2"/>
      <c r="N765" s="2"/>
      <c r="O765" s="2"/>
      <c r="P765" s="2"/>
      <c r="Q765" s="2"/>
      <c r="R765" s="2"/>
    </row>
    <row r="766">
      <c r="A766" s="2"/>
      <c r="B766" s="2"/>
      <c r="C766" s="2"/>
      <c r="D766" s="2"/>
      <c r="E766" s="2"/>
      <c r="F766" s="2"/>
      <c r="G766" s="2"/>
      <c r="H766" s="2"/>
      <c r="I766" s="2"/>
      <c r="J766" s="2"/>
      <c r="K766" s="14"/>
      <c r="L766" s="2"/>
      <c r="M766" s="2"/>
      <c r="N766" s="2"/>
      <c r="O766" s="2"/>
      <c r="P766" s="2"/>
      <c r="Q766" s="2"/>
      <c r="R766" s="2"/>
    </row>
    <row r="767">
      <c r="A767" s="2"/>
      <c r="B767" s="2"/>
      <c r="C767" s="2"/>
      <c r="D767" s="2"/>
      <c r="E767" s="2"/>
      <c r="F767" s="2"/>
      <c r="G767" s="2"/>
      <c r="H767" s="2"/>
      <c r="I767" s="2"/>
      <c r="J767" s="2"/>
      <c r="K767" s="14"/>
      <c r="L767" s="2"/>
      <c r="M767" s="2"/>
      <c r="N767" s="2"/>
      <c r="O767" s="2"/>
      <c r="P767" s="2"/>
      <c r="Q767" s="2"/>
      <c r="R767" s="2"/>
    </row>
    <row r="768">
      <c r="A768" s="2"/>
      <c r="B768" s="2"/>
      <c r="C768" s="2"/>
      <c r="D768" s="2"/>
      <c r="E768" s="2"/>
      <c r="F768" s="2"/>
      <c r="G768" s="2"/>
      <c r="H768" s="2"/>
      <c r="I768" s="2"/>
      <c r="J768" s="2"/>
      <c r="K768" s="14"/>
      <c r="L768" s="2"/>
      <c r="M768" s="2"/>
      <c r="N768" s="2"/>
      <c r="O768" s="2"/>
      <c r="P768" s="2"/>
      <c r="Q768" s="2"/>
      <c r="R768" s="2"/>
    </row>
    <row r="769">
      <c r="A769" s="2"/>
      <c r="B769" s="2"/>
      <c r="C769" s="2"/>
      <c r="D769" s="2"/>
      <c r="E769" s="2"/>
      <c r="F769" s="2"/>
      <c r="G769" s="2"/>
      <c r="H769" s="2"/>
      <c r="I769" s="2"/>
      <c r="J769" s="2"/>
      <c r="K769" s="14"/>
      <c r="L769" s="2"/>
      <c r="M769" s="2"/>
      <c r="N769" s="2"/>
      <c r="O769" s="2"/>
      <c r="P769" s="2"/>
      <c r="Q769" s="2"/>
      <c r="R769" s="2"/>
    </row>
    <row r="770">
      <c r="A770" s="2"/>
      <c r="B770" s="2"/>
      <c r="C770" s="2"/>
      <c r="D770" s="2"/>
      <c r="E770" s="2"/>
      <c r="F770" s="2"/>
      <c r="G770" s="2"/>
      <c r="H770" s="2"/>
      <c r="I770" s="2"/>
      <c r="J770" s="2"/>
      <c r="K770" s="14"/>
      <c r="L770" s="2"/>
      <c r="M770" s="2"/>
      <c r="N770" s="2"/>
      <c r="O770" s="2"/>
      <c r="P770" s="2"/>
      <c r="Q770" s="2"/>
      <c r="R770" s="2"/>
    </row>
    <row r="771">
      <c r="A771" s="2"/>
      <c r="B771" s="2"/>
      <c r="C771" s="2"/>
      <c r="D771" s="2"/>
      <c r="E771" s="2"/>
      <c r="F771" s="2"/>
      <c r="G771" s="2"/>
      <c r="H771" s="2"/>
      <c r="I771" s="2"/>
      <c r="J771" s="2"/>
      <c r="K771" s="14"/>
      <c r="L771" s="2"/>
      <c r="M771" s="2"/>
      <c r="N771" s="2"/>
      <c r="O771" s="2"/>
      <c r="P771" s="2"/>
      <c r="Q771" s="2"/>
      <c r="R771" s="2"/>
    </row>
    <row r="772">
      <c r="A772" s="2"/>
      <c r="B772" s="2"/>
      <c r="C772" s="2"/>
      <c r="D772" s="2"/>
      <c r="E772" s="2"/>
      <c r="F772" s="2"/>
      <c r="G772" s="2"/>
      <c r="H772" s="2"/>
      <c r="I772" s="2"/>
      <c r="J772" s="2"/>
      <c r="K772" s="14"/>
      <c r="L772" s="2"/>
      <c r="M772" s="2"/>
      <c r="N772" s="2"/>
      <c r="O772" s="2"/>
      <c r="P772" s="2"/>
      <c r="Q772" s="2"/>
      <c r="R772" s="2"/>
    </row>
    <row r="773">
      <c r="A773" s="2"/>
      <c r="B773" s="2"/>
      <c r="C773" s="2"/>
      <c r="D773" s="2"/>
      <c r="E773" s="2"/>
      <c r="F773" s="2"/>
      <c r="G773" s="2"/>
      <c r="H773" s="2"/>
      <c r="I773" s="2"/>
      <c r="J773" s="2"/>
      <c r="K773" s="14"/>
      <c r="L773" s="2"/>
      <c r="M773" s="2"/>
      <c r="N773" s="2"/>
      <c r="O773" s="2"/>
      <c r="P773" s="2"/>
      <c r="Q773" s="2"/>
      <c r="R773" s="2"/>
    </row>
    <row r="774">
      <c r="A774" s="2"/>
      <c r="B774" s="2"/>
      <c r="C774" s="2"/>
      <c r="D774" s="2"/>
      <c r="E774" s="2"/>
      <c r="F774" s="2"/>
      <c r="G774" s="2"/>
      <c r="H774" s="2"/>
      <c r="I774" s="2"/>
      <c r="J774" s="2"/>
      <c r="K774" s="14"/>
      <c r="L774" s="2"/>
      <c r="M774" s="2"/>
      <c r="N774" s="2"/>
      <c r="O774" s="2"/>
      <c r="P774" s="2"/>
      <c r="Q774" s="2"/>
      <c r="R774" s="2"/>
    </row>
    <row r="775">
      <c r="A775" s="2"/>
      <c r="B775" s="2"/>
      <c r="C775" s="2"/>
      <c r="D775" s="2"/>
      <c r="E775" s="2"/>
      <c r="F775" s="2"/>
      <c r="G775" s="2"/>
      <c r="H775" s="2"/>
      <c r="I775" s="2"/>
      <c r="J775" s="2"/>
      <c r="K775" s="14"/>
      <c r="L775" s="2"/>
      <c r="M775" s="2"/>
      <c r="N775" s="2"/>
      <c r="O775" s="2"/>
      <c r="P775" s="2"/>
      <c r="Q775" s="2"/>
      <c r="R775" s="2"/>
    </row>
    <row r="776">
      <c r="A776" s="2"/>
      <c r="B776" s="2"/>
      <c r="C776" s="2"/>
      <c r="D776" s="2"/>
      <c r="E776" s="2"/>
      <c r="F776" s="2"/>
      <c r="G776" s="2"/>
      <c r="H776" s="2"/>
      <c r="I776" s="2"/>
      <c r="J776" s="2"/>
      <c r="K776" s="14"/>
      <c r="L776" s="2"/>
      <c r="M776" s="2"/>
      <c r="N776" s="2"/>
      <c r="O776" s="2"/>
      <c r="P776" s="2"/>
      <c r="Q776" s="2"/>
      <c r="R776" s="2"/>
    </row>
    <row r="777">
      <c r="A777" s="2"/>
      <c r="B777" s="2"/>
      <c r="C777" s="2"/>
      <c r="D777" s="2"/>
      <c r="E777" s="2"/>
      <c r="F777" s="2"/>
      <c r="G777" s="2"/>
      <c r="H777" s="2"/>
      <c r="I777" s="2"/>
      <c r="J777" s="2"/>
      <c r="K777" s="14"/>
      <c r="L777" s="2"/>
      <c r="M777" s="2"/>
      <c r="N777" s="2"/>
      <c r="O777" s="2"/>
      <c r="P777" s="2"/>
      <c r="Q777" s="2"/>
      <c r="R777" s="2"/>
    </row>
    <row r="778">
      <c r="A778" s="2"/>
      <c r="B778" s="2"/>
      <c r="C778" s="2"/>
      <c r="D778" s="2"/>
      <c r="E778" s="2"/>
      <c r="F778" s="2"/>
      <c r="G778" s="2"/>
      <c r="H778" s="2"/>
      <c r="I778" s="2"/>
      <c r="J778" s="2"/>
      <c r="K778" s="14"/>
      <c r="L778" s="2"/>
      <c r="M778" s="2"/>
      <c r="N778" s="2"/>
      <c r="O778" s="2"/>
      <c r="P778" s="2"/>
      <c r="Q778" s="2"/>
      <c r="R778" s="2"/>
    </row>
    <row r="779">
      <c r="A779" s="2"/>
      <c r="B779" s="2"/>
      <c r="C779" s="2"/>
      <c r="D779" s="2"/>
      <c r="E779" s="2"/>
      <c r="F779" s="2"/>
      <c r="G779" s="2"/>
      <c r="H779" s="2"/>
      <c r="I779" s="2"/>
      <c r="J779" s="2"/>
      <c r="K779" s="14"/>
      <c r="L779" s="2"/>
      <c r="M779" s="2"/>
      <c r="N779" s="2"/>
      <c r="O779" s="2"/>
      <c r="P779" s="2"/>
      <c r="Q779" s="2"/>
      <c r="R779" s="2"/>
    </row>
    <row r="780">
      <c r="A780" s="2"/>
      <c r="B780" s="2"/>
      <c r="C780" s="2"/>
      <c r="D780" s="2"/>
      <c r="E780" s="2"/>
      <c r="F780" s="2"/>
      <c r="G780" s="2"/>
      <c r="H780" s="2"/>
      <c r="I780" s="2"/>
      <c r="J780" s="2"/>
      <c r="K780" s="14"/>
      <c r="L780" s="2"/>
      <c r="M780" s="2"/>
      <c r="N780" s="2"/>
      <c r="O780" s="2"/>
      <c r="P780" s="2"/>
      <c r="Q780" s="2"/>
      <c r="R780" s="2"/>
    </row>
    <row r="781">
      <c r="A781" s="2"/>
      <c r="B781" s="2"/>
      <c r="C781" s="2"/>
      <c r="D781" s="2"/>
      <c r="E781" s="2"/>
      <c r="F781" s="2"/>
      <c r="G781" s="2"/>
      <c r="H781" s="2"/>
      <c r="I781" s="2"/>
      <c r="J781" s="2"/>
      <c r="K781" s="14"/>
      <c r="L781" s="2"/>
      <c r="M781" s="2"/>
      <c r="N781" s="2"/>
      <c r="O781" s="2"/>
      <c r="P781" s="2"/>
      <c r="Q781" s="2"/>
      <c r="R781" s="2"/>
    </row>
    <row r="782">
      <c r="A782" s="2"/>
      <c r="B782" s="2"/>
      <c r="C782" s="2"/>
      <c r="D782" s="2"/>
      <c r="E782" s="2"/>
      <c r="F782" s="2"/>
      <c r="G782" s="2"/>
      <c r="H782" s="2"/>
      <c r="I782" s="2"/>
      <c r="J782" s="2"/>
      <c r="K782" s="14"/>
      <c r="L782" s="2"/>
      <c r="M782" s="2"/>
      <c r="N782" s="2"/>
      <c r="O782" s="2"/>
      <c r="P782" s="2"/>
      <c r="Q782" s="2"/>
      <c r="R782" s="2"/>
    </row>
    <row r="783">
      <c r="A783" s="2"/>
      <c r="B783" s="2"/>
      <c r="C783" s="2"/>
      <c r="D783" s="2"/>
      <c r="E783" s="2"/>
      <c r="F783" s="2"/>
      <c r="G783" s="2"/>
      <c r="H783" s="2"/>
      <c r="I783" s="2"/>
      <c r="J783" s="2"/>
      <c r="K783" s="14"/>
      <c r="L783" s="2"/>
      <c r="M783" s="2"/>
      <c r="N783" s="2"/>
      <c r="O783" s="2"/>
      <c r="P783" s="2"/>
      <c r="Q783" s="2"/>
      <c r="R783" s="2"/>
    </row>
    <row r="784">
      <c r="A784" s="2"/>
      <c r="B784" s="2"/>
      <c r="C784" s="2"/>
      <c r="D784" s="2"/>
      <c r="E784" s="2"/>
      <c r="F784" s="2"/>
      <c r="G784" s="2"/>
      <c r="H784" s="2"/>
      <c r="I784" s="2"/>
      <c r="J784" s="2"/>
      <c r="K784" s="14"/>
      <c r="L784" s="2"/>
      <c r="M784" s="2"/>
      <c r="N784" s="2"/>
      <c r="O784" s="2"/>
      <c r="P784" s="2"/>
      <c r="Q784" s="2"/>
      <c r="R784" s="2"/>
    </row>
    <row r="785">
      <c r="A785" s="2"/>
      <c r="B785" s="2"/>
      <c r="C785" s="2"/>
      <c r="D785" s="2"/>
      <c r="E785" s="2"/>
      <c r="F785" s="2"/>
      <c r="G785" s="2"/>
      <c r="H785" s="2"/>
      <c r="I785" s="2"/>
      <c r="J785" s="2"/>
      <c r="K785" s="14"/>
      <c r="L785" s="2"/>
      <c r="M785" s="2"/>
      <c r="N785" s="2"/>
      <c r="O785" s="2"/>
      <c r="P785" s="2"/>
      <c r="Q785" s="2"/>
      <c r="R785" s="2"/>
    </row>
    <row r="786">
      <c r="A786" s="2"/>
      <c r="B786" s="2"/>
      <c r="C786" s="2"/>
      <c r="D786" s="2"/>
      <c r="E786" s="2"/>
      <c r="F786" s="2"/>
      <c r="G786" s="2"/>
      <c r="H786" s="2"/>
      <c r="I786" s="2"/>
      <c r="J786" s="2"/>
      <c r="K786" s="14"/>
      <c r="L786" s="2"/>
      <c r="M786" s="2"/>
      <c r="N786" s="2"/>
      <c r="O786" s="2"/>
      <c r="P786" s="2"/>
      <c r="Q786" s="2"/>
      <c r="R786" s="2"/>
    </row>
    <row r="787">
      <c r="A787" s="2"/>
      <c r="B787" s="2"/>
      <c r="C787" s="2"/>
      <c r="D787" s="2"/>
      <c r="E787" s="2"/>
      <c r="F787" s="2"/>
      <c r="G787" s="2"/>
      <c r="H787" s="2"/>
      <c r="I787" s="2"/>
      <c r="J787" s="2"/>
      <c r="K787" s="14"/>
      <c r="L787" s="2"/>
      <c r="M787" s="2"/>
      <c r="N787" s="2"/>
      <c r="O787" s="2"/>
      <c r="P787" s="2"/>
      <c r="Q787" s="2"/>
      <c r="R787" s="2"/>
    </row>
    <row r="788">
      <c r="A788" s="2"/>
      <c r="B788" s="2"/>
      <c r="C788" s="2"/>
      <c r="D788" s="2"/>
      <c r="E788" s="2"/>
      <c r="F788" s="2"/>
      <c r="G788" s="2"/>
      <c r="H788" s="2"/>
      <c r="I788" s="2"/>
      <c r="J788" s="2"/>
      <c r="K788" s="14"/>
      <c r="L788" s="2"/>
      <c r="M788" s="2"/>
      <c r="N788" s="2"/>
      <c r="O788" s="2"/>
      <c r="P788" s="2"/>
      <c r="Q788" s="2"/>
      <c r="R788" s="2"/>
    </row>
    <row r="789">
      <c r="A789" s="2"/>
      <c r="B789" s="2"/>
      <c r="C789" s="2"/>
      <c r="D789" s="2"/>
      <c r="E789" s="2"/>
      <c r="F789" s="2"/>
      <c r="G789" s="2"/>
      <c r="H789" s="2"/>
      <c r="I789" s="2"/>
      <c r="J789" s="2"/>
      <c r="K789" s="14"/>
      <c r="L789" s="2"/>
      <c r="M789" s="2"/>
      <c r="N789" s="2"/>
      <c r="O789" s="2"/>
      <c r="P789" s="2"/>
      <c r="Q789" s="2"/>
      <c r="R789" s="2"/>
    </row>
    <row r="790">
      <c r="A790" s="2"/>
      <c r="B790" s="2"/>
      <c r="C790" s="2"/>
      <c r="D790" s="2"/>
      <c r="E790" s="2"/>
      <c r="F790" s="2"/>
      <c r="G790" s="2"/>
      <c r="H790" s="2"/>
      <c r="I790" s="2"/>
      <c r="J790" s="2"/>
      <c r="K790" s="14"/>
      <c r="L790" s="2"/>
      <c r="M790" s="2"/>
      <c r="N790" s="2"/>
      <c r="O790" s="2"/>
      <c r="P790" s="2"/>
      <c r="Q790" s="2"/>
      <c r="R790" s="2"/>
    </row>
    <row r="791">
      <c r="A791" s="2"/>
      <c r="B791" s="2"/>
      <c r="C791" s="2"/>
      <c r="D791" s="2"/>
      <c r="E791" s="2"/>
      <c r="F791" s="2"/>
      <c r="G791" s="2"/>
      <c r="H791" s="2"/>
      <c r="I791" s="2"/>
      <c r="J791" s="2"/>
      <c r="K791" s="14"/>
      <c r="L791" s="2"/>
      <c r="M791" s="2"/>
      <c r="N791" s="2"/>
      <c r="O791" s="2"/>
      <c r="P791" s="2"/>
      <c r="Q791" s="2"/>
      <c r="R791" s="2"/>
    </row>
    <row r="792">
      <c r="A792" s="2"/>
      <c r="B792" s="2"/>
      <c r="C792" s="2"/>
      <c r="D792" s="2"/>
      <c r="E792" s="2"/>
      <c r="F792" s="2"/>
      <c r="G792" s="2"/>
      <c r="H792" s="2"/>
      <c r="I792" s="2"/>
      <c r="J792" s="2"/>
      <c r="K792" s="14"/>
      <c r="L792" s="2"/>
      <c r="M792" s="2"/>
      <c r="N792" s="2"/>
      <c r="O792" s="2"/>
      <c r="P792" s="2"/>
      <c r="Q792" s="2"/>
      <c r="R792" s="2"/>
    </row>
    <row r="793">
      <c r="A793" s="2"/>
      <c r="B793" s="2"/>
      <c r="C793" s="2"/>
      <c r="D793" s="2"/>
      <c r="E793" s="2"/>
      <c r="F793" s="2"/>
      <c r="G793" s="2"/>
      <c r="H793" s="2"/>
      <c r="I793" s="2"/>
      <c r="J793" s="2"/>
      <c r="K793" s="14"/>
      <c r="L793" s="2"/>
      <c r="M793" s="2"/>
      <c r="N793" s="2"/>
      <c r="O793" s="2"/>
      <c r="P793" s="2"/>
      <c r="Q793" s="2"/>
      <c r="R793" s="2"/>
    </row>
    <row r="794">
      <c r="A794" s="2"/>
      <c r="B794" s="2"/>
      <c r="C794" s="2"/>
      <c r="D794" s="2"/>
      <c r="E794" s="2"/>
      <c r="F794" s="2"/>
      <c r="G794" s="2"/>
      <c r="H794" s="2"/>
      <c r="I794" s="2"/>
      <c r="J794" s="2"/>
      <c r="K794" s="14"/>
      <c r="L794" s="2"/>
      <c r="M794" s="2"/>
      <c r="N794" s="2"/>
      <c r="O794" s="2"/>
      <c r="P794" s="2"/>
      <c r="Q794" s="2"/>
      <c r="R794" s="2"/>
    </row>
    <row r="795">
      <c r="A795" s="2"/>
      <c r="B795" s="2"/>
      <c r="C795" s="2"/>
      <c r="D795" s="2"/>
      <c r="E795" s="2"/>
      <c r="F795" s="2"/>
      <c r="G795" s="2"/>
      <c r="H795" s="2"/>
      <c r="I795" s="2"/>
      <c r="J795" s="2"/>
      <c r="K795" s="14"/>
      <c r="L795" s="2"/>
      <c r="M795" s="2"/>
      <c r="N795" s="2"/>
      <c r="O795" s="2"/>
      <c r="P795" s="2"/>
      <c r="Q795" s="2"/>
      <c r="R795" s="2"/>
    </row>
    <row r="796">
      <c r="A796" s="2"/>
      <c r="B796" s="2"/>
      <c r="C796" s="2"/>
      <c r="D796" s="2"/>
      <c r="E796" s="2"/>
      <c r="F796" s="2"/>
      <c r="G796" s="2"/>
      <c r="H796" s="2"/>
      <c r="I796" s="2"/>
      <c r="J796" s="2"/>
      <c r="K796" s="14"/>
      <c r="L796" s="2"/>
      <c r="M796" s="2"/>
      <c r="N796" s="2"/>
      <c r="O796" s="2"/>
      <c r="P796" s="2"/>
      <c r="Q796" s="2"/>
      <c r="R796" s="2"/>
    </row>
    <row r="797">
      <c r="A797" s="2"/>
      <c r="B797" s="2"/>
      <c r="C797" s="2"/>
      <c r="D797" s="2"/>
      <c r="E797" s="2"/>
      <c r="F797" s="2"/>
      <c r="G797" s="2"/>
      <c r="H797" s="2"/>
      <c r="I797" s="2"/>
      <c r="J797" s="2"/>
      <c r="K797" s="14"/>
      <c r="L797" s="2"/>
      <c r="M797" s="2"/>
      <c r="N797" s="2"/>
      <c r="O797" s="2"/>
      <c r="P797" s="2"/>
      <c r="Q797" s="2"/>
      <c r="R797" s="2"/>
    </row>
    <row r="798">
      <c r="A798" s="2"/>
      <c r="B798" s="2"/>
      <c r="C798" s="2"/>
      <c r="D798" s="2"/>
      <c r="E798" s="2"/>
      <c r="F798" s="2"/>
      <c r="G798" s="2"/>
      <c r="H798" s="2"/>
      <c r="I798" s="2"/>
      <c r="J798" s="2"/>
      <c r="K798" s="14"/>
      <c r="L798" s="2"/>
      <c r="M798" s="2"/>
      <c r="N798" s="2"/>
      <c r="O798" s="2"/>
      <c r="P798" s="2"/>
      <c r="Q798" s="2"/>
      <c r="R798" s="2"/>
    </row>
    <row r="799">
      <c r="A799" s="2"/>
      <c r="B799" s="2"/>
      <c r="C799" s="2"/>
      <c r="D799" s="2"/>
      <c r="E799" s="2"/>
      <c r="F799" s="2"/>
      <c r="G799" s="2"/>
      <c r="H799" s="2"/>
      <c r="I799" s="2"/>
      <c r="J799" s="2"/>
      <c r="K799" s="14"/>
      <c r="L799" s="2"/>
      <c r="M799" s="2"/>
      <c r="N799" s="2"/>
      <c r="O799" s="2"/>
      <c r="P799" s="2"/>
      <c r="Q799" s="2"/>
      <c r="R799" s="2"/>
    </row>
    <row r="800">
      <c r="A800" s="2"/>
      <c r="B800" s="2"/>
      <c r="C800" s="2"/>
      <c r="D800" s="2"/>
      <c r="E800" s="2"/>
      <c r="F800" s="2"/>
      <c r="G800" s="2"/>
      <c r="H800" s="2"/>
      <c r="I800" s="2"/>
      <c r="J800" s="2"/>
      <c r="K800" s="14"/>
      <c r="L800" s="2"/>
      <c r="M800" s="2"/>
      <c r="N800" s="2"/>
      <c r="O800" s="2"/>
      <c r="P800" s="2"/>
      <c r="Q800" s="2"/>
      <c r="R800" s="2"/>
    </row>
    <row r="801">
      <c r="A801" s="2"/>
      <c r="B801" s="2"/>
      <c r="C801" s="2"/>
      <c r="D801" s="2"/>
      <c r="E801" s="2"/>
      <c r="F801" s="2"/>
      <c r="G801" s="2"/>
      <c r="H801" s="2"/>
      <c r="I801" s="2"/>
      <c r="J801" s="2"/>
      <c r="K801" s="14"/>
      <c r="L801" s="2"/>
      <c r="M801" s="2"/>
      <c r="N801" s="2"/>
      <c r="O801" s="2"/>
      <c r="P801" s="2"/>
      <c r="Q801" s="2"/>
      <c r="R801" s="2"/>
    </row>
    <row r="802">
      <c r="A802" s="2"/>
      <c r="B802" s="2"/>
      <c r="C802" s="2"/>
      <c r="D802" s="2"/>
      <c r="E802" s="2"/>
      <c r="F802" s="2"/>
      <c r="G802" s="2"/>
      <c r="H802" s="2"/>
      <c r="I802" s="2"/>
      <c r="J802" s="2"/>
      <c r="K802" s="14"/>
      <c r="L802" s="2"/>
      <c r="M802" s="2"/>
      <c r="N802" s="2"/>
      <c r="O802" s="2"/>
      <c r="P802" s="2"/>
      <c r="Q802" s="2"/>
      <c r="R802" s="2"/>
    </row>
    <row r="803">
      <c r="A803" s="2"/>
      <c r="B803" s="2"/>
      <c r="C803" s="2"/>
      <c r="D803" s="2"/>
      <c r="E803" s="2"/>
      <c r="F803" s="2"/>
      <c r="G803" s="2"/>
      <c r="H803" s="2"/>
      <c r="I803" s="2"/>
      <c r="J803" s="2"/>
      <c r="K803" s="14"/>
      <c r="L803" s="2"/>
      <c r="M803" s="2"/>
      <c r="N803" s="2"/>
      <c r="O803" s="2"/>
      <c r="P803" s="2"/>
      <c r="Q803" s="2"/>
      <c r="R803" s="2"/>
    </row>
    <row r="804">
      <c r="A804" s="2"/>
      <c r="B804" s="2"/>
      <c r="C804" s="2"/>
      <c r="D804" s="2"/>
      <c r="E804" s="2"/>
      <c r="F804" s="2"/>
      <c r="G804" s="2"/>
      <c r="H804" s="2"/>
      <c r="I804" s="2"/>
      <c r="J804" s="2"/>
      <c r="K804" s="14"/>
      <c r="L804" s="2"/>
      <c r="M804" s="2"/>
      <c r="N804" s="2"/>
      <c r="O804" s="2"/>
      <c r="P804" s="2"/>
      <c r="Q804" s="2"/>
      <c r="R804" s="2"/>
    </row>
    <row r="805">
      <c r="A805" s="2"/>
      <c r="B805" s="2"/>
      <c r="C805" s="2"/>
      <c r="D805" s="2"/>
      <c r="E805" s="2"/>
      <c r="F805" s="2"/>
      <c r="G805" s="2"/>
      <c r="H805" s="2"/>
      <c r="I805" s="2"/>
      <c r="J805" s="2"/>
      <c r="K805" s="14"/>
      <c r="L805" s="2"/>
      <c r="M805" s="2"/>
      <c r="N805" s="2"/>
      <c r="O805" s="2"/>
      <c r="P805" s="2"/>
      <c r="Q805" s="2"/>
      <c r="R805" s="2"/>
    </row>
    <row r="806">
      <c r="A806" s="2"/>
      <c r="B806" s="2"/>
      <c r="C806" s="2"/>
      <c r="D806" s="2"/>
      <c r="E806" s="2"/>
      <c r="F806" s="2"/>
      <c r="G806" s="2"/>
      <c r="H806" s="2"/>
      <c r="I806" s="2"/>
      <c r="J806" s="2"/>
      <c r="K806" s="14"/>
      <c r="L806" s="2"/>
      <c r="M806" s="2"/>
      <c r="N806" s="2"/>
      <c r="O806" s="2"/>
      <c r="P806" s="2"/>
      <c r="Q806" s="2"/>
      <c r="R806" s="2"/>
    </row>
    <row r="807">
      <c r="A807" s="2"/>
      <c r="B807" s="2"/>
      <c r="C807" s="2"/>
      <c r="D807" s="2"/>
      <c r="E807" s="2"/>
      <c r="F807" s="2"/>
      <c r="G807" s="2"/>
      <c r="H807" s="2"/>
      <c r="I807" s="2"/>
      <c r="J807" s="2"/>
      <c r="K807" s="14"/>
      <c r="L807" s="2"/>
      <c r="M807" s="2"/>
      <c r="N807" s="2"/>
      <c r="O807" s="2"/>
      <c r="P807" s="2"/>
      <c r="Q807" s="2"/>
      <c r="R807" s="2"/>
    </row>
    <row r="808">
      <c r="A808" s="2"/>
      <c r="B808" s="2"/>
      <c r="C808" s="2"/>
      <c r="D808" s="2"/>
      <c r="E808" s="2"/>
      <c r="F808" s="2"/>
      <c r="G808" s="2"/>
      <c r="H808" s="2"/>
      <c r="I808" s="2"/>
      <c r="J808" s="2"/>
      <c r="K808" s="14"/>
      <c r="L808" s="2"/>
      <c r="M808" s="2"/>
      <c r="N808" s="2"/>
      <c r="O808" s="2"/>
      <c r="P808" s="2"/>
      <c r="Q808" s="2"/>
      <c r="R808" s="2"/>
    </row>
    <row r="809">
      <c r="A809" s="2"/>
      <c r="B809" s="2"/>
      <c r="C809" s="2"/>
      <c r="D809" s="2"/>
      <c r="E809" s="2"/>
      <c r="F809" s="2"/>
      <c r="G809" s="2"/>
      <c r="H809" s="2"/>
      <c r="I809" s="2"/>
      <c r="J809" s="2"/>
      <c r="K809" s="14"/>
      <c r="L809" s="2"/>
      <c r="M809" s="2"/>
      <c r="N809" s="2"/>
      <c r="O809" s="2"/>
      <c r="P809" s="2"/>
      <c r="Q809" s="2"/>
      <c r="R809" s="2"/>
    </row>
    <row r="810">
      <c r="A810" s="2"/>
      <c r="B810" s="2"/>
      <c r="C810" s="2"/>
      <c r="D810" s="2"/>
      <c r="E810" s="2"/>
      <c r="F810" s="2"/>
      <c r="G810" s="2"/>
      <c r="H810" s="2"/>
      <c r="I810" s="2"/>
      <c r="J810" s="2"/>
      <c r="K810" s="14"/>
      <c r="L810" s="2"/>
      <c r="M810" s="2"/>
      <c r="N810" s="2"/>
      <c r="O810" s="2"/>
      <c r="P810" s="2"/>
      <c r="Q810" s="2"/>
      <c r="R810" s="2"/>
    </row>
    <row r="811">
      <c r="A811" s="2"/>
      <c r="B811" s="2"/>
      <c r="C811" s="2"/>
      <c r="D811" s="2"/>
      <c r="E811" s="2"/>
      <c r="F811" s="2"/>
      <c r="G811" s="2"/>
      <c r="H811" s="2"/>
      <c r="I811" s="2"/>
      <c r="J811" s="2"/>
      <c r="K811" s="14"/>
      <c r="L811" s="2"/>
      <c r="M811" s="2"/>
      <c r="N811" s="2"/>
      <c r="O811" s="2"/>
      <c r="P811" s="2"/>
      <c r="Q811" s="2"/>
      <c r="R811" s="2"/>
    </row>
    <row r="812">
      <c r="A812" s="2"/>
      <c r="B812" s="2"/>
      <c r="C812" s="2"/>
      <c r="D812" s="2"/>
      <c r="E812" s="2"/>
      <c r="F812" s="2"/>
      <c r="G812" s="2"/>
      <c r="H812" s="2"/>
      <c r="I812" s="2"/>
      <c r="J812" s="2"/>
      <c r="K812" s="14"/>
      <c r="L812" s="2"/>
      <c r="M812" s="2"/>
      <c r="N812" s="2"/>
      <c r="O812" s="2"/>
      <c r="P812" s="2"/>
      <c r="Q812" s="2"/>
      <c r="R812" s="2"/>
    </row>
    <row r="813">
      <c r="A813" s="2"/>
      <c r="B813" s="2"/>
      <c r="C813" s="2"/>
      <c r="D813" s="2"/>
      <c r="E813" s="2"/>
      <c r="F813" s="2"/>
      <c r="G813" s="2"/>
      <c r="H813" s="2"/>
      <c r="I813" s="2"/>
      <c r="J813" s="2"/>
      <c r="K813" s="14"/>
      <c r="L813" s="2"/>
      <c r="M813" s="2"/>
      <c r="N813" s="2"/>
      <c r="O813" s="2"/>
      <c r="P813" s="2"/>
      <c r="Q813" s="2"/>
      <c r="R813" s="2"/>
    </row>
    <row r="814">
      <c r="A814" s="2"/>
      <c r="B814" s="2"/>
      <c r="C814" s="2"/>
      <c r="D814" s="2"/>
      <c r="E814" s="2"/>
      <c r="F814" s="2"/>
      <c r="G814" s="2"/>
      <c r="H814" s="2"/>
      <c r="I814" s="2"/>
      <c r="J814" s="2"/>
      <c r="K814" s="14"/>
      <c r="L814" s="2"/>
      <c r="M814" s="2"/>
      <c r="N814" s="2"/>
      <c r="O814" s="2"/>
      <c r="P814" s="2"/>
      <c r="Q814" s="2"/>
      <c r="R814" s="2"/>
    </row>
    <row r="815">
      <c r="A815" s="2"/>
      <c r="B815" s="2"/>
      <c r="C815" s="2"/>
      <c r="D815" s="2"/>
      <c r="E815" s="2"/>
      <c r="F815" s="2"/>
      <c r="G815" s="2"/>
      <c r="H815" s="2"/>
      <c r="I815" s="2"/>
      <c r="J815" s="2"/>
      <c r="K815" s="14"/>
      <c r="L815" s="2"/>
      <c r="M815" s="2"/>
      <c r="N815" s="2"/>
      <c r="O815" s="2"/>
      <c r="P815" s="2"/>
      <c r="Q815" s="2"/>
      <c r="R815" s="2"/>
    </row>
    <row r="816">
      <c r="A816" s="2"/>
      <c r="B816" s="2"/>
      <c r="C816" s="2"/>
      <c r="D816" s="2"/>
      <c r="E816" s="2"/>
      <c r="F816" s="2"/>
      <c r="G816" s="2"/>
      <c r="H816" s="2"/>
      <c r="I816" s="2"/>
      <c r="J816" s="2"/>
      <c r="K816" s="14"/>
      <c r="L816" s="2"/>
      <c r="M816" s="2"/>
      <c r="N816" s="2"/>
      <c r="O816" s="2"/>
      <c r="P816" s="2"/>
      <c r="Q816" s="2"/>
      <c r="R816" s="2"/>
    </row>
    <row r="817">
      <c r="A817" s="2"/>
      <c r="B817" s="2"/>
      <c r="C817" s="2"/>
      <c r="D817" s="2"/>
      <c r="E817" s="2"/>
      <c r="F817" s="2"/>
      <c r="G817" s="2"/>
      <c r="H817" s="2"/>
      <c r="I817" s="2"/>
      <c r="J817" s="2"/>
      <c r="K817" s="14"/>
      <c r="L817" s="2"/>
      <c r="M817" s="2"/>
      <c r="N817" s="2"/>
      <c r="O817" s="2"/>
      <c r="P817" s="2"/>
      <c r="Q817" s="2"/>
      <c r="R817" s="2"/>
    </row>
    <row r="818">
      <c r="A818" s="2"/>
      <c r="B818" s="2"/>
      <c r="C818" s="2"/>
      <c r="D818" s="2"/>
      <c r="E818" s="2"/>
      <c r="F818" s="2"/>
      <c r="G818" s="2"/>
      <c r="H818" s="2"/>
      <c r="I818" s="2"/>
      <c r="J818" s="2"/>
      <c r="K818" s="14"/>
      <c r="L818" s="2"/>
      <c r="M818" s="2"/>
      <c r="N818" s="2"/>
      <c r="O818" s="2"/>
      <c r="P818" s="2"/>
      <c r="Q818" s="2"/>
      <c r="R818" s="2"/>
    </row>
    <row r="819">
      <c r="A819" s="2"/>
      <c r="B819" s="2"/>
      <c r="C819" s="2"/>
      <c r="D819" s="2"/>
      <c r="E819" s="2"/>
      <c r="F819" s="2"/>
      <c r="G819" s="2"/>
      <c r="H819" s="2"/>
      <c r="I819" s="2"/>
      <c r="J819" s="2"/>
      <c r="K819" s="14"/>
      <c r="L819" s="2"/>
      <c r="M819" s="2"/>
      <c r="N819" s="2"/>
      <c r="O819" s="2"/>
      <c r="P819" s="2"/>
      <c r="Q819" s="2"/>
      <c r="R819" s="2"/>
    </row>
    <row r="820">
      <c r="A820" s="2"/>
      <c r="B820" s="2"/>
      <c r="C820" s="2"/>
      <c r="D820" s="2"/>
      <c r="E820" s="2"/>
      <c r="F820" s="2"/>
      <c r="G820" s="2"/>
      <c r="H820" s="2"/>
      <c r="I820" s="2"/>
      <c r="J820" s="2"/>
      <c r="K820" s="14"/>
      <c r="L820" s="2"/>
      <c r="M820" s="2"/>
      <c r="N820" s="2"/>
      <c r="O820" s="2"/>
      <c r="P820" s="2"/>
      <c r="Q820" s="2"/>
      <c r="R820" s="2"/>
    </row>
    <row r="821">
      <c r="A821" s="2"/>
      <c r="B821" s="2"/>
      <c r="C821" s="2"/>
      <c r="D821" s="2"/>
      <c r="E821" s="2"/>
      <c r="F821" s="2"/>
      <c r="G821" s="2"/>
      <c r="H821" s="2"/>
      <c r="I821" s="2"/>
      <c r="J821" s="2"/>
      <c r="K821" s="14"/>
      <c r="L821" s="2"/>
      <c r="M821" s="2"/>
      <c r="N821" s="2"/>
      <c r="O821" s="2"/>
      <c r="P821" s="2"/>
      <c r="Q821" s="2"/>
      <c r="R821" s="2"/>
    </row>
    <row r="822">
      <c r="A822" s="2"/>
      <c r="B822" s="2"/>
      <c r="C822" s="2"/>
      <c r="D822" s="2"/>
      <c r="E822" s="2"/>
      <c r="F822" s="2"/>
      <c r="G822" s="2"/>
      <c r="H822" s="2"/>
      <c r="I822" s="2"/>
      <c r="J822" s="2"/>
      <c r="K822" s="14"/>
      <c r="L822" s="2"/>
      <c r="M822" s="2"/>
      <c r="N822" s="2"/>
      <c r="O822" s="2"/>
      <c r="P822" s="2"/>
      <c r="Q822" s="2"/>
      <c r="R822" s="2"/>
    </row>
    <row r="823">
      <c r="A823" s="2"/>
      <c r="B823" s="2"/>
      <c r="C823" s="2"/>
      <c r="D823" s="2"/>
      <c r="E823" s="2"/>
      <c r="F823" s="2"/>
      <c r="G823" s="2"/>
      <c r="H823" s="2"/>
      <c r="I823" s="2"/>
      <c r="J823" s="2"/>
      <c r="K823" s="14"/>
      <c r="L823" s="2"/>
      <c r="M823" s="2"/>
      <c r="N823" s="2"/>
      <c r="O823" s="2"/>
      <c r="P823" s="2"/>
      <c r="Q823" s="2"/>
      <c r="R823" s="2"/>
    </row>
    <row r="824">
      <c r="A824" s="2"/>
      <c r="B824" s="2"/>
      <c r="C824" s="2"/>
      <c r="D824" s="2"/>
      <c r="E824" s="2"/>
      <c r="F824" s="2"/>
      <c r="G824" s="2"/>
      <c r="H824" s="2"/>
      <c r="I824" s="2"/>
      <c r="J824" s="2"/>
      <c r="K824" s="14"/>
      <c r="L824" s="2"/>
      <c r="M824" s="2"/>
      <c r="N824" s="2"/>
      <c r="O824" s="2"/>
      <c r="P824" s="2"/>
      <c r="Q824" s="2"/>
      <c r="R824" s="2"/>
    </row>
    <row r="825">
      <c r="A825" s="2"/>
      <c r="B825" s="2"/>
      <c r="C825" s="2"/>
      <c r="D825" s="2"/>
      <c r="E825" s="2"/>
      <c r="F825" s="2"/>
      <c r="G825" s="2"/>
      <c r="H825" s="2"/>
      <c r="I825" s="2"/>
      <c r="J825" s="2"/>
      <c r="K825" s="14"/>
      <c r="L825" s="2"/>
      <c r="M825" s="2"/>
      <c r="N825" s="2"/>
      <c r="O825" s="2"/>
      <c r="P825" s="2"/>
      <c r="Q825" s="2"/>
      <c r="R825" s="2"/>
    </row>
    <row r="826">
      <c r="A826" s="2"/>
      <c r="B826" s="2"/>
      <c r="C826" s="2"/>
      <c r="D826" s="2"/>
      <c r="E826" s="2"/>
      <c r="F826" s="2"/>
      <c r="G826" s="2"/>
      <c r="H826" s="2"/>
      <c r="I826" s="2"/>
      <c r="J826" s="2"/>
      <c r="K826" s="14"/>
      <c r="L826" s="2"/>
      <c r="M826" s="2"/>
      <c r="N826" s="2"/>
      <c r="O826" s="2"/>
      <c r="P826" s="2"/>
      <c r="Q826" s="2"/>
      <c r="R826" s="2"/>
    </row>
    <row r="827">
      <c r="A827" s="2"/>
      <c r="B827" s="2"/>
      <c r="C827" s="2"/>
      <c r="D827" s="2"/>
      <c r="E827" s="2"/>
      <c r="F827" s="2"/>
      <c r="G827" s="2"/>
      <c r="H827" s="2"/>
      <c r="I827" s="2"/>
      <c r="J827" s="2"/>
      <c r="K827" s="14"/>
      <c r="L827" s="2"/>
      <c r="M827" s="2"/>
      <c r="N827" s="2"/>
      <c r="O827" s="2"/>
      <c r="P827" s="2"/>
      <c r="Q827" s="2"/>
      <c r="R827" s="2"/>
    </row>
    <row r="828">
      <c r="A828" s="2"/>
      <c r="B828" s="2"/>
      <c r="C828" s="2"/>
      <c r="D828" s="2"/>
      <c r="E828" s="2"/>
      <c r="F828" s="2"/>
      <c r="G828" s="2"/>
      <c r="H828" s="2"/>
      <c r="I828" s="2"/>
      <c r="J828" s="2"/>
      <c r="K828" s="14"/>
      <c r="L828" s="2"/>
      <c r="M828" s="2"/>
      <c r="N828" s="2"/>
      <c r="O828" s="2"/>
      <c r="P828" s="2"/>
      <c r="Q828" s="2"/>
      <c r="R828" s="2"/>
    </row>
    <row r="829">
      <c r="A829" s="2"/>
      <c r="B829" s="2"/>
      <c r="C829" s="2"/>
      <c r="D829" s="2"/>
      <c r="E829" s="2"/>
      <c r="F829" s="2"/>
      <c r="G829" s="2"/>
      <c r="H829" s="2"/>
      <c r="I829" s="2"/>
      <c r="J829" s="2"/>
      <c r="K829" s="14"/>
      <c r="L829" s="2"/>
      <c r="M829" s="2"/>
      <c r="N829" s="2"/>
      <c r="O829" s="2"/>
      <c r="P829" s="2"/>
      <c r="Q829" s="2"/>
      <c r="R829" s="2"/>
    </row>
    <row r="830">
      <c r="A830" s="2"/>
      <c r="B830" s="2"/>
      <c r="C830" s="2"/>
      <c r="D830" s="2"/>
      <c r="E830" s="2"/>
      <c r="F830" s="2"/>
      <c r="G830" s="2"/>
      <c r="H830" s="2"/>
      <c r="I830" s="2"/>
      <c r="J830" s="2"/>
      <c r="K830" s="14"/>
      <c r="L830" s="2"/>
      <c r="M830" s="2"/>
      <c r="N830" s="2"/>
      <c r="O830" s="2"/>
      <c r="P830" s="2"/>
      <c r="Q830" s="2"/>
      <c r="R830" s="2"/>
    </row>
    <row r="831">
      <c r="A831" s="2"/>
      <c r="B831" s="2"/>
      <c r="C831" s="2"/>
      <c r="D831" s="2"/>
      <c r="E831" s="2"/>
      <c r="F831" s="2"/>
      <c r="G831" s="2"/>
      <c r="H831" s="2"/>
      <c r="I831" s="2"/>
      <c r="J831" s="2"/>
      <c r="K831" s="14"/>
      <c r="L831" s="2"/>
      <c r="M831" s="2"/>
      <c r="N831" s="2"/>
      <c r="O831" s="2"/>
      <c r="P831" s="2"/>
      <c r="Q831" s="2"/>
      <c r="R831" s="2"/>
    </row>
    <row r="832">
      <c r="A832" s="2"/>
      <c r="B832" s="2"/>
      <c r="C832" s="2"/>
      <c r="D832" s="2"/>
      <c r="E832" s="2"/>
      <c r="F832" s="2"/>
      <c r="G832" s="2"/>
      <c r="H832" s="2"/>
      <c r="I832" s="2"/>
      <c r="J832" s="2"/>
      <c r="K832" s="14"/>
      <c r="L832" s="2"/>
      <c r="M832" s="2"/>
      <c r="N832" s="2"/>
      <c r="O832" s="2"/>
      <c r="P832" s="2"/>
      <c r="Q832" s="2"/>
      <c r="R832" s="2"/>
    </row>
    <row r="833">
      <c r="A833" s="2"/>
      <c r="B833" s="2"/>
      <c r="C833" s="2"/>
      <c r="D833" s="2"/>
      <c r="E833" s="2"/>
      <c r="F833" s="2"/>
      <c r="G833" s="2"/>
      <c r="H833" s="2"/>
      <c r="I833" s="2"/>
      <c r="J833" s="2"/>
      <c r="K833" s="14"/>
      <c r="L833" s="2"/>
      <c r="M833" s="2"/>
      <c r="N833" s="2"/>
      <c r="O833" s="2"/>
      <c r="P833" s="2"/>
      <c r="Q833" s="2"/>
      <c r="R833" s="2"/>
    </row>
    <row r="834">
      <c r="A834" s="2"/>
      <c r="B834" s="2"/>
      <c r="C834" s="2"/>
      <c r="D834" s="2"/>
      <c r="E834" s="2"/>
      <c r="F834" s="2"/>
      <c r="G834" s="2"/>
      <c r="H834" s="2"/>
      <c r="I834" s="2"/>
      <c r="J834" s="2"/>
      <c r="K834" s="14"/>
      <c r="L834" s="2"/>
      <c r="M834" s="2"/>
      <c r="N834" s="2"/>
      <c r="O834" s="2"/>
      <c r="P834" s="2"/>
      <c r="Q834" s="2"/>
      <c r="R834" s="2"/>
    </row>
    <row r="835">
      <c r="A835" s="2"/>
      <c r="B835" s="2"/>
      <c r="C835" s="2"/>
      <c r="D835" s="2"/>
      <c r="E835" s="2"/>
      <c r="F835" s="2"/>
      <c r="G835" s="2"/>
      <c r="H835" s="2"/>
      <c r="I835" s="2"/>
      <c r="J835" s="2"/>
      <c r="K835" s="14"/>
      <c r="L835" s="2"/>
      <c r="M835" s="2"/>
      <c r="N835" s="2"/>
      <c r="O835" s="2"/>
      <c r="P835" s="2"/>
      <c r="Q835" s="2"/>
      <c r="R835" s="2"/>
    </row>
    <row r="836">
      <c r="A836" s="2"/>
      <c r="B836" s="2"/>
      <c r="C836" s="2"/>
      <c r="D836" s="2"/>
      <c r="E836" s="2"/>
      <c r="F836" s="2"/>
      <c r="G836" s="2"/>
      <c r="H836" s="2"/>
      <c r="I836" s="2"/>
      <c r="J836" s="2"/>
      <c r="K836" s="14"/>
      <c r="L836" s="2"/>
      <c r="M836" s="2"/>
      <c r="N836" s="2"/>
      <c r="O836" s="2"/>
      <c r="P836" s="2"/>
      <c r="Q836" s="2"/>
      <c r="R836" s="2"/>
    </row>
    <row r="837">
      <c r="A837" s="2"/>
      <c r="B837" s="2"/>
      <c r="C837" s="2"/>
      <c r="D837" s="2"/>
      <c r="E837" s="2"/>
      <c r="F837" s="2"/>
      <c r="G837" s="2"/>
      <c r="H837" s="2"/>
      <c r="I837" s="2"/>
      <c r="J837" s="2"/>
      <c r="K837" s="14"/>
      <c r="L837" s="2"/>
      <c r="M837" s="2"/>
      <c r="N837" s="2"/>
      <c r="O837" s="2"/>
      <c r="P837" s="2"/>
      <c r="Q837" s="2"/>
      <c r="R837" s="2"/>
    </row>
    <row r="838">
      <c r="A838" s="2"/>
      <c r="B838" s="2"/>
      <c r="C838" s="2"/>
      <c r="D838" s="2"/>
      <c r="E838" s="2"/>
      <c r="F838" s="2"/>
      <c r="G838" s="2"/>
      <c r="H838" s="2"/>
      <c r="I838" s="2"/>
      <c r="J838" s="2"/>
      <c r="K838" s="14"/>
      <c r="L838" s="2"/>
      <c r="M838" s="2"/>
      <c r="N838" s="2"/>
      <c r="O838" s="2"/>
      <c r="P838" s="2"/>
      <c r="Q838" s="2"/>
      <c r="R838" s="2"/>
    </row>
    <row r="839">
      <c r="A839" s="2"/>
      <c r="B839" s="2"/>
      <c r="C839" s="2"/>
      <c r="D839" s="2"/>
      <c r="E839" s="2"/>
      <c r="F839" s="2"/>
      <c r="G839" s="2"/>
      <c r="H839" s="2"/>
      <c r="I839" s="2"/>
      <c r="J839" s="2"/>
      <c r="K839" s="14"/>
      <c r="L839" s="2"/>
      <c r="M839" s="2"/>
      <c r="N839" s="2"/>
      <c r="O839" s="2"/>
      <c r="P839" s="2"/>
      <c r="Q839" s="2"/>
      <c r="R839" s="2"/>
    </row>
    <row r="840">
      <c r="A840" s="2"/>
      <c r="B840" s="2"/>
      <c r="C840" s="2"/>
      <c r="D840" s="2"/>
      <c r="E840" s="2"/>
      <c r="F840" s="2"/>
      <c r="G840" s="2"/>
      <c r="H840" s="2"/>
      <c r="I840" s="2"/>
      <c r="J840" s="2"/>
      <c r="K840" s="14"/>
      <c r="L840" s="2"/>
      <c r="M840" s="2"/>
      <c r="N840" s="2"/>
      <c r="O840" s="2"/>
      <c r="P840" s="2"/>
      <c r="Q840" s="2"/>
      <c r="R840" s="2"/>
    </row>
    <row r="841">
      <c r="A841" s="2"/>
      <c r="B841" s="2"/>
      <c r="C841" s="2"/>
      <c r="D841" s="2"/>
      <c r="E841" s="2"/>
      <c r="F841" s="2"/>
      <c r="G841" s="2"/>
      <c r="H841" s="2"/>
      <c r="I841" s="2"/>
      <c r="J841" s="2"/>
      <c r="K841" s="14"/>
      <c r="L841" s="2"/>
      <c r="M841" s="2"/>
      <c r="N841" s="2"/>
      <c r="O841" s="2"/>
      <c r="P841" s="2"/>
      <c r="Q841" s="2"/>
      <c r="R841" s="2"/>
    </row>
    <row r="842">
      <c r="A842" s="2"/>
      <c r="B842" s="2"/>
      <c r="C842" s="2"/>
      <c r="D842" s="2"/>
      <c r="E842" s="2"/>
      <c r="F842" s="2"/>
      <c r="G842" s="2"/>
      <c r="H842" s="2"/>
      <c r="I842" s="2"/>
      <c r="J842" s="2"/>
      <c r="K842" s="14"/>
      <c r="L842" s="2"/>
      <c r="M842" s="2"/>
      <c r="N842" s="2"/>
      <c r="O842" s="2"/>
      <c r="P842" s="2"/>
      <c r="Q842" s="2"/>
      <c r="R842" s="2"/>
    </row>
    <row r="843">
      <c r="A843" s="2"/>
      <c r="B843" s="2"/>
      <c r="C843" s="2"/>
      <c r="D843" s="2"/>
      <c r="E843" s="2"/>
      <c r="F843" s="2"/>
      <c r="G843" s="2"/>
      <c r="H843" s="2"/>
      <c r="I843" s="2"/>
      <c r="J843" s="2"/>
      <c r="K843" s="14"/>
      <c r="L843" s="2"/>
      <c r="M843" s="2"/>
      <c r="N843" s="2"/>
      <c r="O843" s="2"/>
      <c r="P843" s="2"/>
      <c r="Q843" s="2"/>
      <c r="R843" s="2"/>
    </row>
    <row r="844">
      <c r="A844" s="2"/>
      <c r="B844" s="2"/>
      <c r="C844" s="2"/>
      <c r="D844" s="2"/>
      <c r="E844" s="2"/>
      <c r="F844" s="2"/>
      <c r="G844" s="2"/>
      <c r="H844" s="2"/>
      <c r="I844" s="2"/>
      <c r="J844" s="2"/>
      <c r="K844" s="14"/>
      <c r="L844" s="2"/>
      <c r="M844" s="2"/>
      <c r="N844" s="2"/>
      <c r="O844" s="2"/>
      <c r="P844" s="2"/>
      <c r="Q844" s="2"/>
      <c r="R844" s="2"/>
    </row>
    <row r="845">
      <c r="A845" s="2"/>
      <c r="B845" s="2"/>
      <c r="C845" s="2"/>
      <c r="D845" s="2"/>
      <c r="E845" s="2"/>
      <c r="F845" s="2"/>
      <c r="G845" s="2"/>
      <c r="H845" s="2"/>
      <c r="I845" s="2"/>
      <c r="J845" s="2"/>
      <c r="K845" s="14"/>
      <c r="L845" s="2"/>
      <c r="M845" s="2"/>
      <c r="N845" s="2"/>
      <c r="O845" s="2"/>
      <c r="P845" s="2"/>
      <c r="Q845" s="2"/>
      <c r="R845" s="2"/>
    </row>
    <row r="846">
      <c r="A846" s="2"/>
      <c r="B846" s="2"/>
      <c r="C846" s="2"/>
      <c r="D846" s="2"/>
      <c r="E846" s="2"/>
      <c r="F846" s="2"/>
      <c r="G846" s="2"/>
      <c r="H846" s="2"/>
      <c r="I846" s="2"/>
      <c r="J846" s="2"/>
      <c r="K846" s="14"/>
      <c r="L846" s="2"/>
      <c r="M846" s="2"/>
      <c r="N846" s="2"/>
      <c r="O846" s="2"/>
      <c r="P846" s="2"/>
      <c r="Q846" s="2"/>
      <c r="R846" s="2"/>
    </row>
    <row r="847">
      <c r="A847" s="2"/>
      <c r="B847" s="2"/>
      <c r="C847" s="2"/>
      <c r="D847" s="2"/>
      <c r="E847" s="2"/>
      <c r="F847" s="2"/>
      <c r="G847" s="2"/>
      <c r="H847" s="2"/>
      <c r="I847" s="2"/>
      <c r="J847" s="2"/>
      <c r="K847" s="14"/>
      <c r="L847" s="2"/>
      <c r="M847" s="2"/>
      <c r="N847" s="2"/>
      <c r="O847" s="2"/>
      <c r="P847" s="2"/>
      <c r="Q847" s="2"/>
      <c r="R847" s="2"/>
    </row>
    <row r="848">
      <c r="A848" s="2"/>
      <c r="B848" s="2"/>
      <c r="C848" s="2"/>
      <c r="D848" s="2"/>
      <c r="E848" s="2"/>
      <c r="F848" s="2"/>
      <c r="G848" s="2"/>
      <c r="H848" s="2"/>
      <c r="I848" s="2"/>
      <c r="J848" s="2"/>
      <c r="K848" s="14"/>
      <c r="L848" s="2"/>
      <c r="M848" s="2"/>
      <c r="N848" s="2"/>
      <c r="O848" s="2"/>
      <c r="P848" s="2"/>
      <c r="Q848" s="2"/>
      <c r="R848" s="2"/>
    </row>
    <row r="849">
      <c r="A849" s="2"/>
      <c r="B849" s="2"/>
      <c r="C849" s="2"/>
      <c r="D849" s="2"/>
      <c r="E849" s="2"/>
      <c r="F849" s="2"/>
      <c r="G849" s="2"/>
      <c r="H849" s="2"/>
      <c r="I849" s="2"/>
      <c r="J849" s="2"/>
      <c r="K849" s="14"/>
      <c r="L849" s="2"/>
      <c r="M849" s="2"/>
      <c r="N849" s="2"/>
      <c r="O849" s="2"/>
      <c r="P849" s="2"/>
      <c r="Q849" s="2"/>
      <c r="R849" s="2"/>
    </row>
    <row r="850">
      <c r="A850" s="2"/>
      <c r="B850" s="2"/>
      <c r="C850" s="2"/>
      <c r="D850" s="2"/>
      <c r="E850" s="2"/>
      <c r="F850" s="2"/>
      <c r="G850" s="2"/>
      <c r="H850" s="2"/>
      <c r="I850" s="2"/>
      <c r="J850" s="2"/>
      <c r="K850" s="14"/>
      <c r="L850" s="2"/>
      <c r="M850" s="2"/>
      <c r="N850" s="2"/>
      <c r="O850" s="2"/>
      <c r="P850" s="2"/>
      <c r="Q850" s="2"/>
      <c r="R850" s="2"/>
    </row>
    <row r="851">
      <c r="A851" s="2"/>
      <c r="B851" s="2"/>
      <c r="C851" s="2"/>
      <c r="D851" s="2"/>
      <c r="E851" s="2"/>
      <c r="F851" s="2"/>
      <c r="G851" s="2"/>
      <c r="H851" s="2"/>
      <c r="I851" s="2"/>
      <c r="J851" s="2"/>
      <c r="K851" s="14"/>
      <c r="L851" s="2"/>
      <c r="M851" s="2"/>
      <c r="N851" s="2"/>
      <c r="O851" s="2"/>
      <c r="P851" s="2"/>
      <c r="Q851" s="2"/>
      <c r="R851" s="2"/>
    </row>
    <row r="852">
      <c r="A852" s="2"/>
      <c r="B852" s="2"/>
      <c r="C852" s="2"/>
      <c r="D852" s="2"/>
      <c r="E852" s="2"/>
      <c r="F852" s="2"/>
      <c r="G852" s="2"/>
      <c r="H852" s="2"/>
      <c r="I852" s="2"/>
      <c r="J852" s="2"/>
      <c r="K852" s="14"/>
      <c r="L852" s="2"/>
      <c r="M852" s="2"/>
      <c r="N852" s="2"/>
      <c r="O852" s="2"/>
      <c r="P852" s="2"/>
      <c r="Q852" s="2"/>
      <c r="R852" s="2"/>
    </row>
    <row r="853">
      <c r="A853" s="2"/>
      <c r="B853" s="2"/>
      <c r="C853" s="2"/>
      <c r="D853" s="2"/>
      <c r="E853" s="2"/>
      <c r="F853" s="2"/>
      <c r="G853" s="2"/>
      <c r="H853" s="2"/>
      <c r="I853" s="2"/>
      <c r="J853" s="2"/>
      <c r="K853" s="14"/>
      <c r="L853" s="2"/>
      <c r="M853" s="2"/>
      <c r="N853" s="2"/>
      <c r="O853" s="2"/>
      <c r="P853" s="2"/>
      <c r="Q853" s="2"/>
      <c r="R853" s="2"/>
    </row>
  </sheetData>
  <dataValidations>
    <dataValidation type="list" allowBlank="1" sqref="A102 A108">
      <formula1>'Spreadsheet settings'!$C$2:$C$100</formula1>
    </dataValidation>
  </dataValidations>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D85C6"/>
    <outlinePr summaryBelow="0" summaryRight="0"/>
  </sheetPr>
  <sheetViews>
    <sheetView workbookViewId="0">
      <pane ySplit="1.0" topLeftCell="A2" activePane="bottomLeft" state="frozen"/>
      <selection activeCell="B3" sqref="B3" pane="bottomLeft"/>
    </sheetView>
  </sheetViews>
  <sheetFormatPr customHeight="1" defaultColWidth="17.29" defaultRowHeight="15.0"/>
  <cols>
    <col customWidth="1" min="1" max="1" width="131.57"/>
    <col customWidth="1" min="2" max="3" width="14.86"/>
    <col customWidth="1" min="4" max="18" width="15.14"/>
  </cols>
  <sheetData>
    <row r="1" ht="15.75" customHeight="1">
      <c r="A1" s="303" t="s">
        <v>185</v>
      </c>
      <c r="B1" s="304" t="s">
        <v>14</v>
      </c>
      <c r="C1" s="305" t="s">
        <v>15</v>
      </c>
      <c r="D1" s="304" t="s">
        <v>16</v>
      </c>
      <c r="E1" s="305" t="s">
        <v>17</v>
      </c>
      <c r="F1" s="304" t="s">
        <v>18</v>
      </c>
      <c r="G1" s="305" t="s">
        <v>19</v>
      </c>
      <c r="H1" s="304" t="s">
        <v>20</v>
      </c>
      <c r="I1" s="305" t="s">
        <v>21</v>
      </c>
      <c r="J1" s="304" t="s">
        <v>22</v>
      </c>
      <c r="K1" s="305" t="s">
        <v>23</v>
      </c>
      <c r="L1" s="305" t="s">
        <v>24</v>
      </c>
      <c r="M1" s="304" t="s">
        <v>25</v>
      </c>
      <c r="N1" s="304" t="s">
        <v>26</v>
      </c>
      <c r="O1" s="305" t="s">
        <v>27</v>
      </c>
      <c r="P1" s="304" t="s">
        <v>28</v>
      </c>
      <c r="Q1" s="306" t="s">
        <v>29</v>
      </c>
      <c r="R1" s="304" t="s">
        <v>30</v>
      </c>
    </row>
    <row r="2" ht="15.75" customHeight="1">
      <c r="A2" s="307" t="str">
        <f>concatenate("Data in use (see 'Country selection' tab): ", 'Country selection'!B8)</f>
        <v>Data in use (see 'Country selection' tab): Overall</v>
      </c>
      <c r="B2" s="308"/>
      <c r="C2" s="308"/>
      <c r="D2" s="308"/>
      <c r="E2" s="308"/>
      <c r="F2" s="308"/>
      <c r="G2" s="308"/>
      <c r="H2" s="308"/>
      <c r="I2" s="308"/>
      <c r="J2" s="309"/>
      <c r="K2" s="308"/>
      <c r="L2" s="308"/>
      <c r="M2" s="308"/>
      <c r="N2" s="308"/>
      <c r="O2" s="309"/>
      <c r="P2" s="309"/>
      <c r="Q2" s="309"/>
      <c r="R2" s="309"/>
    </row>
    <row r="3" ht="15.75" customHeight="1">
      <c r="A3" s="310" t="s">
        <v>186</v>
      </c>
      <c r="B3" s="311"/>
      <c r="C3" s="311"/>
      <c r="D3" s="311"/>
      <c r="E3" s="311"/>
      <c r="F3" s="311"/>
      <c r="G3" s="311"/>
      <c r="H3" s="311"/>
      <c r="I3" s="311"/>
      <c r="J3" s="311"/>
      <c r="K3" s="311"/>
      <c r="L3" s="311"/>
      <c r="M3" s="311"/>
      <c r="N3" s="311"/>
      <c r="O3" s="311"/>
      <c r="P3" s="311"/>
      <c r="Q3" s="312"/>
      <c r="R3" s="312"/>
    </row>
    <row r="4" ht="15.75" customHeight="1">
      <c r="A4" s="313" t="s">
        <v>187</v>
      </c>
      <c r="B4" s="314">
        <f>'Country selection'!$F$71</f>
        <v>4.536588079</v>
      </c>
      <c r="C4" s="314">
        <f>'Country selection'!$F$71</f>
        <v>4.536588079</v>
      </c>
      <c r="D4" s="314">
        <f>'Country selection'!$F$71</f>
        <v>4.536588079</v>
      </c>
      <c r="E4" s="314">
        <f>'Country selection'!$F$71</f>
        <v>4.536588079</v>
      </c>
      <c r="F4" s="314">
        <f>'Country selection'!$F$71</f>
        <v>4.536588079</v>
      </c>
      <c r="G4" s="314">
        <f>'Country selection'!$F$71</f>
        <v>4.536588079</v>
      </c>
      <c r="H4" s="314">
        <f>'Country selection'!$F$71</f>
        <v>4.536588079</v>
      </c>
      <c r="I4" s="314">
        <f>'Country selection'!$F$71</f>
        <v>4.536588079</v>
      </c>
      <c r="J4" s="314">
        <f>'Country selection'!$F$71</f>
        <v>4.536588079</v>
      </c>
      <c r="K4" s="314">
        <f>'Country selection'!$F$71</f>
        <v>4.536588079</v>
      </c>
      <c r="L4" s="314">
        <f>'Country selection'!$F$71</f>
        <v>4.536588079</v>
      </c>
      <c r="M4" s="314">
        <f>'Country selection'!$F$71</f>
        <v>4.536588079</v>
      </c>
      <c r="N4" s="314">
        <f>'Country selection'!$F$71</f>
        <v>4.536588079</v>
      </c>
      <c r="O4" s="314">
        <f>'Country selection'!$F$71</f>
        <v>4.536588079</v>
      </c>
      <c r="P4" s="314">
        <f>'Country selection'!$F$71</f>
        <v>4.536588079</v>
      </c>
      <c r="Q4" s="314">
        <f>'Country selection'!$F$71</f>
        <v>4.536588079</v>
      </c>
      <c r="R4" s="314">
        <f>'Country selection'!$F$71</f>
        <v>4.536588079</v>
      </c>
    </row>
    <row r="5" ht="15.75" customHeight="1">
      <c r="A5" s="315" t="s">
        <v>188</v>
      </c>
      <c r="B5" s="316">
        <v>1000000.0</v>
      </c>
      <c r="C5" s="316">
        <v>1000000.0</v>
      </c>
      <c r="D5" s="316">
        <v>1000000.0</v>
      </c>
      <c r="E5" s="316">
        <v>1000000.0</v>
      </c>
      <c r="F5" s="316">
        <v>1000000.0</v>
      </c>
      <c r="G5" s="316">
        <v>1000000.0</v>
      </c>
      <c r="H5" s="316">
        <v>1000000.0</v>
      </c>
      <c r="I5" s="316">
        <v>1000000.0</v>
      </c>
      <c r="J5" s="316">
        <v>1000000.0</v>
      </c>
      <c r="K5" s="316">
        <v>1000000.0</v>
      </c>
      <c r="L5" s="316">
        <v>1000000.0</v>
      </c>
      <c r="M5" s="316">
        <v>1000000.0</v>
      </c>
      <c r="N5" s="316">
        <v>1000000.0</v>
      </c>
      <c r="O5" s="316">
        <v>1000000.0</v>
      </c>
      <c r="P5" s="316">
        <v>1000000.0</v>
      </c>
      <c r="Q5" s="316">
        <v>1000000.0</v>
      </c>
      <c r="R5" s="316">
        <v>1000000.0</v>
      </c>
    </row>
    <row r="6" ht="15.75" customHeight="1">
      <c r="A6" s="317" t="s">
        <v>189</v>
      </c>
      <c r="B6" s="318">
        <f t="shared" ref="B6:R6" si="1">B4*B5</f>
        <v>4536588.079</v>
      </c>
      <c r="C6" s="318">
        <f t="shared" si="1"/>
        <v>4536588.079</v>
      </c>
      <c r="D6" s="318">
        <f t="shared" si="1"/>
        <v>4536588.079</v>
      </c>
      <c r="E6" s="318">
        <f t="shared" si="1"/>
        <v>4536588.079</v>
      </c>
      <c r="F6" s="318">
        <f t="shared" si="1"/>
        <v>4536588.079</v>
      </c>
      <c r="G6" s="318">
        <f t="shared" si="1"/>
        <v>4536588.079</v>
      </c>
      <c r="H6" s="318">
        <f t="shared" si="1"/>
        <v>4536588.079</v>
      </c>
      <c r="I6" s="318">
        <f t="shared" si="1"/>
        <v>4536588.079</v>
      </c>
      <c r="J6" s="318">
        <f t="shared" si="1"/>
        <v>4536588.079</v>
      </c>
      <c r="K6" s="318">
        <f t="shared" si="1"/>
        <v>4536588.079</v>
      </c>
      <c r="L6" s="318">
        <f t="shared" si="1"/>
        <v>4536588.079</v>
      </c>
      <c r="M6" s="318">
        <f t="shared" si="1"/>
        <v>4536588.079</v>
      </c>
      <c r="N6" s="318">
        <f t="shared" si="1"/>
        <v>4536588.079</v>
      </c>
      <c r="O6" s="318">
        <f t="shared" si="1"/>
        <v>4536588.079</v>
      </c>
      <c r="P6" s="318">
        <f t="shared" si="1"/>
        <v>4536588.079</v>
      </c>
      <c r="Q6" s="318">
        <f t="shared" si="1"/>
        <v>4536588.079</v>
      </c>
      <c r="R6" s="318">
        <f t="shared" si="1"/>
        <v>4536588.079</v>
      </c>
    </row>
    <row r="7" ht="15.75" customHeight="1">
      <c r="A7" s="319"/>
      <c r="B7" s="217"/>
      <c r="C7" s="217"/>
      <c r="D7" s="217"/>
      <c r="E7" s="217"/>
      <c r="F7" s="217"/>
      <c r="G7" s="217"/>
      <c r="H7" s="217"/>
      <c r="I7" s="217"/>
      <c r="J7" s="217"/>
      <c r="K7" s="217"/>
      <c r="L7" s="217"/>
      <c r="M7" s="217"/>
      <c r="N7" s="217"/>
      <c r="O7" s="217"/>
      <c r="P7" s="217"/>
      <c r="Q7" s="308"/>
      <c r="R7" s="217"/>
    </row>
    <row r="8" ht="15.75" customHeight="1">
      <c r="A8" s="310" t="s">
        <v>190</v>
      </c>
      <c r="B8" s="311"/>
      <c r="C8" s="311"/>
      <c r="D8" s="311"/>
      <c r="E8" s="311"/>
      <c r="F8" s="311"/>
      <c r="G8" s="311"/>
      <c r="H8" s="311"/>
      <c r="I8" s="311"/>
      <c r="J8" s="311"/>
      <c r="K8" s="311"/>
      <c r="L8" s="311"/>
      <c r="M8" s="311"/>
      <c r="N8" s="311"/>
      <c r="O8" s="311"/>
      <c r="P8" s="311"/>
      <c r="Q8" s="312"/>
      <c r="R8" s="312"/>
    </row>
    <row r="9" ht="15.75" customHeight="1">
      <c r="A9" s="320" t="s">
        <v>191</v>
      </c>
      <c r="B9" s="321">
        <f>'Country selection'!$F$77</f>
        <v>0.9165</v>
      </c>
      <c r="C9" s="321">
        <f>'Country selection'!$F$77</f>
        <v>0.9165</v>
      </c>
      <c r="D9" s="321">
        <f>'Country selection'!$F$77</f>
        <v>0.9165</v>
      </c>
      <c r="E9" s="321">
        <f>'Country selection'!$F$77</f>
        <v>0.9165</v>
      </c>
      <c r="F9" s="321">
        <f>'Country selection'!$F$77</f>
        <v>0.9165</v>
      </c>
      <c r="G9" s="321">
        <f>'Country selection'!$F$77</f>
        <v>0.9165</v>
      </c>
      <c r="H9" s="321">
        <f>'Country selection'!$F$77</f>
        <v>0.9165</v>
      </c>
      <c r="I9" s="321">
        <f>'Country selection'!$F$77</f>
        <v>0.9165</v>
      </c>
      <c r="J9" s="321">
        <f>'Country selection'!$F$77</f>
        <v>0.9165</v>
      </c>
      <c r="K9" s="321">
        <f>'Country selection'!$F$77</f>
        <v>0.9165</v>
      </c>
      <c r="L9" s="321">
        <f>'Country selection'!$F$77</f>
        <v>0.9165</v>
      </c>
      <c r="M9" s="321">
        <f>'Country selection'!$F$77</f>
        <v>0.9165</v>
      </c>
      <c r="N9" s="321">
        <f>'Country selection'!$F$77</f>
        <v>0.9165</v>
      </c>
      <c r="O9" s="321">
        <f>'Country selection'!$F$77</f>
        <v>0.9165</v>
      </c>
      <c r="P9" s="321">
        <f>'Country selection'!$F$77</f>
        <v>0.9165</v>
      </c>
      <c r="Q9" s="321">
        <f>'Country selection'!$F$77</f>
        <v>0.9165</v>
      </c>
      <c r="R9" s="321">
        <f>'Country selection'!$F$77</f>
        <v>0.9165</v>
      </c>
    </row>
    <row r="10" ht="17.25" customHeight="1">
      <c r="A10" s="322" t="s">
        <v>192</v>
      </c>
      <c r="B10" s="323">
        <f>'Country selection'!$F$78</f>
        <v>0.8283</v>
      </c>
      <c r="C10" s="323">
        <f>'Country selection'!$F$78</f>
        <v>0.8283</v>
      </c>
      <c r="D10" s="323">
        <f>'Country selection'!$F$78</f>
        <v>0.8283</v>
      </c>
      <c r="E10" s="323">
        <f>'Country selection'!$F$78</f>
        <v>0.8283</v>
      </c>
      <c r="F10" s="323">
        <f>'Country selection'!$F$78</f>
        <v>0.8283</v>
      </c>
      <c r="G10" s="323">
        <f>'Country selection'!$F$78</f>
        <v>0.8283</v>
      </c>
      <c r="H10" s="323">
        <f>'Country selection'!$F$78</f>
        <v>0.8283</v>
      </c>
      <c r="I10" s="323">
        <f>'Country selection'!$F$78</f>
        <v>0.8283</v>
      </c>
      <c r="J10" s="323">
        <f>'Country selection'!$F$78</f>
        <v>0.8283</v>
      </c>
      <c r="K10" s="323">
        <f>'Country selection'!$F$78</f>
        <v>0.8283</v>
      </c>
      <c r="L10" s="323">
        <f>'Country selection'!$F$78</f>
        <v>0.8283</v>
      </c>
      <c r="M10" s="323">
        <f>'Country selection'!$F$78</f>
        <v>0.8283</v>
      </c>
      <c r="N10" s="323">
        <f>'Country selection'!$F$78</f>
        <v>0.8283</v>
      </c>
      <c r="O10" s="323">
        <f>'Country selection'!$F$78</f>
        <v>0.8283</v>
      </c>
      <c r="P10" s="323">
        <f>'Country selection'!$F$78</f>
        <v>0.8283</v>
      </c>
      <c r="Q10" s="323">
        <f>'Country selection'!$F$78</f>
        <v>0.8283</v>
      </c>
      <c r="R10" s="323">
        <f>'Country selection'!$F$78</f>
        <v>0.8283</v>
      </c>
    </row>
    <row r="11" ht="15.75" customHeight="1">
      <c r="A11" s="322" t="s">
        <v>193</v>
      </c>
      <c r="B11" s="323">
        <f>'Country selection'!$F$79</f>
        <v>0.7104</v>
      </c>
      <c r="C11" s="323">
        <f>'Country selection'!$F$79</f>
        <v>0.7104</v>
      </c>
      <c r="D11" s="323">
        <f>'Country selection'!$F$79</f>
        <v>0.7104</v>
      </c>
      <c r="E11" s="323">
        <f>'Country selection'!$F$79</f>
        <v>0.7104</v>
      </c>
      <c r="F11" s="323">
        <f>'Country selection'!$F$79</f>
        <v>0.7104</v>
      </c>
      <c r="G11" s="323">
        <f>'Country selection'!$F$79</f>
        <v>0.7104</v>
      </c>
      <c r="H11" s="323">
        <f>'Country selection'!$F$79</f>
        <v>0.7104</v>
      </c>
      <c r="I11" s="323">
        <f>'Country selection'!$F$79</f>
        <v>0.7104</v>
      </c>
      <c r="J11" s="323">
        <f>'Country selection'!$F$79</f>
        <v>0.7104</v>
      </c>
      <c r="K11" s="323">
        <f>'Country selection'!$F$79</f>
        <v>0.7104</v>
      </c>
      <c r="L11" s="323">
        <f>'Country selection'!$F$79</f>
        <v>0.7104</v>
      </c>
      <c r="M11" s="323">
        <f>'Country selection'!$F$79</f>
        <v>0.7104</v>
      </c>
      <c r="N11" s="323">
        <f>'Country selection'!$F$79</f>
        <v>0.7104</v>
      </c>
      <c r="O11" s="323">
        <f>'Country selection'!$F$79</f>
        <v>0.7104</v>
      </c>
      <c r="P11" s="323">
        <f>'Country selection'!$F$79</f>
        <v>0.7104</v>
      </c>
      <c r="Q11" s="323">
        <f>'Country selection'!$F$79</f>
        <v>0.7104</v>
      </c>
      <c r="R11" s="323">
        <f>'Country selection'!$F$79</f>
        <v>0.7104</v>
      </c>
    </row>
    <row r="12" ht="15.75" customHeight="1">
      <c r="A12" s="322" t="s">
        <v>194</v>
      </c>
      <c r="B12" s="323">
        <f>'Country selection'!$F$80</f>
        <v>0.5503</v>
      </c>
      <c r="C12" s="323">
        <f>'Country selection'!$F$80</f>
        <v>0.5503</v>
      </c>
      <c r="D12" s="323">
        <f>'Country selection'!$F$80</f>
        <v>0.5503</v>
      </c>
      <c r="E12" s="323">
        <f>'Country selection'!$F$80</f>
        <v>0.5503</v>
      </c>
      <c r="F12" s="323">
        <f>'Country selection'!$F$80</f>
        <v>0.5503</v>
      </c>
      <c r="G12" s="323">
        <f>'Country selection'!$F$80</f>
        <v>0.5503</v>
      </c>
      <c r="H12" s="323">
        <f>'Country selection'!$F$80</f>
        <v>0.5503</v>
      </c>
      <c r="I12" s="323">
        <f>'Country selection'!$F$80</f>
        <v>0.5503</v>
      </c>
      <c r="J12" s="323">
        <f>'Country selection'!$F$80</f>
        <v>0.5503</v>
      </c>
      <c r="K12" s="323">
        <f>'Country selection'!$F$80</f>
        <v>0.5503</v>
      </c>
      <c r="L12" s="323">
        <f>'Country selection'!$F$80</f>
        <v>0.5503</v>
      </c>
      <c r="M12" s="323">
        <f>'Country selection'!$F$80</f>
        <v>0.5503</v>
      </c>
      <c r="N12" s="323">
        <f>'Country selection'!$F$80</f>
        <v>0.5503</v>
      </c>
      <c r="O12" s="323">
        <f>'Country selection'!$F$80</f>
        <v>0.5503</v>
      </c>
      <c r="P12" s="323">
        <f>'Country selection'!$F$80</f>
        <v>0.5503</v>
      </c>
      <c r="Q12" s="323">
        <f>'Country selection'!$F$80</f>
        <v>0.5503</v>
      </c>
      <c r="R12" s="323">
        <f>'Country selection'!$F$80</f>
        <v>0.5503</v>
      </c>
    </row>
    <row r="13" ht="15.75" customHeight="1">
      <c r="A13" s="324"/>
      <c r="B13" s="325"/>
      <c r="C13" s="325"/>
      <c r="D13" s="325"/>
      <c r="E13" s="325"/>
      <c r="F13" s="325"/>
      <c r="G13" s="325"/>
      <c r="H13" s="325"/>
      <c r="I13" s="325"/>
      <c r="J13" s="325"/>
      <c r="K13" s="325"/>
      <c r="L13" s="325"/>
      <c r="M13" s="325"/>
      <c r="N13" s="325"/>
      <c r="O13" s="325"/>
      <c r="P13" s="325"/>
      <c r="Q13" s="325"/>
      <c r="R13" s="325"/>
    </row>
    <row r="14" ht="15.75" customHeight="1">
      <c r="A14" s="326" t="s">
        <v>195</v>
      </c>
      <c r="B14" s="327">
        <f t="shared" ref="B14:R14" si="2">B9-B10</f>
        <v>0.0882</v>
      </c>
      <c r="C14" s="327">
        <f t="shared" si="2"/>
        <v>0.0882</v>
      </c>
      <c r="D14" s="327">
        <f t="shared" si="2"/>
        <v>0.0882</v>
      </c>
      <c r="E14" s="327">
        <f t="shared" si="2"/>
        <v>0.0882</v>
      </c>
      <c r="F14" s="327">
        <f t="shared" si="2"/>
        <v>0.0882</v>
      </c>
      <c r="G14" s="327">
        <f t="shared" si="2"/>
        <v>0.0882</v>
      </c>
      <c r="H14" s="327">
        <f t="shared" si="2"/>
        <v>0.0882</v>
      </c>
      <c r="I14" s="327">
        <f t="shared" si="2"/>
        <v>0.0882</v>
      </c>
      <c r="J14" s="327">
        <f t="shared" si="2"/>
        <v>0.0882</v>
      </c>
      <c r="K14" s="327">
        <f t="shared" si="2"/>
        <v>0.0882</v>
      </c>
      <c r="L14" s="327">
        <f t="shared" si="2"/>
        <v>0.0882</v>
      </c>
      <c r="M14" s="327">
        <f t="shared" si="2"/>
        <v>0.0882</v>
      </c>
      <c r="N14" s="327">
        <f t="shared" si="2"/>
        <v>0.0882</v>
      </c>
      <c r="O14" s="327">
        <f t="shared" si="2"/>
        <v>0.0882</v>
      </c>
      <c r="P14" s="327">
        <f t="shared" si="2"/>
        <v>0.0882</v>
      </c>
      <c r="Q14" s="327">
        <f t="shared" si="2"/>
        <v>0.0882</v>
      </c>
      <c r="R14" s="327">
        <f t="shared" si="2"/>
        <v>0.0882</v>
      </c>
    </row>
    <row r="15" ht="15.75" customHeight="1">
      <c r="A15" s="326" t="s">
        <v>196</v>
      </c>
      <c r="B15" s="327">
        <f t="shared" ref="B15:R15" si="3">B10-B11</f>
        <v>0.1179</v>
      </c>
      <c r="C15" s="327">
        <f t="shared" si="3"/>
        <v>0.1179</v>
      </c>
      <c r="D15" s="327">
        <f t="shared" si="3"/>
        <v>0.1179</v>
      </c>
      <c r="E15" s="327">
        <f t="shared" si="3"/>
        <v>0.1179</v>
      </c>
      <c r="F15" s="327">
        <f t="shared" si="3"/>
        <v>0.1179</v>
      </c>
      <c r="G15" s="327">
        <f t="shared" si="3"/>
        <v>0.1179</v>
      </c>
      <c r="H15" s="327">
        <f t="shared" si="3"/>
        <v>0.1179</v>
      </c>
      <c r="I15" s="327">
        <f t="shared" si="3"/>
        <v>0.1179</v>
      </c>
      <c r="J15" s="327">
        <f t="shared" si="3"/>
        <v>0.1179</v>
      </c>
      <c r="K15" s="327">
        <f t="shared" si="3"/>
        <v>0.1179</v>
      </c>
      <c r="L15" s="327">
        <f t="shared" si="3"/>
        <v>0.1179</v>
      </c>
      <c r="M15" s="327">
        <f t="shared" si="3"/>
        <v>0.1179</v>
      </c>
      <c r="N15" s="327">
        <f t="shared" si="3"/>
        <v>0.1179</v>
      </c>
      <c r="O15" s="327">
        <f t="shared" si="3"/>
        <v>0.1179</v>
      </c>
      <c r="P15" s="327">
        <f t="shared" si="3"/>
        <v>0.1179</v>
      </c>
      <c r="Q15" s="327">
        <f t="shared" si="3"/>
        <v>0.1179</v>
      </c>
      <c r="R15" s="327">
        <f t="shared" si="3"/>
        <v>0.1179</v>
      </c>
    </row>
    <row r="16" ht="15.75" customHeight="1">
      <c r="A16" s="326" t="s">
        <v>197</v>
      </c>
      <c r="B16" s="327">
        <f t="shared" ref="B16:R16" si="4">B11-B12</f>
        <v>0.1601</v>
      </c>
      <c r="C16" s="327">
        <f t="shared" si="4"/>
        <v>0.1601</v>
      </c>
      <c r="D16" s="327">
        <f t="shared" si="4"/>
        <v>0.1601</v>
      </c>
      <c r="E16" s="327">
        <f t="shared" si="4"/>
        <v>0.1601</v>
      </c>
      <c r="F16" s="327">
        <f t="shared" si="4"/>
        <v>0.1601</v>
      </c>
      <c r="G16" s="327">
        <f t="shared" si="4"/>
        <v>0.1601</v>
      </c>
      <c r="H16" s="327">
        <f t="shared" si="4"/>
        <v>0.1601</v>
      </c>
      <c r="I16" s="327">
        <f t="shared" si="4"/>
        <v>0.1601</v>
      </c>
      <c r="J16" s="327">
        <f t="shared" si="4"/>
        <v>0.1601</v>
      </c>
      <c r="K16" s="327">
        <f t="shared" si="4"/>
        <v>0.1601</v>
      </c>
      <c r="L16" s="327">
        <f t="shared" si="4"/>
        <v>0.1601</v>
      </c>
      <c r="M16" s="327">
        <f t="shared" si="4"/>
        <v>0.1601</v>
      </c>
      <c r="N16" s="327">
        <f t="shared" si="4"/>
        <v>0.1601</v>
      </c>
      <c r="O16" s="327">
        <f t="shared" si="4"/>
        <v>0.1601</v>
      </c>
      <c r="P16" s="327">
        <f t="shared" si="4"/>
        <v>0.1601</v>
      </c>
      <c r="Q16" s="327">
        <f t="shared" si="4"/>
        <v>0.1601</v>
      </c>
      <c r="R16" s="327">
        <f t="shared" si="4"/>
        <v>0.1601</v>
      </c>
    </row>
    <row r="17" ht="15.75" customHeight="1">
      <c r="A17" s="328" t="s">
        <v>198</v>
      </c>
      <c r="B17" s="325">
        <f t="shared" ref="B17:R17" si="5">B12</f>
        <v>0.5503</v>
      </c>
      <c r="C17" s="325">
        <f t="shared" si="5"/>
        <v>0.5503</v>
      </c>
      <c r="D17" s="325">
        <f t="shared" si="5"/>
        <v>0.5503</v>
      </c>
      <c r="E17" s="325">
        <f t="shared" si="5"/>
        <v>0.5503</v>
      </c>
      <c r="F17" s="325">
        <f t="shared" si="5"/>
        <v>0.5503</v>
      </c>
      <c r="G17" s="325">
        <f t="shared" si="5"/>
        <v>0.5503</v>
      </c>
      <c r="H17" s="325">
        <f t="shared" si="5"/>
        <v>0.5503</v>
      </c>
      <c r="I17" s="325">
        <f t="shared" si="5"/>
        <v>0.5503</v>
      </c>
      <c r="J17" s="325">
        <f t="shared" si="5"/>
        <v>0.5503</v>
      </c>
      <c r="K17" s="325">
        <f t="shared" si="5"/>
        <v>0.5503</v>
      </c>
      <c r="L17" s="325">
        <f t="shared" si="5"/>
        <v>0.5503</v>
      </c>
      <c r="M17" s="325">
        <f t="shared" si="5"/>
        <v>0.5503</v>
      </c>
      <c r="N17" s="325">
        <f t="shared" si="5"/>
        <v>0.5503</v>
      </c>
      <c r="O17" s="325">
        <f t="shared" si="5"/>
        <v>0.5503</v>
      </c>
      <c r="P17" s="325">
        <f t="shared" si="5"/>
        <v>0.5503</v>
      </c>
      <c r="Q17" s="325">
        <f t="shared" si="5"/>
        <v>0.5503</v>
      </c>
      <c r="R17" s="325">
        <f t="shared" si="5"/>
        <v>0.5503</v>
      </c>
    </row>
    <row r="18" ht="15.75" customHeight="1">
      <c r="A18" s="328"/>
      <c r="B18" s="329"/>
      <c r="C18" s="329"/>
      <c r="D18" s="329"/>
      <c r="E18" s="329"/>
      <c r="F18" s="329"/>
      <c r="G18" s="329"/>
      <c r="H18" s="329"/>
      <c r="I18" s="329"/>
      <c r="J18" s="329"/>
      <c r="K18" s="329"/>
      <c r="L18" s="329"/>
      <c r="M18" s="329"/>
      <c r="N18" s="329"/>
      <c r="O18" s="329"/>
      <c r="P18" s="329"/>
      <c r="Q18" s="329"/>
      <c r="R18" s="329"/>
    </row>
    <row r="19" ht="15.75" customHeight="1">
      <c r="A19" s="330" t="s">
        <v>199</v>
      </c>
      <c r="B19" s="331">
        <f t="shared" ref="B19:R19" si="6">B5*4</f>
        <v>4000000</v>
      </c>
      <c r="C19" s="331">
        <f t="shared" si="6"/>
        <v>4000000</v>
      </c>
      <c r="D19" s="331">
        <f t="shared" si="6"/>
        <v>4000000</v>
      </c>
      <c r="E19" s="331">
        <f t="shared" si="6"/>
        <v>4000000</v>
      </c>
      <c r="F19" s="331">
        <f t="shared" si="6"/>
        <v>4000000</v>
      </c>
      <c r="G19" s="331">
        <f t="shared" si="6"/>
        <v>4000000</v>
      </c>
      <c r="H19" s="331">
        <f t="shared" si="6"/>
        <v>4000000</v>
      </c>
      <c r="I19" s="331">
        <f t="shared" si="6"/>
        <v>4000000</v>
      </c>
      <c r="J19" s="331">
        <f t="shared" si="6"/>
        <v>4000000</v>
      </c>
      <c r="K19" s="331">
        <f t="shared" si="6"/>
        <v>4000000</v>
      </c>
      <c r="L19" s="331">
        <f t="shared" si="6"/>
        <v>4000000</v>
      </c>
      <c r="M19" s="331">
        <f t="shared" si="6"/>
        <v>4000000</v>
      </c>
      <c r="N19" s="331">
        <f t="shared" si="6"/>
        <v>4000000</v>
      </c>
      <c r="O19" s="331">
        <f t="shared" si="6"/>
        <v>4000000</v>
      </c>
      <c r="P19" s="331">
        <f t="shared" si="6"/>
        <v>4000000</v>
      </c>
      <c r="Q19" s="331">
        <f t="shared" si="6"/>
        <v>4000000</v>
      </c>
      <c r="R19" s="331">
        <f t="shared" si="6"/>
        <v>4000000</v>
      </c>
    </row>
    <row r="20" ht="15.75" customHeight="1">
      <c r="A20" s="330" t="s">
        <v>200</v>
      </c>
      <c r="B20" s="331">
        <f t="shared" ref="B20:R20" si="7">(B17*4+B16*3+B15*2+B14*1)*B5</f>
        <v>3005500</v>
      </c>
      <c r="C20" s="331">
        <f t="shared" si="7"/>
        <v>3005500</v>
      </c>
      <c r="D20" s="331">
        <f t="shared" si="7"/>
        <v>3005500</v>
      </c>
      <c r="E20" s="331">
        <f t="shared" si="7"/>
        <v>3005500</v>
      </c>
      <c r="F20" s="331">
        <f t="shared" si="7"/>
        <v>3005500</v>
      </c>
      <c r="G20" s="331">
        <f t="shared" si="7"/>
        <v>3005500</v>
      </c>
      <c r="H20" s="331">
        <f t="shared" si="7"/>
        <v>3005500</v>
      </c>
      <c r="I20" s="331">
        <f t="shared" si="7"/>
        <v>3005500</v>
      </c>
      <c r="J20" s="331">
        <f t="shared" si="7"/>
        <v>3005500</v>
      </c>
      <c r="K20" s="331">
        <f t="shared" si="7"/>
        <v>3005500</v>
      </c>
      <c r="L20" s="331">
        <f t="shared" si="7"/>
        <v>3005500</v>
      </c>
      <c r="M20" s="331">
        <f t="shared" si="7"/>
        <v>3005500</v>
      </c>
      <c r="N20" s="331">
        <f t="shared" si="7"/>
        <v>3005500</v>
      </c>
      <c r="O20" s="331">
        <f t="shared" si="7"/>
        <v>3005500</v>
      </c>
      <c r="P20" s="331">
        <f t="shared" si="7"/>
        <v>3005500</v>
      </c>
      <c r="Q20" s="331">
        <f t="shared" si="7"/>
        <v>3005500</v>
      </c>
      <c r="R20" s="331">
        <f t="shared" si="7"/>
        <v>3005500</v>
      </c>
    </row>
    <row r="21" ht="15.75" customHeight="1">
      <c r="A21" s="332" t="s">
        <v>201</v>
      </c>
      <c r="B21" s="333">
        <f t="shared" ref="B21:R21" si="8">(4*B17+3*B16+2*B15+1*B14)/4</f>
        <v>0.751375</v>
      </c>
      <c r="C21" s="333">
        <f t="shared" si="8"/>
        <v>0.751375</v>
      </c>
      <c r="D21" s="333">
        <f t="shared" si="8"/>
        <v>0.751375</v>
      </c>
      <c r="E21" s="333">
        <f t="shared" si="8"/>
        <v>0.751375</v>
      </c>
      <c r="F21" s="333">
        <f t="shared" si="8"/>
        <v>0.751375</v>
      </c>
      <c r="G21" s="333">
        <f t="shared" si="8"/>
        <v>0.751375</v>
      </c>
      <c r="H21" s="333">
        <f t="shared" si="8"/>
        <v>0.751375</v>
      </c>
      <c r="I21" s="333">
        <f t="shared" si="8"/>
        <v>0.751375</v>
      </c>
      <c r="J21" s="333">
        <f t="shared" si="8"/>
        <v>0.751375</v>
      </c>
      <c r="K21" s="333">
        <f t="shared" si="8"/>
        <v>0.751375</v>
      </c>
      <c r="L21" s="333">
        <f t="shared" si="8"/>
        <v>0.751375</v>
      </c>
      <c r="M21" s="333">
        <f t="shared" si="8"/>
        <v>0.751375</v>
      </c>
      <c r="N21" s="333">
        <f t="shared" si="8"/>
        <v>0.751375</v>
      </c>
      <c r="O21" s="333">
        <f t="shared" si="8"/>
        <v>0.751375</v>
      </c>
      <c r="P21" s="333">
        <f t="shared" si="8"/>
        <v>0.751375</v>
      </c>
      <c r="Q21" s="333">
        <f t="shared" si="8"/>
        <v>0.751375</v>
      </c>
      <c r="R21" s="333">
        <f t="shared" si="8"/>
        <v>0.751375</v>
      </c>
    </row>
    <row r="22" ht="15.75" customHeight="1">
      <c r="A22" s="328"/>
      <c r="B22" s="329"/>
      <c r="C22" s="329"/>
      <c r="D22" s="329"/>
      <c r="E22" s="329"/>
      <c r="F22" s="329"/>
      <c r="G22" s="329"/>
      <c r="H22" s="329"/>
      <c r="I22" s="329"/>
      <c r="J22" s="329"/>
      <c r="K22" s="329"/>
      <c r="L22" s="329"/>
      <c r="M22" s="329"/>
      <c r="N22" s="329"/>
      <c r="O22" s="329"/>
      <c r="P22" s="329"/>
      <c r="Q22" s="329"/>
      <c r="R22" s="329"/>
    </row>
    <row r="23" ht="15.75" customHeight="1">
      <c r="A23" s="334" t="s">
        <v>202</v>
      </c>
      <c r="B23" s="335">
        <v>0.8977</v>
      </c>
      <c r="C23" s="335">
        <v>0.8977</v>
      </c>
      <c r="D23" s="335">
        <v>0.8977</v>
      </c>
      <c r="E23" s="335">
        <v>0.8977</v>
      </c>
      <c r="F23" s="335">
        <v>0.8977</v>
      </c>
      <c r="G23" s="335">
        <v>0.8977</v>
      </c>
      <c r="H23" s="335">
        <v>0.8977</v>
      </c>
      <c r="I23" s="335">
        <v>0.8977</v>
      </c>
      <c r="J23" s="335">
        <v>0.8977</v>
      </c>
      <c r="K23" s="335">
        <v>0.8977</v>
      </c>
      <c r="L23" s="335">
        <v>0.8977</v>
      </c>
      <c r="M23" s="335">
        <v>0.8977</v>
      </c>
      <c r="N23" s="335">
        <v>0.8977</v>
      </c>
      <c r="O23" s="335">
        <v>0.8977</v>
      </c>
      <c r="P23" s="335">
        <v>0.8977</v>
      </c>
      <c r="Q23" s="335">
        <v>0.8977</v>
      </c>
      <c r="R23" s="335">
        <v>0.8977</v>
      </c>
    </row>
    <row r="24" ht="15.75" customHeight="1">
      <c r="A24" s="336" t="s">
        <v>203</v>
      </c>
      <c r="B24" s="298">
        <f t="shared" ref="B24:R24" si="9">B21/B23</f>
        <v>0.8370001114</v>
      </c>
      <c r="C24" s="298">
        <f t="shared" si="9"/>
        <v>0.8370001114</v>
      </c>
      <c r="D24" s="298">
        <f t="shared" si="9"/>
        <v>0.8370001114</v>
      </c>
      <c r="E24" s="298">
        <f t="shared" si="9"/>
        <v>0.8370001114</v>
      </c>
      <c r="F24" s="298">
        <f t="shared" si="9"/>
        <v>0.8370001114</v>
      </c>
      <c r="G24" s="298">
        <f t="shared" si="9"/>
        <v>0.8370001114</v>
      </c>
      <c r="H24" s="298">
        <f t="shared" si="9"/>
        <v>0.8370001114</v>
      </c>
      <c r="I24" s="298">
        <f t="shared" si="9"/>
        <v>0.8370001114</v>
      </c>
      <c r="J24" s="298">
        <f t="shared" si="9"/>
        <v>0.8370001114</v>
      </c>
      <c r="K24" s="298">
        <f t="shared" si="9"/>
        <v>0.8370001114</v>
      </c>
      <c r="L24" s="298">
        <f t="shared" si="9"/>
        <v>0.8370001114</v>
      </c>
      <c r="M24" s="298">
        <f t="shared" si="9"/>
        <v>0.8370001114</v>
      </c>
      <c r="N24" s="298">
        <f t="shared" si="9"/>
        <v>0.8370001114</v>
      </c>
      <c r="O24" s="298">
        <f t="shared" si="9"/>
        <v>0.8370001114</v>
      </c>
      <c r="P24" s="298">
        <f t="shared" si="9"/>
        <v>0.8370001114</v>
      </c>
      <c r="Q24" s="298">
        <f t="shared" si="9"/>
        <v>0.8370001114</v>
      </c>
      <c r="R24" s="298">
        <f t="shared" si="9"/>
        <v>0.8370001114</v>
      </c>
    </row>
    <row r="25" ht="15.75" customHeight="1">
      <c r="A25" s="328"/>
      <c r="B25" s="329"/>
      <c r="C25" s="329"/>
      <c r="D25" s="329"/>
      <c r="E25" s="329"/>
      <c r="F25" s="329"/>
      <c r="G25" s="329"/>
      <c r="H25" s="329"/>
      <c r="I25" s="329"/>
      <c r="J25" s="329"/>
      <c r="K25" s="329"/>
      <c r="L25" s="329"/>
      <c r="M25" s="329"/>
      <c r="N25" s="329"/>
      <c r="O25" s="329"/>
      <c r="P25" s="329"/>
      <c r="Q25" s="329"/>
      <c r="R25" s="329"/>
    </row>
    <row r="26" ht="15.75" customHeight="1">
      <c r="A26" s="198" t="s">
        <v>204</v>
      </c>
      <c r="B26" s="337"/>
      <c r="C26" s="337"/>
      <c r="D26" s="337"/>
      <c r="E26" s="337"/>
      <c r="F26" s="337"/>
      <c r="G26" s="337"/>
      <c r="H26" s="337"/>
      <c r="I26" s="337"/>
      <c r="J26" s="337"/>
      <c r="K26" s="337"/>
      <c r="L26" s="337"/>
      <c r="M26" s="337"/>
      <c r="N26" s="337"/>
      <c r="O26" s="337"/>
      <c r="P26" s="337"/>
      <c r="Q26" s="312"/>
      <c r="R26" s="312"/>
    </row>
    <row r="27" ht="15.75" customHeight="1">
      <c r="A27" s="338" t="s">
        <v>205</v>
      </c>
      <c r="B27" s="339">
        <v>0.3</v>
      </c>
      <c r="C27" s="339">
        <v>0.3</v>
      </c>
      <c r="D27" s="339">
        <v>0.3</v>
      </c>
      <c r="E27" s="339">
        <v>0.3</v>
      </c>
      <c r="F27" s="339">
        <v>0.3</v>
      </c>
      <c r="G27" s="339">
        <v>0.3</v>
      </c>
      <c r="H27" s="339">
        <v>0.3</v>
      </c>
      <c r="I27" s="339">
        <v>0.3</v>
      </c>
      <c r="J27" s="339">
        <v>0.3</v>
      </c>
      <c r="K27" s="339">
        <v>0.3</v>
      </c>
      <c r="L27" s="339">
        <v>0.3</v>
      </c>
      <c r="M27" s="339">
        <v>0.3</v>
      </c>
      <c r="N27" s="339">
        <v>0.3</v>
      </c>
      <c r="O27" s="339">
        <v>0.3</v>
      </c>
      <c r="P27" s="339">
        <v>0.3</v>
      </c>
      <c r="Q27" s="339">
        <v>0.3</v>
      </c>
      <c r="R27" s="339">
        <v>0.3</v>
      </c>
    </row>
    <row r="28" ht="15.75" customHeight="1">
      <c r="A28" s="338" t="s">
        <v>206</v>
      </c>
      <c r="B28" s="339">
        <f t="shared" ref="B28:R28" si="10">B29</f>
        <v>0.84393</v>
      </c>
      <c r="C28" s="339">
        <f t="shared" si="10"/>
        <v>0.84393</v>
      </c>
      <c r="D28" s="339">
        <f t="shared" si="10"/>
        <v>0.84393</v>
      </c>
      <c r="E28" s="339">
        <f t="shared" si="10"/>
        <v>0.84393</v>
      </c>
      <c r="F28" s="339">
        <f t="shared" si="10"/>
        <v>0.84393</v>
      </c>
      <c r="G28" s="339">
        <f t="shared" si="10"/>
        <v>0.84393</v>
      </c>
      <c r="H28" s="339">
        <f t="shared" si="10"/>
        <v>0.84393</v>
      </c>
      <c r="I28" s="339">
        <f t="shared" si="10"/>
        <v>0.84393</v>
      </c>
      <c r="J28" s="339">
        <f t="shared" si="10"/>
        <v>0.84393</v>
      </c>
      <c r="K28" s="339">
        <f t="shared" si="10"/>
        <v>0.84393</v>
      </c>
      <c r="L28" s="339">
        <f t="shared" si="10"/>
        <v>0.84393</v>
      </c>
      <c r="M28" s="339">
        <f t="shared" si="10"/>
        <v>0.84393</v>
      </c>
      <c r="N28" s="339">
        <f t="shared" si="10"/>
        <v>0.84393</v>
      </c>
      <c r="O28" s="339">
        <f t="shared" si="10"/>
        <v>0.84393</v>
      </c>
      <c r="P28" s="339">
        <f t="shared" si="10"/>
        <v>0.84393</v>
      </c>
      <c r="Q28" s="339">
        <f t="shared" si="10"/>
        <v>0.84393</v>
      </c>
      <c r="R28" s="339">
        <f t="shared" si="10"/>
        <v>0.84393</v>
      </c>
    </row>
    <row r="29" ht="15.75" customHeight="1">
      <c r="A29" s="340" t="s">
        <v>207</v>
      </c>
      <c r="B29" s="341">
        <f t="shared" ref="B29:R29" si="11">0.9377*0.9</f>
        <v>0.84393</v>
      </c>
      <c r="C29" s="341">
        <f t="shared" si="11"/>
        <v>0.84393</v>
      </c>
      <c r="D29" s="341">
        <f t="shared" si="11"/>
        <v>0.84393</v>
      </c>
      <c r="E29" s="341">
        <f t="shared" si="11"/>
        <v>0.84393</v>
      </c>
      <c r="F29" s="341">
        <f t="shared" si="11"/>
        <v>0.84393</v>
      </c>
      <c r="G29" s="341">
        <f t="shared" si="11"/>
        <v>0.84393</v>
      </c>
      <c r="H29" s="341">
        <f t="shared" si="11"/>
        <v>0.84393</v>
      </c>
      <c r="I29" s="341">
        <f t="shared" si="11"/>
        <v>0.84393</v>
      </c>
      <c r="J29" s="341">
        <f t="shared" si="11"/>
        <v>0.84393</v>
      </c>
      <c r="K29" s="341">
        <f t="shared" si="11"/>
        <v>0.84393</v>
      </c>
      <c r="L29" s="341">
        <f t="shared" si="11"/>
        <v>0.84393</v>
      </c>
      <c r="M29" s="341">
        <f t="shared" si="11"/>
        <v>0.84393</v>
      </c>
      <c r="N29" s="341">
        <f t="shared" si="11"/>
        <v>0.84393</v>
      </c>
      <c r="O29" s="341">
        <f t="shared" si="11"/>
        <v>0.84393</v>
      </c>
      <c r="P29" s="341">
        <f t="shared" si="11"/>
        <v>0.84393</v>
      </c>
      <c r="Q29" s="341">
        <f t="shared" si="11"/>
        <v>0.84393</v>
      </c>
      <c r="R29" s="341">
        <f t="shared" si="11"/>
        <v>0.84393</v>
      </c>
    </row>
    <row r="30" ht="15.75" customHeight="1">
      <c r="A30" s="342" t="s">
        <v>208</v>
      </c>
      <c r="B30" s="339">
        <v>0.5</v>
      </c>
      <c r="C30" s="339">
        <v>0.5</v>
      </c>
      <c r="D30" s="339">
        <v>0.5</v>
      </c>
      <c r="E30" s="339">
        <v>0.5</v>
      </c>
      <c r="F30" s="339">
        <v>0.5</v>
      </c>
      <c r="G30" s="339">
        <v>0.5</v>
      </c>
      <c r="H30" s="339">
        <v>0.5</v>
      </c>
      <c r="I30" s="339">
        <v>0.5</v>
      </c>
      <c r="J30" s="339">
        <v>0.5</v>
      </c>
      <c r="K30" s="339">
        <v>0.5</v>
      </c>
      <c r="L30" s="339">
        <v>0.5</v>
      </c>
      <c r="M30" s="339">
        <v>0.5</v>
      </c>
      <c r="N30" s="339">
        <v>0.5</v>
      </c>
      <c r="O30" s="339">
        <v>0.5</v>
      </c>
      <c r="P30" s="339">
        <v>0.5</v>
      </c>
      <c r="Q30" s="339">
        <v>0.5</v>
      </c>
      <c r="R30" s="339">
        <v>0.5</v>
      </c>
    </row>
    <row r="31" ht="15.75" customHeight="1">
      <c r="A31" s="78"/>
      <c r="B31" s="343"/>
      <c r="C31" s="343"/>
      <c r="D31" s="343"/>
      <c r="E31" s="343"/>
      <c r="F31" s="343"/>
      <c r="G31" s="343"/>
      <c r="H31" s="343"/>
      <c r="I31" s="343"/>
      <c r="J31" s="343"/>
      <c r="K31" s="343"/>
      <c r="L31" s="343"/>
      <c r="M31" s="343"/>
      <c r="N31" s="343"/>
      <c r="O31" s="343"/>
      <c r="P31" s="343"/>
      <c r="Q31" s="343"/>
      <c r="R31" s="343"/>
    </row>
    <row r="32" ht="15.75" customHeight="1">
      <c r="A32" s="340" t="s">
        <v>209</v>
      </c>
      <c r="B32" s="344">
        <f t="shared" ref="B32:R32" si="12">1-(B27-B27*B28)-((1-B29)*B30)</f>
        <v>0.875144</v>
      </c>
      <c r="C32" s="344">
        <f t="shared" si="12"/>
        <v>0.875144</v>
      </c>
      <c r="D32" s="344">
        <f t="shared" si="12"/>
        <v>0.875144</v>
      </c>
      <c r="E32" s="344">
        <f t="shared" si="12"/>
        <v>0.875144</v>
      </c>
      <c r="F32" s="344">
        <f t="shared" si="12"/>
        <v>0.875144</v>
      </c>
      <c r="G32" s="344">
        <f t="shared" si="12"/>
        <v>0.875144</v>
      </c>
      <c r="H32" s="344">
        <f t="shared" si="12"/>
        <v>0.875144</v>
      </c>
      <c r="I32" s="344">
        <f t="shared" si="12"/>
        <v>0.875144</v>
      </c>
      <c r="J32" s="344">
        <f t="shared" si="12"/>
        <v>0.875144</v>
      </c>
      <c r="K32" s="344">
        <f t="shared" si="12"/>
        <v>0.875144</v>
      </c>
      <c r="L32" s="344">
        <f t="shared" si="12"/>
        <v>0.875144</v>
      </c>
      <c r="M32" s="344">
        <f t="shared" si="12"/>
        <v>0.875144</v>
      </c>
      <c r="N32" s="344">
        <f t="shared" si="12"/>
        <v>0.875144</v>
      </c>
      <c r="O32" s="344">
        <f t="shared" si="12"/>
        <v>0.875144</v>
      </c>
      <c r="P32" s="344">
        <f t="shared" si="12"/>
        <v>0.875144</v>
      </c>
      <c r="Q32" s="344">
        <f t="shared" si="12"/>
        <v>0.875144</v>
      </c>
      <c r="R32" s="344">
        <f t="shared" si="12"/>
        <v>0.875144</v>
      </c>
    </row>
    <row r="33" ht="15.75" customHeight="1">
      <c r="A33" s="328"/>
      <c r="B33" s="329"/>
      <c r="C33" s="329"/>
      <c r="D33" s="329"/>
      <c r="E33" s="329"/>
      <c r="F33" s="329"/>
      <c r="G33" s="329"/>
      <c r="H33" s="329"/>
      <c r="I33" s="329"/>
      <c r="J33" s="329"/>
      <c r="K33" s="329"/>
      <c r="L33" s="329"/>
      <c r="M33" s="329"/>
      <c r="N33" s="329"/>
      <c r="O33" s="329"/>
      <c r="P33" s="329"/>
      <c r="Q33" s="329"/>
      <c r="R33" s="329"/>
    </row>
    <row r="34">
      <c r="A34" s="198" t="s">
        <v>210</v>
      </c>
      <c r="B34" s="200"/>
      <c r="C34" s="200"/>
      <c r="D34" s="200"/>
      <c r="E34" s="200"/>
      <c r="F34" s="200"/>
      <c r="G34" s="200"/>
      <c r="H34" s="200"/>
      <c r="I34" s="200"/>
      <c r="J34" s="200"/>
      <c r="K34" s="200"/>
      <c r="L34" s="200"/>
      <c r="M34" s="200"/>
      <c r="N34" s="200"/>
      <c r="O34" s="200"/>
      <c r="P34" s="200"/>
      <c r="Q34" s="312"/>
      <c r="R34" s="312"/>
    </row>
    <row r="35" ht="15.75" customHeight="1">
      <c r="A35" s="273" t="s">
        <v>211</v>
      </c>
      <c r="B35" s="345">
        <v>0.25</v>
      </c>
      <c r="C35" s="345">
        <v>0.25</v>
      </c>
      <c r="D35" s="345">
        <v>0.25</v>
      </c>
      <c r="E35" s="345">
        <v>0.25</v>
      </c>
      <c r="F35" s="345">
        <v>0.25</v>
      </c>
      <c r="G35" s="345">
        <v>0.25</v>
      </c>
      <c r="H35" s="345">
        <v>0.25</v>
      </c>
      <c r="I35" s="345">
        <v>0.25</v>
      </c>
      <c r="J35" s="345">
        <v>0.25</v>
      </c>
      <c r="K35" s="345">
        <v>0.25</v>
      </c>
      <c r="L35" s="345">
        <v>0.25</v>
      </c>
      <c r="M35" s="345">
        <v>0.25</v>
      </c>
      <c r="N35" s="345">
        <v>0.25</v>
      </c>
      <c r="O35" s="345">
        <v>0.25</v>
      </c>
      <c r="P35" s="345">
        <v>0.25</v>
      </c>
      <c r="Q35" s="345">
        <v>0.25</v>
      </c>
      <c r="R35" s="345">
        <v>0.25</v>
      </c>
    </row>
    <row r="36" ht="15.75" customHeight="1">
      <c r="A36" s="346" t="s">
        <v>212</v>
      </c>
      <c r="B36" s="347">
        <f t="shared" ref="B36:R36" si="13">1-B35</f>
        <v>0.75</v>
      </c>
      <c r="C36" s="347">
        <f t="shared" si="13"/>
        <v>0.75</v>
      </c>
      <c r="D36" s="347">
        <f t="shared" si="13"/>
        <v>0.75</v>
      </c>
      <c r="E36" s="347">
        <f t="shared" si="13"/>
        <v>0.75</v>
      </c>
      <c r="F36" s="347">
        <f t="shared" si="13"/>
        <v>0.75</v>
      </c>
      <c r="G36" s="347">
        <f t="shared" si="13"/>
        <v>0.75</v>
      </c>
      <c r="H36" s="347">
        <f t="shared" si="13"/>
        <v>0.75</v>
      </c>
      <c r="I36" s="347">
        <f t="shared" si="13"/>
        <v>0.75</v>
      </c>
      <c r="J36" s="347">
        <f t="shared" si="13"/>
        <v>0.75</v>
      </c>
      <c r="K36" s="347">
        <f t="shared" si="13"/>
        <v>0.75</v>
      </c>
      <c r="L36" s="347">
        <f t="shared" si="13"/>
        <v>0.75</v>
      </c>
      <c r="M36" s="347">
        <f t="shared" si="13"/>
        <v>0.75</v>
      </c>
      <c r="N36" s="347">
        <f t="shared" si="13"/>
        <v>0.75</v>
      </c>
      <c r="O36" s="347">
        <f t="shared" si="13"/>
        <v>0.75</v>
      </c>
      <c r="P36" s="347">
        <f t="shared" si="13"/>
        <v>0.75</v>
      </c>
      <c r="Q36" s="347">
        <f t="shared" si="13"/>
        <v>0.75</v>
      </c>
      <c r="R36" s="347">
        <f t="shared" si="13"/>
        <v>0.75</v>
      </c>
    </row>
    <row r="37" ht="15.75" customHeight="1">
      <c r="A37" s="348" t="s">
        <v>213</v>
      </c>
      <c r="B37" s="341">
        <f t="shared" ref="B37:R37" si="14">B32*B24</f>
        <v>0.7324956255</v>
      </c>
      <c r="C37" s="341">
        <f t="shared" si="14"/>
        <v>0.7324956255</v>
      </c>
      <c r="D37" s="341">
        <f t="shared" si="14"/>
        <v>0.7324956255</v>
      </c>
      <c r="E37" s="341">
        <f t="shared" si="14"/>
        <v>0.7324956255</v>
      </c>
      <c r="F37" s="341">
        <f t="shared" si="14"/>
        <v>0.7324956255</v>
      </c>
      <c r="G37" s="341">
        <f t="shared" si="14"/>
        <v>0.7324956255</v>
      </c>
      <c r="H37" s="341">
        <f t="shared" si="14"/>
        <v>0.7324956255</v>
      </c>
      <c r="I37" s="341">
        <f t="shared" si="14"/>
        <v>0.7324956255</v>
      </c>
      <c r="J37" s="341">
        <f t="shared" si="14"/>
        <v>0.7324956255</v>
      </c>
      <c r="K37" s="341">
        <f t="shared" si="14"/>
        <v>0.7324956255</v>
      </c>
      <c r="L37" s="341">
        <f t="shared" si="14"/>
        <v>0.7324956255</v>
      </c>
      <c r="M37" s="341">
        <f t="shared" si="14"/>
        <v>0.7324956255</v>
      </c>
      <c r="N37" s="341">
        <f t="shared" si="14"/>
        <v>0.7324956255</v>
      </c>
      <c r="O37" s="341">
        <f t="shared" si="14"/>
        <v>0.7324956255</v>
      </c>
      <c r="P37" s="341">
        <f t="shared" si="14"/>
        <v>0.7324956255</v>
      </c>
      <c r="Q37" s="341">
        <f t="shared" si="14"/>
        <v>0.7324956255</v>
      </c>
      <c r="R37" s="341">
        <f t="shared" si="14"/>
        <v>0.7324956255</v>
      </c>
    </row>
    <row r="38" ht="15.75" customHeight="1">
      <c r="A38" s="330" t="s">
        <v>214</v>
      </c>
      <c r="B38" s="341">
        <f t="shared" ref="B38:R38" si="15">B36*B37</f>
        <v>0.5493717191</v>
      </c>
      <c r="C38" s="341">
        <f t="shared" si="15"/>
        <v>0.5493717191</v>
      </c>
      <c r="D38" s="341">
        <f t="shared" si="15"/>
        <v>0.5493717191</v>
      </c>
      <c r="E38" s="341">
        <f t="shared" si="15"/>
        <v>0.5493717191</v>
      </c>
      <c r="F38" s="341">
        <f t="shared" si="15"/>
        <v>0.5493717191</v>
      </c>
      <c r="G38" s="341">
        <f t="shared" si="15"/>
        <v>0.5493717191</v>
      </c>
      <c r="H38" s="341">
        <f t="shared" si="15"/>
        <v>0.5493717191</v>
      </c>
      <c r="I38" s="341">
        <f t="shared" si="15"/>
        <v>0.5493717191</v>
      </c>
      <c r="J38" s="341">
        <f t="shared" si="15"/>
        <v>0.5493717191</v>
      </c>
      <c r="K38" s="341">
        <f t="shared" si="15"/>
        <v>0.5493717191</v>
      </c>
      <c r="L38" s="341">
        <f t="shared" si="15"/>
        <v>0.5493717191</v>
      </c>
      <c r="M38" s="341">
        <f t="shared" si="15"/>
        <v>0.5493717191</v>
      </c>
      <c r="N38" s="341">
        <f t="shared" si="15"/>
        <v>0.5493717191</v>
      </c>
      <c r="O38" s="341">
        <f t="shared" si="15"/>
        <v>0.5493717191</v>
      </c>
      <c r="P38" s="341">
        <f t="shared" si="15"/>
        <v>0.5493717191</v>
      </c>
      <c r="Q38" s="341">
        <f t="shared" si="15"/>
        <v>0.5493717191</v>
      </c>
      <c r="R38" s="341">
        <f t="shared" si="15"/>
        <v>0.5493717191</v>
      </c>
    </row>
    <row r="39" ht="15.75" customHeight="1">
      <c r="A39" s="328"/>
      <c r="B39" s="349"/>
      <c r="C39" s="349"/>
      <c r="D39" s="349"/>
      <c r="E39" s="349"/>
      <c r="F39" s="349"/>
      <c r="G39" s="349"/>
      <c r="H39" s="349"/>
      <c r="I39" s="349"/>
      <c r="J39" s="349"/>
      <c r="K39" s="349"/>
      <c r="L39" s="349"/>
      <c r="M39" s="349"/>
      <c r="N39" s="349"/>
      <c r="O39" s="349"/>
      <c r="P39" s="349"/>
      <c r="Q39" s="349"/>
      <c r="R39" s="349"/>
    </row>
    <row r="40" ht="15.75" customHeight="1">
      <c r="A40" s="198" t="s">
        <v>215</v>
      </c>
      <c r="B40" s="200"/>
      <c r="C40" s="200"/>
      <c r="D40" s="200"/>
      <c r="E40" s="200"/>
      <c r="F40" s="200"/>
      <c r="G40" s="200"/>
      <c r="H40" s="200"/>
      <c r="I40" s="200"/>
      <c r="J40" s="200"/>
      <c r="K40" s="200"/>
      <c r="L40" s="200"/>
      <c r="M40" s="200"/>
      <c r="N40" s="200"/>
      <c r="O40" s="200"/>
      <c r="P40" s="200"/>
      <c r="Q40" s="312"/>
      <c r="R40" s="312"/>
    </row>
    <row r="41" ht="15.75" customHeight="1">
      <c r="A41" s="251" t="s">
        <v>216</v>
      </c>
      <c r="B41" s="350">
        <f>'Country selection'!$F$112</f>
        <v>14.15658099</v>
      </c>
      <c r="C41" s="350">
        <f>'Country selection'!$F$112</f>
        <v>14.15658099</v>
      </c>
      <c r="D41" s="350">
        <f>'Country selection'!$F$112</f>
        <v>14.15658099</v>
      </c>
      <c r="E41" s="350">
        <f>'Country selection'!$F$112</f>
        <v>14.15658099</v>
      </c>
      <c r="F41" s="350">
        <f>'Country selection'!$F$112</f>
        <v>14.15658099</v>
      </c>
      <c r="G41" s="350">
        <f>'Country selection'!$F$112</f>
        <v>14.15658099</v>
      </c>
      <c r="H41" s="350">
        <f>'Country selection'!$F$112</f>
        <v>14.15658099</v>
      </c>
      <c r="I41" s="350">
        <f>'Country selection'!$F$112</f>
        <v>14.15658099</v>
      </c>
      <c r="J41" s="350">
        <f>'Country selection'!$F$112</f>
        <v>14.15658099</v>
      </c>
      <c r="K41" s="350">
        <f>'Country selection'!$F$112</f>
        <v>14.15658099</v>
      </c>
      <c r="L41" s="350">
        <f>'Country selection'!$F$112</f>
        <v>14.15658099</v>
      </c>
      <c r="M41" s="350">
        <f>'Country selection'!$F$112</f>
        <v>14.15658099</v>
      </c>
      <c r="N41" s="350">
        <f>'Country selection'!$F$112</f>
        <v>14.15658099</v>
      </c>
      <c r="O41" s="350">
        <f>'Country selection'!$F$112</f>
        <v>14.15658099</v>
      </c>
      <c r="P41" s="350">
        <f>'Country selection'!$F$112</f>
        <v>14.15658099</v>
      </c>
      <c r="Q41" s="350">
        <f>'Country selection'!$F$112</f>
        <v>14.15658099</v>
      </c>
      <c r="R41" s="350">
        <f>'Country selection'!$F$112</f>
        <v>14.15658099</v>
      </c>
    </row>
    <row r="42" ht="15.75" customHeight="1">
      <c r="A42" s="351" t="s">
        <v>217</v>
      </c>
      <c r="B42" s="352">
        <f>'Country selection'!$F$143</f>
        <v>0.2741345187</v>
      </c>
      <c r="C42" s="352">
        <f>'Country selection'!$F$143</f>
        <v>0.2741345187</v>
      </c>
      <c r="D42" s="352">
        <f>'Country selection'!$F$143</f>
        <v>0.2741345187</v>
      </c>
      <c r="E42" s="352">
        <f>'Country selection'!$F$143</f>
        <v>0.2741345187</v>
      </c>
      <c r="F42" s="352">
        <f>'Country selection'!$F$143</f>
        <v>0.2741345187</v>
      </c>
      <c r="G42" s="352">
        <f>'Country selection'!$F$143</f>
        <v>0.2741345187</v>
      </c>
      <c r="H42" s="352">
        <f>'Country selection'!$F$143</f>
        <v>0.2741345187</v>
      </c>
      <c r="I42" s="352">
        <f>'Country selection'!$F$143</f>
        <v>0.2741345187</v>
      </c>
      <c r="J42" s="352">
        <f>'Country selection'!$F$143</f>
        <v>0.2741345187</v>
      </c>
      <c r="K42" s="352">
        <f>'Country selection'!$F$143</f>
        <v>0.2741345187</v>
      </c>
      <c r="L42" s="352">
        <f>'Country selection'!$F$143</f>
        <v>0.2741345187</v>
      </c>
      <c r="M42" s="352">
        <f>'Country selection'!$F$143</f>
        <v>0.2741345187</v>
      </c>
      <c r="N42" s="352">
        <f>'Country selection'!$F$143</f>
        <v>0.2741345187</v>
      </c>
      <c r="O42" s="352">
        <f>'Country selection'!$F$143</f>
        <v>0.2741345187</v>
      </c>
      <c r="P42" s="352">
        <f>'Country selection'!$F$143</f>
        <v>0.2741345187</v>
      </c>
      <c r="Q42" s="352">
        <f>'Country selection'!$F$143</f>
        <v>0.2741345187</v>
      </c>
      <c r="R42" s="352">
        <f>'Country selection'!$F$143</f>
        <v>0.2741345187</v>
      </c>
    </row>
    <row r="43" ht="15.75" customHeight="1">
      <c r="A43" s="353" t="s">
        <v>218</v>
      </c>
      <c r="B43" s="354">
        <v>0.5</v>
      </c>
      <c r="C43" s="354">
        <v>0.5</v>
      </c>
      <c r="D43" s="354">
        <v>0.5</v>
      </c>
      <c r="E43" s="354">
        <v>0.5</v>
      </c>
      <c r="F43" s="354">
        <v>0.5</v>
      </c>
      <c r="G43" s="354">
        <v>0.5</v>
      </c>
      <c r="H43" s="354">
        <v>0.5</v>
      </c>
      <c r="I43" s="354">
        <v>0.5</v>
      </c>
      <c r="J43" s="354">
        <v>0.5</v>
      </c>
      <c r="K43" s="354">
        <v>0.5</v>
      </c>
      <c r="L43" s="354">
        <v>0.5</v>
      </c>
      <c r="M43" s="354">
        <v>0.5</v>
      </c>
      <c r="N43" s="354">
        <v>0.5</v>
      </c>
      <c r="O43" s="354">
        <v>0.5</v>
      </c>
      <c r="P43" s="354">
        <v>0.5</v>
      </c>
      <c r="Q43" s="354">
        <v>0.5</v>
      </c>
      <c r="R43" s="354">
        <v>0.5</v>
      </c>
    </row>
    <row r="44" ht="15.75" customHeight="1">
      <c r="A44" s="355" t="s">
        <v>219</v>
      </c>
      <c r="B44" s="356">
        <f t="shared" ref="B44:R44" si="16">B42*(1+B43)</f>
        <v>0.411201778</v>
      </c>
      <c r="C44" s="356">
        <f t="shared" si="16"/>
        <v>0.411201778</v>
      </c>
      <c r="D44" s="356">
        <f t="shared" si="16"/>
        <v>0.411201778</v>
      </c>
      <c r="E44" s="356">
        <f t="shared" si="16"/>
        <v>0.411201778</v>
      </c>
      <c r="F44" s="356">
        <f t="shared" si="16"/>
        <v>0.411201778</v>
      </c>
      <c r="G44" s="356">
        <f t="shared" si="16"/>
        <v>0.411201778</v>
      </c>
      <c r="H44" s="356">
        <f t="shared" si="16"/>
        <v>0.411201778</v>
      </c>
      <c r="I44" s="356">
        <f t="shared" si="16"/>
        <v>0.411201778</v>
      </c>
      <c r="J44" s="356">
        <f t="shared" si="16"/>
        <v>0.411201778</v>
      </c>
      <c r="K44" s="356">
        <f t="shared" si="16"/>
        <v>0.411201778</v>
      </c>
      <c r="L44" s="356">
        <f t="shared" si="16"/>
        <v>0.411201778</v>
      </c>
      <c r="M44" s="356">
        <f t="shared" si="16"/>
        <v>0.411201778</v>
      </c>
      <c r="N44" s="356">
        <f t="shared" si="16"/>
        <v>0.411201778</v>
      </c>
      <c r="O44" s="356">
        <f t="shared" si="16"/>
        <v>0.411201778</v>
      </c>
      <c r="P44" s="356">
        <f t="shared" si="16"/>
        <v>0.411201778</v>
      </c>
      <c r="Q44" s="356">
        <f t="shared" si="16"/>
        <v>0.411201778</v>
      </c>
      <c r="R44" s="356">
        <f t="shared" si="16"/>
        <v>0.411201778</v>
      </c>
    </row>
    <row r="45" ht="15.75" customHeight="1">
      <c r="A45" s="357" t="s">
        <v>220</v>
      </c>
      <c r="B45" s="358">
        <f t="shared" ref="B45:R45" si="17">B44*B41</f>
        <v>5.821211273</v>
      </c>
      <c r="C45" s="358">
        <f t="shared" si="17"/>
        <v>5.821211273</v>
      </c>
      <c r="D45" s="358">
        <f t="shared" si="17"/>
        <v>5.821211273</v>
      </c>
      <c r="E45" s="358">
        <f t="shared" si="17"/>
        <v>5.821211273</v>
      </c>
      <c r="F45" s="358">
        <f t="shared" si="17"/>
        <v>5.821211273</v>
      </c>
      <c r="G45" s="358">
        <f t="shared" si="17"/>
        <v>5.821211273</v>
      </c>
      <c r="H45" s="358">
        <f t="shared" si="17"/>
        <v>5.821211273</v>
      </c>
      <c r="I45" s="358">
        <f t="shared" si="17"/>
        <v>5.821211273</v>
      </c>
      <c r="J45" s="358">
        <f t="shared" si="17"/>
        <v>5.821211273</v>
      </c>
      <c r="K45" s="358">
        <f t="shared" si="17"/>
        <v>5.821211273</v>
      </c>
      <c r="L45" s="358">
        <f t="shared" si="17"/>
        <v>5.821211273</v>
      </c>
      <c r="M45" s="358">
        <f t="shared" si="17"/>
        <v>5.821211273</v>
      </c>
      <c r="N45" s="358">
        <f t="shared" si="17"/>
        <v>5.821211273</v>
      </c>
      <c r="O45" s="358">
        <f t="shared" si="17"/>
        <v>5.821211273</v>
      </c>
      <c r="P45" s="358">
        <f t="shared" si="17"/>
        <v>5.821211273</v>
      </c>
      <c r="Q45" s="358">
        <f t="shared" si="17"/>
        <v>5.821211273</v>
      </c>
      <c r="R45" s="358">
        <f t="shared" si="17"/>
        <v>5.821211273</v>
      </c>
    </row>
    <row r="46" ht="15.75" customHeight="1">
      <c r="A46" s="342" t="s">
        <v>221</v>
      </c>
      <c r="B46" s="339">
        <v>0.7</v>
      </c>
      <c r="C46" s="339">
        <v>0.7</v>
      </c>
      <c r="D46" s="339">
        <v>0.7</v>
      </c>
      <c r="E46" s="339">
        <v>0.7</v>
      </c>
      <c r="F46" s="339">
        <v>0.7</v>
      </c>
      <c r="G46" s="339">
        <v>0.7</v>
      </c>
      <c r="H46" s="339">
        <v>0.7</v>
      </c>
      <c r="I46" s="339">
        <v>0.7</v>
      </c>
      <c r="J46" s="339">
        <v>0.7</v>
      </c>
      <c r="K46" s="339">
        <v>0.7</v>
      </c>
      <c r="L46" s="339">
        <v>0.7</v>
      </c>
      <c r="M46" s="339">
        <v>0.7</v>
      </c>
      <c r="N46" s="339">
        <v>0.7</v>
      </c>
      <c r="O46" s="339">
        <v>0.7</v>
      </c>
      <c r="P46" s="339">
        <v>0.7</v>
      </c>
      <c r="Q46" s="339">
        <v>0.7</v>
      </c>
      <c r="R46" s="339">
        <v>0.7</v>
      </c>
    </row>
    <row r="47" ht="15.75" customHeight="1">
      <c r="A47" s="340" t="s">
        <v>222</v>
      </c>
      <c r="B47" s="358">
        <f t="shared" ref="B47:R47" si="18">B45*B46</f>
        <v>4.074847891</v>
      </c>
      <c r="C47" s="358">
        <f t="shared" si="18"/>
        <v>4.074847891</v>
      </c>
      <c r="D47" s="358">
        <f t="shared" si="18"/>
        <v>4.074847891</v>
      </c>
      <c r="E47" s="358">
        <f t="shared" si="18"/>
        <v>4.074847891</v>
      </c>
      <c r="F47" s="358">
        <f t="shared" si="18"/>
        <v>4.074847891</v>
      </c>
      <c r="G47" s="358">
        <f t="shared" si="18"/>
        <v>4.074847891</v>
      </c>
      <c r="H47" s="358">
        <f t="shared" si="18"/>
        <v>4.074847891</v>
      </c>
      <c r="I47" s="358">
        <f t="shared" si="18"/>
        <v>4.074847891</v>
      </c>
      <c r="J47" s="358">
        <f t="shared" si="18"/>
        <v>4.074847891</v>
      </c>
      <c r="K47" s="358">
        <f t="shared" si="18"/>
        <v>4.074847891</v>
      </c>
      <c r="L47" s="358">
        <f t="shared" si="18"/>
        <v>4.074847891</v>
      </c>
      <c r="M47" s="358">
        <f t="shared" si="18"/>
        <v>4.074847891</v>
      </c>
      <c r="N47" s="358">
        <f t="shared" si="18"/>
        <v>4.074847891</v>
      </c>
      <c r="O47" s="358">
        <f t="shared" si="18"/>
        <v>4.074847891</v>
      </c>
      <c r="P47" s="358">
        <f t="shared" si="18"/>
        <v>4.074847891</v>
      </c>
      <c r="Q47" s="358">
        <f t="shared" si="18"/>
        <v>4.074847891</v>
      </c>
      <c r="R47" s="358">
        <f t="shared" si="18"/>
        <v>4.074847891</v>
      </c>
    </row>
    <row r="48" ht="15.75" customHeight="1">
      <c r="A48" s="353" t="s">
        <v>223</v>
      </c>
      <c r="B48" s="359">
        <v>1.0</v>
      </c>
      <c r="C48" s="359">
        <v>1.0</v>
      </c>
      <c r="D48" s="359">
        <v>1.0</v>
      </c>
      <c r="E48" s="359">
        <v>1.0</v>
      </c>
      <c r="F48" s="359">
        <v>1.0</v>
      </c>
      <c r="G48" s="359">
        <v>1.0</v>
      </c>
      <c r="H48" s="359">
        <v>1.0</v>
      </c>
      <c r="I48" s="359">
        <v>1.0</v>
      </c>
      <c r="J48" s="359">
        <v>1.0</v>
      </c>
      <c r="K48" s="359">
        <v>1.0</v>
      </c>
      <c r="L48" s="359">
        <v>1.0</v>
      </c>
      <c r="M48" s="359">
        <v>1.0</v>
      </c>
      <c r="N48" s="359">
        <v>1.0</v>
      </c>
      <c r="O48" s="359">
        <v>1.0</v>
      </c>
      <c r="P48" s="359">
        <v>1.0</v>
      </c>
      <c r="Q48" s="359">
        <v>1.0</v>
      </c>
      <c r="R48" s="359">
        <v>1.0</v>
      </c>
    </row>
    <row r="49" ht="15.75" customHeight="1">
      <c r="A49" s="340" t="s">
        <v>224</v>
      </c>
      <c r="B49" s="360">
        <f t="shared" ref="B49:R49" si="19">B47*B38*B48</f>
        <v>2.238606191</v>
      </c>
      <c r="C49" s="360">
        <f t="shared" si="19"/>
        <v>2.238606191</v>
      </c>
      <c r="D49" s="360">
        <f t="shared" si="19"/>
        <v>2.238606191</v>
      </c>
      <c r="E49" s="360">
        <f t="shared" si="19"/>
        <v>2.238606191</v>
      </c>
      <c r="F49" s="360">
        <f t="shared" si="19"/>
        <v>2.238606191</v>
      </c>
      <c r="G49" s="360">
        <f t="shared" si="19"/>
        <v>2.238606191</v>
      </c>
      <c r="H49" s="360">
        <f t="shared" si="19"/>
        <v>2.238606191</v>
      </c>
      <c r="I49" s="360">
        <f t="shared" si="19"/>
        <v>2.238606191</v>
      </c>
      <c r="J49" s="360">
        <f t="shared" si="19"/>
        <v>2.238606191</v>
      </c>
      <c r="K49" s="360">
        <f t="shared" si="19"/>
        <v>2.238606191</v>
      </c>
      <c r="L49" s="360">
        <f t="shared" si="19"/>
        <v>2.238606191</v>
      </c>
      <c r="M49" s="360">
        <f t="shared" si="19"/>
        <v>2.238606191</v>
      </c>
      <c r="N49" s="360">
        <f t="shared" si="19"/>
        <v>2.238606191</v>
      </c>
      <c r="O49" s="360">
        <f t="shared" si="19"/>
        <v>2.238606191</v>
      </c>
      <c r="P49" s="360">
        <f t="shared" si="19"/>
        <v>2.238606191</v>
      </c>
      <c r="Q49" s="360">
        <f t="shared" si="19"/>
        <v>2.238606191</v>
      </c>
      <c r="R49" s="360">
        <f t="shared" si="19"/>
        <v>2.238606191</v>
      </c>
    </row>
    <row r="50" ht="15.75" customHeight="1">
      <c r="A50" s="328"/>
      <c r="B50" s="325"/>
      <c r="C50" s="325"/>
      <c r="D50" s="325"/>
      <c r="E50" s="325"/>
      <c r="F50" s="325"/>
      <c r="G50" s="325"/>
      <c r="H50" s="325"/>
      <c r="I50" s="325"/>
      <c r="J50" s="325"/>
      <c r="K50" s="325"/>
      <c r="L50" s="325"/>
      <c r="M50" s="325"/>
      <c r="N50" s="325"/>
      <c r="O50" s="325"/>
      <c r="P50" s="325"/>
      <c r="Q50" s="349"/>
      <c r="R50" s="349"/>
    </row>
    <row r="51" ht="15.75" customHeight="1">
      <c r="A51" s="361" t="s">
        <v>225</v>
      </c>
      <c r="B51" s="362">
        <v>0.95</v>
      </c>
      <c r="C51" s="362">
        <v>0.95</v>
      </c>
      <c r="D51" s="362">
        <v>0.95</v>
      </c>
      <c r="E51" s="362">
        <v>0.95</v>
      </c>
      <c r="F51" s="362">
        <v>0.95</v>
      </c>
      <c r="G51" s="362">
        <v>0.95</v>
      </c>
      <c r="H51" s="362">
        <v>0.95</v>
      </c>
      <c r="I51" s="362">
        <v>0.95</v>
      </c>
      <c r="J51" s="362">
        <v>0.95</v>
      </c>
      <c r="K51" s="362">
        <v>0.95</v>
      </c>
      <c r="L51" s="362">
        <v>0.95</v>
      </c>
      <c r="M51" s="362">
        <v>0.95</v>
      </c>
      <c r="N51" s="362">
        <v>0.95</v>
      </c>
      <c r="O51" s="362">
        <v>0.95</v>
      </c>
      <c r="P51" s="362">
        <v>0.95</v>
      </c>
      <c r="Q51" s="362">
        <v>0.95</v>
      </c>
      <c r="R51" s="362">
        <v>0.95</v>
      </c>
    </row>
    <row r="52" ht="15.75" customHeight="1">
      <c r="A52" s="361" t="s">
        <v>226</v>
      </c>
      <c r="B52" s="362">
        <v>1.0</v>
      </c>
      <c r="C52" s="362">
        <v>1.0</v>
      </c>
      <c r="D52" s="362">
        <v>1.0</v>
      </c>
      <c r="E52" s="362">
        <v>1.0</v>
      </c>
      <c r="F52" s="362">
        <v>1.0</v>
      </c>
      <c r="G52" s="362">
        <v>1.0</v>
      </c>
      <c r="H52" s="362">
        <v>1.0</v>
      </c>
      <c r="I52" s="362">
        <v>1.0</v>
      </c>
      <c r="J52" s="362">
        <v>1.0</v>
      </c>
      <c r="K52" s="362">
        <v>1.0</v>
      </c>
      <c r="L52" s="362">
        <v>1.0</v>
      </c>
      <c r="M52" s="362">
        <v>1.0</v>
      </c>
      <c r="N52" s="362">
        <v>1.0</v>
      </c>
      <c r="O52" s="362">
        <v>1.0</v>
      </c>
      <c r="P52" s="362">
        <v>1.0</v>
      </c>
      <c r="Q52" s="362">
        <v>1.0</v>
      </c>
      <c r="R52" s="362">
        <v>1.0</v>
      </c>
    </row>
    <row r="53" ht="15.75" customHeight="1">
      <c r="A53" s="328"/>
      <c r="B53" s="349"/>
      <c r="C53" s="349"/>
      <c r="D53" s="349"/>
      <c r="E53" s="349"/>
      <c r="F53" s="349"/>
      <c r="G53" s="349"/>
      <c r="H53" s="349"/>
      <c r="I53" s="349"/>
      <c r="J53" s="349"/>
      <c r="K53" s="349"/>
      <c r="L53" s="349"/>
      <c r="M53" s="349"/>
      <c r="N53" s="349"/>
      <c r="O53" s="349"/>
      <c r="P53" s="349"/>
      <c r="Q53" s="349"/>
      <c r="R53" s="349"/>
    </row>
    <row r="54" ht="15.75" customHeight="1">
      <c r="A54" s="363" t="s">
        <v>227</v>
      </c>
      <c r="B54" s="231">
        <f t="shared" ref="B54:R54" si="20">B5*B49*B51*B52/1000</f>
        <v>2126.675882</v>
      </c>
      <c r="C54" s="231">
        <f t="shared" si="20"/>
        <v>2126.675882</v>
      </c>
      <c r="D54" s="231">
        <f t="shared" si="20"/>
        <v>2126.675882</v>
      </c>
      <c r="E54" s="231">
        <f t="shared" si="20"/>
        <v>2126.675882</v>
      </c>
      <c r="F54" s="231">
        <f t="shared" si="20"/>
        <v>2126.675882</v>
      </c>
      <c r="G54" s="231">
        <f t="shared" si="20"/>
        <v>2126.675882</v>
      </c>
      <c r="H54" s="231">
        <f t="shared" si="20"/>
        <v>2126.675882</v>
      </c>
      <c r="I54" s="231">
        <f t="shared" si="20"/>
        <v>2126.675882</v>
      </c>
      <c r="J54" s="231">
        <f t="shared" si="20"/>
        <v>2126.675882</v>
      </c>
      <c r="K54" s="231">
        <f t="shared" si="20"/>
        <v>2126.675882</v>
      </c>
      <c r="L54" s="231">
        <f t="shared" si="20"/>
        <v>2126.675882</v>
      </c>
      <c r="M54" s="231">
        <f t="shared" si="20"/>
        <v>2126.675882</v>
      </c>
      <c r="N54" s="231">
        <f t="shared" si="20"/>
        <v>2126.675882</v>
      </c>
      <c r="O54" s="231">
        <f t="shared" si="20"/>
        <v>2126.675882</v>
      </c>
      <c r="P54" s="231">
        <f t="shared" si="20"/>
        <v>2126.675882</v>
      </c>
      <c r="Q54" s="231">
        <f t="shared" si="20"/>
        <v>2126.675882</v>
      </c>
      <c r="R54" s="231">
        <f t="shared" si="20"/>
        <v>2126.675882</v>
      </c>
    </row>
    <row r="55" ht="15.75" customHeight="1">
      <c r="A55" s="328"/>
      <c r="B55" s="349"/>
      <c r="C55" s="349"/>
      <c r="D55" s="349"/>
      <c r="E55" s="349"/>
      <c r="F55" s="349"/>
      <c r="G55" s="349"/>
      <c r="H55" s="349"/>
      <c r="I55" s="349"/>
      <c r="J55" s="349"/>
      <c r="K55" s="349"/>
      <c r="L55" s="349"/>
      <c r="M55" s="349"/>
      <c r="N55" s="349"/>
      <c r="O55" s="349"/>
      <c r="P55" s="349"/>
      <c r="Q55" s="349"/>
      <c r="R55" s="349"/>
    </row>
    <row r="56" ht="15.75" customHeight="1">
      <c r="A56" s="330" t="s">
        <v>228</v>
      </c>
      <c r="B56" s="219">
        <f t="shared" ref="B56:P56" si="21">B6/B54</f>
        <v>2133.182644</v>
      </c>
      <c r="C56" s="219">
        <f t="shared" si="21"/>
        <v>2133.182644</v>
      </c>
      <c r="D56" s="219">
        <f t="shared" si="21"/>
        <v>2133.182644</v>
      </c>
      <c r="E56" s="219">
        <f t="shared" si="21"/>
        <v>2133.182644</v>
      </c>
      <c r="F56" s="219">
        <f t="shared" si="21"/>
        <v>2133.182644</v>
      </c>
      <c r="G56" s="219">
        <f t="shared" si="21"/>
        <v>2133.182644</v>
      </c>
      <c r="H56" s="219">
        <f t="shared" si="21"/>
        <v>2133.182644</v>
      </c>
      <c r="I56" s="219">
        <f t="shared" si="21"/>
        <v>2133.182644</v>
      </c>
      <c r="J56" s="219">
        <f t="shared" si="21"/>
        <v>2133.182644</v>
      </c>
      <c r="K56" s="219">
        <f t="shared" si="21"/>
        <v>2133.182644</v>
      </c>
      <c r="L56" s="219">
        <f t="shared" si="21"/>
        <v>2133.182644</v>
      </c>
      <c r="M56" s="219">
        <f t="shared" si="21"/>
        <v>2133.182644</v>
      </c>
      <c r="N56" s="219">
        <f t="shared" si="21"/>
        <v>2133.182644</v>
      </c>
      <c r="O56" s="219">
        <f t="shared" si="21"/>
        <v>2133.182644</v>
      </c>
      <c r="P56" s="219">
        <f t="shared" si="21"/>
        <v>2133.182644</v>
      </c>
      <c r="Q56" s="219">
        <f>iferror(Q6/Q54,"")</f>
        <v>2133.182644</v>
      </c>
      <c r="R56" s="219">
        <f>R6/R54</f>
        <v>2133.182644</v>
      </c>
    </row>
    <row r="57" ht="15.75" customHeight="1">
      <c r="A57" s="364"/>
      <c r="B57" s="365"/>
      <c r="C57" s="365"/>
      <c r="D57" s="365"/>
      <c r="E57" s="365"/>
      <c r="F57" s="365"/>
      <c r="G57" s="365"/>
      <c r="H57" s="365"/>
      <c r="I57" s="365"/>
      <c r="J57" s="365"/>
      <c r="K57" s="365"/>
      <c r="L57" s="365"/>
      <c r="M57" s="365"/>
      <c r="N57" s="365"/>
      <c r="O57" s="365"/>
      <c r="P57" s="365"/>
      <c r="Q57" s="365"/>
      <c r="R57" s="365"/>
    </row>
    <row r="58" ht="15.75" customHeight="1">
      <c r="A58" s="366" t="s">
        <v>75</v>
      </c>
      <c r="B58" s="367">
        <f t="array" ref="B58">index('Moral weights'!$A$1:$AAC$80,match($A58,'Moral weights'!$A$1:$A$80,0),match(B$1,'Moral weights'!$A$1:$AAC1,0))</f>
        <v>43</v>
      </c>
      <c r="C58" s="367">
        <f t="array" ref="C58">index('Moral weights'!$A$1:$AAC$80,match($A58,'Moral weights'!$A$1:$A$80,0),match(C$1,'Moral weights'!$A$1:$AAC1,0))</f>
        <v>9</v>
      </c>
      <c r="D58" s="367">
        <f t="array" ref="D58">index('Moral weights'!$A$1:$AAC$80,match($A58,'Moral weights'!$A$1:$A$80,0),match(D$1,'Moral weights'!$A$1:$AAC1,0))</f>
        <v>80</v>
      </c>
      <c r="E58" s="367">
        <f t="array" ref="E58">index('Moral weights'!$A$1:$AAC$80,match($A58,'Moral weights'!$A$1:$A$80,0),match(E$1,'Moral weights'!$A$1:$AAC1,0))</f>
        <v>50</v>
      </c>
      <c r="F58" s="367">
        <f t="array" ref="F58">index('Moral weights'!$A$1:$AAC$80,match($A58,'Moral weights'!$A$1:$A$80,0),match(F$1,'Moral weights'!$A$1:$AAC1,0))</f>
        <v>20</v>
      </c>
      <c r="G58" s="368">
        <f t="array" ref="G58">index('Moral weights'!$A$1:$AAC$80,match($A58,'Moral weights'!$A$1:$A$80,0),match(G$1,'Moral weights'!$A$1:$AAC1,0))</f>
        <v>1.198389096</v>
      </c>
      <c r="H58" s="367">
        <f t="array" ref="H58">index('Moral weights'!$A$1:$AAC$80,match($A58,'Moral weights'!$A$1:$A$80,0),match(H$1,'Moral weights'!$A$1:$AAC1,0))</f>
        <v>15.01052632</v>
      </c>
      <c r="I58" s="367">
        <f t="array" ref="I58">index('Moral weights'!$A$1:$AAC$80,match($A58,'Moral weights'!$A$1:$A$80,0),match(I$1,'Moral weights'!$A$1:$AAC1,0))</f>
        <v>50</v>
      </c>
      <c r="J58" s="367">
        <f t="array" ref="J58">index('Moral weights'!$A$1:$AAC$80,match($A58,'Moral weights'!$A$1:$A$80,0),match(J$1,'Moral weights'!$A$1:$AAC1,0))</f>
        <v>42.7</v>
      </c>
      <c r="K58" s="367">
        <f t="array" ref="K58">index('Moral weights'!$A$1:$AAC$80,match($A58,'Moral weights'!$A$1:$A$80,0),match(K$1,'Moral weights'!$A$1:$AAC1,0))</f>
        <v>11</v>
      </c>
      <c r="L58" s="367">
        <f t="array" ref="L58">index('Moral weights'!$A$1:$AAC$80,match($A58,'Moral weights'!$A$1:$A$80,0),match(L$1,'Moral weights'!$A$1:$AAC1,0))</f>
        <v>50</v>
      </c>
      <c r="M58" s="367">
        <f t="array" ref="M58">index('Moral weights'!$A$1:$AAC$80,match($A58,'Moral weights'!$A$1:$A$80,0),match(M$1,'Moral weights'!$A$1:$AAC1,0))</f>
        <v>40</v>
      </c>
      <c r="N58" s="367">
        <f t="array" ref="N58">index('Moral weights'!$A$1:$AAC$80,match($A58,'Moral weights'!$A$1:$A$80,0),match(N$1,'Moral weights'!$A$1:$AAC1,0))</f>
        <v>68.25</v>
      </c>
      <c r="O58" s="369">
        <f t="array" ref="O58">index('Moral weights'!$A$1:$AAC$80,match($A58,'Moral weights'!$A$1:$A$80,0),match(O$1,'Moral weights'!$A$1:$AAC1,0))</f>
        <v>0.1428571429</v>
      </c>
      <c r="P58" s="367">
        <f t="array" ref="P58">index('Moral weights'!$A$1:$AAC$80,match($A58,'Moral weights'!$A$1:$A$80,0),match(P$1,'Moral weights'!$A$1:$AAC1,0))</f>
        <v>21</v>
      </c>
      <c r="Q58" s="367" t="str">
        <f t="array" ref="Q58">index('Moral weights'!$A$1:$AAC$80,match($A58,'Moral weights'!$A$1:$A$80,0),match(Q$1,'Moral weights'!$A$1:$AAC1,0))</f>
        <v/>
      </c>
      <c r="R58" s="367">
        <f t="array" ref="R58">index('Moral weights'!$A$1:$AAC$80,match($A58,'Moral weights'!$A$1:$A$80,0),match(R$1,'Moral weights'!$A$1:$AAC1,0))</f>
        <v>36.53</v>
      </c>
    </row>
    <row r="59" ht="15.75" customHeight="1">
      <c r="A59" s="370" t="s">
        <v>138</v>
      </c>
      <c r="B59" s="371">
        <f t="shared" ref="B59:P59" si="22">B58/B56</f>
        <v>0.02015767385</v>
      </c>
      <c r="C59" s="371">
        <f t="shared" si="22"/>
        <v>0.004219048016</v>
      </c>
      <c r="D59" s="371">
        <f t="shared" si="22"/>
        <v>0.03750264903</v>
      </c>
      <c r="E59" s="371">
        <f t="shared" si="22"/>
        <v>0.02343915564</v>
      </c>
      <c r="F59" s="371">
        <f t="shared" si="22"/>
        <v>0.009375662257</v>
      </c>
      <c r="G59" s="371">
        <f t="shared" si="22"/>
        <v>0.0005617845708</v>
      </c>
      <c r="H59" s="371">
        <f t="shared" si="22"/>
        <v>0.007036681252</v>
      </c>
      <c r="I59" s="371">
        <f t="shared" si="22"/>
        <v>0.02343915564</v>
      </c>
      <c r="J59" s="371">
        <f t="shared" si="22"/>
        <v>0.02001703892</v>
      </c>
      <c r="K59" s="371">
        <f t="shared" si="22"/>
        <v>0.005156614241</v>
      </c>
      <c r="L59" s="371">
        <f t="shared" si="22"/>
        <v>0.02343915564</v>
      </c>
      <c r="M59" s="371">
        <f t="shared" si="22"/>
        <v>0.01875132451</v>
      </c>
      <c r="N59" s="371">
        <f t="shared" si="22"/>
        <v>0.03199444745</v>
      </c>
      <c r="O59" s="371">
        <f t="shared" si="22"/>
        <v>0.00006696901612</v>
      </c>
      <c r="P59" s="371">
        <f t="shared" si="22"/>
        <v>0.00984444537</v>
      </c>
      <c r="Q59" s="371">
        <f>IFERROR(Q58/Q56, "")</f>
        <v>0</v>
      </c>
      <c r="R59" s="371">
        <f>R58/R56</f>
        <v>0.01712464711</v>
      </c>
    </row>
    <row r="60" ht="15.75" customHeight="1">
      <c r="A60" s="364"/>
      <c r="B60" s="365"/>
      <c r="C60" s="365"/>
      <c r="D60" s="365"/>
      <c r="E60" s="365"/>
      <c r="F60" s="365"/>
      <c r="G60" s="365"/>
      <c r="H60" s="365"/>
      <c r="I60" s="365"/>
      <c r="J60" s="365"/>
      <c r="K60" s="365"/>
      <c r="L60" s="365"/>
      <c r="M60" s="365"/>
      <c r="N60" s="365"/>
      <c r="O60" s="365"/>
      <c r="P60" s="365"/>
      <c r="Q60" s="365"/>
      <c r="R60" s="365"/>
    </row>
    <row r="61" ht="15.75" customHeight="1">
      <c r="A61" s="372" t="s">
        <v>229</v>
      </c>
      <c r="B61" s="373"/>
      <c r="C61" s="373"/>
      <c r="D61" s="373"/>
      <c r="E61" s="373"/>
      <c r="F61" s="373"/>
      <c r="G61" s="373"/>
      <c r="H61" s="373"/>
      <c r="I61" s="373"/>
      <c r="J61" s="373"/>
      <c r="K61" s="373"/>
      <c r="L61" s="373"/>
      <c r="M61" s="373"/>
      <c r="N61" s="373"/>
      <c r="O61" s="373"/>
      <c r="P61" s="373"/>
      <c r="Q61" s="373"/>
      <c r="R61" s="373"/>
    </row>
    <row r="62" ht="15.75" customHeight="1">
      <c r="A62" s="273" t="s">
        <v>230</v>
      </c>
      <c r="B62" s="206">
        <v>0.6</v>
      </c>
      <c r="C62" s="206">
        <v>0.6</v>
      </c>
      <c r="D62" s="206">
        <v>0.6</v>
      </c>
      <c r="E62" s="206">
        <v>0.6</v>
      </c>
      <c r="F62" s="206">
        <v>0.6</v>
      </c>
      <c r="G62" s="206">
        <v>0.6</v>
      </c>
      <c r="H62" s="206">
        <v>0.6</v>
      </c>
      <c r="I62" s="206">
        <v>0.6</v>
      </c>
      <c r="J62" s="206">
        <v>0.6</v>
      </c>
      <c r="K62" s="206">
        <v>0.6</v>
      </c>
      <c r="L62" s="206">
        <v>0.6</v>
      </c>
      <c r="M62" s="206">
        <v>0.6</v>
      </c>
      <c r="N62" s="206">
        <v>0.6</v>
      </c>
      <c r="O62" s="206">
        <v>0.6</v>
      </c>
      <c r="P62" s="206">
        <v>0.6</v>
      </c>
      <c r="Q62" s="206">
        <v>0.6</v>
      </c>
      <c r="R62" s="206">
        <v>0.6</v>
      </c>
    </row>
    <row r="63" ht="15.75" customHeight="1">
      <c r="A63" s="273" t="s">
        <v>231</v>
      </c>
      <c r="B63" s="206">
        <v>0.26</v>
      </c>
      <c r="C63" s="206">
        <v>0.26</v>
      </c>
      <c r="D63" s="206">
        <v>0.26</v>
      </c>
      <c r="E63" s="206">
        <v>0.26</v>
      </c>
      <c r="F63" s="206">
        <v>0.26</v>
      </c>
      <c r="G63" s="206">
        <v>0.26</v>
      </c>
      <c r="H63" s="206">
        <v>0.26</v>
      </c>
      <c r="I63" s="206">
        <v>0.26</v>
      </c>
      <c r="J63" s="206">
        <v>0.26</v>
      </c>
      <c r="K63" s="206">
        <v>0.26</v>
      </c>
      <c r="L63" s="206">
        <v>0.26</v>
      </c>
      <c r="M63" s="206">
        <v>0.26</v>
      </c>
      <c r="N63" s="206">
        <v>0.26</v>
      </c>
      <c r="O63" s="206">
        <v>0.26</v>
      </c>
      <c r="P63" s="206">
        <v>0.26</v>
      </c>
      <c r="Q63" s="206">
        <v>0.26</v>
      </c>
      <c r="R63" s="206">
        <v>0.26</v>
      </c>
    </row>
    <row r="64" ht="15.75" customHeight="1">
      <c r="A64" s="211" t="s">
        <v>232</v>
      </c>
      <c r="B64" s="183">
        <f t="shared" ref="B64:R64" si="23">B63/B62</f>
        <v>0.4333333333</v>
      </c>
      <c r="C64" s="183">
        <f t="shared" si="23"/>
        <v>0.4333333333</v>
      </c>
      <c r="D64" s="183">
        <f t="shared" si="23"/>
        <v>0.4333333333</v>
      </c>
      <c r="E64" s="183">
        <f t="shared" si="23"/>
        <v>0.4333333333</v>
      </c>
      <c r="F64" s="183">
        <f t="shared" si="23"/>
        <v>0.4333333333</v>
      </c>
      <c r="G64" s="183">
        <f t="shared" si="23"/>
        <v>0.4333333333</v>
      </c>
      <c r="H64" s="183">
        <f t="shared" si="23"/>
        <v>0.4333333333</v>
      </c>
      <c r="I64" s="183">
        <f t="shared" si="23"/>
        <v>0.4333333333</v>
      </c>
      <c r="J64" s="183">
        <f t="shared" si="23"/>
        <v>0.4333333333</v>
      </c>
      <c r="K64" s="183">
        <f t="shared" si="23"/>
        <v>0.4333333333</v>
      </c>
      <c r="L64" s="183">
        <f t="shared" si="23"/>
        <v>0.4333333333</v>
      </c>
      <c r="M64" s="183">
        <f t="shared" si="23"/>
        <v>0.4333333333</v>
      </c>
      <c r="N64" s="183">
        <f t="shared" si="23"/>
        <v>0.4333333333</v>
      </c>
      <c r="O64" s="183">
        <f t="shared" si="23"/>
        <v>0.4333333333</v>
      </c>
      <c r="P64" s="183">
        <f t="shared" si="23"/>
        <v>0.4333333333</v>
      </c>
      <c r="Q64" s="183">
        <f t="shared" si="23"/>
        <v>0.4333333333</v>
      </c>
      <c r="R64" s="183">
        <f t="shared" si="23"/>
        <v>0.4333333333</v>
      </c>
    </row>
    <row r="65" ht="15.75" customHeight="1">
      <c r="A65" s="14"/>
      <c r="B65" s="46"/>
      <c r="C65" s="46"/>
      <c r="D65" s="46"/>
      <c r="E65" s="46"/>
      <c r="F65" s="46"/>
      <c r="G65" s="46"/>
      <c r="H65" s="46"/>
      <c r="I65" s="46"/>
      <c r="J65" s="46"/>
      <c r="K65" s="46"/>
      <c r="L65" s="46"/>
      <c r="M65" s="46"/>
      <c r="N65" s="46"/>
      <c r="O65" s="46"/>
      <c r="P65" s="46"/>
      <c r="Q65" s="46"/>
      <c r="R65" s="46"/>
    </row>
    <row r="66" ht="15.75" customHeight="1">
      <c r="A66" s="212" t="s">
        <v>233</v>
      </c>
      <c r="B66" s="213">
        <f>'Country selection'!$F$149</f>
        <v>1.33624385</v>
      </c>
      <c r="C66" s="213">
        <f>'Country selection'!$F$149</f>
        <v>1.33624385</v>
      </c>
      <c r="D66" s="213">
        <f>'Country selection'!$F$149</f>
        <v>1.33624385</v>
      </c>
      <c r="E66" s="213">
        <f>'Country selection'!$F$149</f>
        <v>1.33624385</v>
      </c>
      <c r="F66" s="213">
        <f>'Country selection'!$F$149</f>
        <v>1.33624385</v>
      </c>
      <c r="G66" s="213">
        <f>'Country selection'!$F$149</f>
        <v>1.33624385</v>
      </c>
      <c r="H66" s="213">
        <f>'Country selection'!$F$149</f>
        <v>1.33624385</v>
      </c>
      <c r="I66" s="213">
        <f>'Country selection'!$F$149</f>
        <v>1.33624385</v>
      </c>
      <c r="J66" s="213">
        <f>'Country selection'!$F$149</f>
        <v>1.33624385</v>
      </c>
      <c r="K66" s="213">
        <f>'Country selection'!$F$149</f>
        <v>1.33624385</v>
      </c>
      <c r="L66" s="213">
        <f>'Country selection'!$F$149</f>
        <v>1.33624385</v>
      </c>
      <c r="M66" s="213">
        <f>'Country selection'!$F$149</f>
        <v>1.33624385</v>
      </c>
      <c r="N66" s="213">
        <f>'Country selection'!$F$149</f>
        <v>1.33624385</v>
      </c>
      <c r="O66" s="213">
        <f>'Country selection'!$F$149</f>
        <v>1.33624385</v>
      </c>
      <c r="P66" s="213">
        <f>'Country selection'!$F$149</f>
        <v>1.33624385</v>
      </c>
      <c r="Q66" s="213">
        <f>'Country selection'!$F$149</f>
        <v>1.33624385</v>
      </c>
      <c r="R66" s="213">
        <f>'Country selection'!$F$149</f>
        <v>1.33624385</v>
      </c>
    </row>
    <row r="67" ht="15.75" customHeight="1">
      <c r="A67" s="211" t="s">
        <v>234</v>
      </c>
      <c r="B67" s="360">
        <f t="shared" ref="B67:R67" si="24">B49*B64*(B66-1)</f>
        <v>0.3261776108</v>
      </c>
      <c r="C67" s="360">
        <f t="shared" si="24"/>
        <v>0.3261776108</v>
      </c>
      <c r="D67" s="360">
        <f t="shared" si="24"/>
        <v>0.3261776108</v>
      </c>
      <c r="E67" s="360">
        <f t="shared" si="24"/>
        <v>0.3261776108</v>
      </c>
      <c r="F67" s="360">
        <f t="shared" si="24"/>
        <v>0.3261776108</v>
      </c>
      <c r="G67" s="360">
        <f t="shared" si="24"/>
        <v>0.3261776108</v>
      </c>
      <c r="H67" s="360">
        <f t="shared" si="24"/>
        <v>0.3261776108</v>
      </c>
      <c r="I67" s="360">
        <f t="shared" si="24"/>
        <v>0.3261776108</v>
      </c>
      <c r="J67" s="360">
        <f t="shared" si="24"/>
        <v>0.3261776108</v>
      </c>
      <c r="K67" s="360">
        <f t="shared" si="24"/>
        <v>0.3261776108</v>
      </c>
      <c r="L67" s="360">
        <f t="shared" si="24"/>
        <v>0.3261776108</v>
      </c>
      <c r="M67" s="360">
        <f t="shared" si="24"/>
        <v>0.3261776108</v>
      </c>
      <c r="N67" s="360">
        <f t="shared" si="24"/>
        <v>0.3261776108</v>
      </c>
      <c r="O67" s="360">
        <f t="shared" si="24"/>
        <v>0.3261776108</v>
      </c>
      <c r="P67" s="360">
        <f t="shared" si="24"/>
        <v>0.3261776108</v>
      </c>
      <c r="Q67" s="360">
        <f t="shared" si="24"/>
        <v>0.3261776108</v>
      </c>
      <c r="R67" s="360">
        <f t="shared" si="24"/>
        <v>0.3261776108</v>
      </c>
    </row>
    <row r="68" ht="15.75" customHeight="1">
      <c r="A68" s="14"/>
      <c r="B68" s="46"/>
      <c r="C68" s="46"/>
      <c r="D68" s="46"/>
      <c r="E68" s="46"/>
      <c r="F68" s="46"/>
      <c r="G68" s="46"/>
      <c r="H68" s="46"/>
      <c r="I68" s="46"/>
      <c r="J68" s="46"/>
      <c r="K68" s="46"/>
      <c r="L68" s="46"/>
      <c r="M68" s="46"/>
      <c r="N68" s="46"/>
      <c r="O68" s="46"/>
      <c r="P68" s="46"/>
      <c r="Q68" s="46"/>
      <c r="R68" s="46"/>
    </row>
    <row r="69" ht="15.75" customHeight="1">
      <c r="A69" s="374" t="s">
        <v>225</v>
      </c>
      <c r="B69" s="204">
        <v>0.95</v>
      </c>
      <c r="C69" s="204">
        <v>0.95</v>
      </c>
      <c r="D69" s="204">
        <v>0.95</v>
      </c>
      <c r="E69" s="204">
        <v>0.95</v>
      </c>
      <c r="F69" s="204">
        <v>0.95</v>
      </c>
      <c r="G69" s="204">
        <v>0.95</v>
      </c>
      <c r="H69" s="204">
        <v>0.95</v>
      </c>
      <c r="I69" s="204">
        <v>0.95</v>
      </c>
      <c r="J69" s="204">
        <v>0.95</v>
      </c>
      <c r="K69" s="204">
        <v>0.95</v>
      </c>
      <c r="L69" s="204">
        <v>0.95</v>
      </c>
      <c r="M69" s="204">
        <v>0.95</v>
      </c>
      <c r="N69" s="204">
        <v>0.95</v>
      </c>
      <c r="O69" s="204">
        <v>0.95</v>
      </c>
      <c r="P69" s="204">
        <v>0.95</v>
      </c>
      <c r="Q69" s="204">
        <v>0.95</v>
      </c>
      <c r="R69" s="204">
        <v>0.95</v>
      </c>
    </row>
    <row r="70" ht="15.75" customHeight="1">
      <c r="A70" s="374" t="s">
        <v>226</v>
      </c>
      <c r="B70" s="204">
        <v>1.0</v>
      </c>
      <c r="C70" s="204">
        <v>1.0</v>
      </c>
      <c r="D70" s="204">
        <v>1.0</v>
      </c>
      <c r="E70" s="204">
        <v>1.0</v>
      </c>
      <c r="F70" s="204">
        <v>1.0</v>
      </c>
      <c r="G70" s="204">
        <v>1.0</v>
      </c>
      <c r="H70" s="204">
        <v>1.0</v>
      </c>
      <c r="I70" s="204">
        <v>1.0</v>
      </c>
      <c r="J70" s="204">
        <v>1.0</v>
      </c>
      <c r="K70" s="204">
        <v>1.0</v>
      </c>
      <c r="L70" s="204">
        <v>1.0</v>
      </c>
      <c r="M70" s="204">
        <v>1.0</v>
      </c>
      <c r="N70" s="204">
        <v>1.0</v>
      </c>
      <c r="O70" s="204">
        <v>1.0</v>
      </c>
      <c r="P70" s="204">
        <v>1.0</v>
      </c>
      <c r="Q70" s="204">
        <v>1.0</v>
      </c>
      <c r="R70" s="204">
        <v>1.0</v>
      </c>
    </row>
    <row r="71" ht="15.75" customHeight="1">
      <c r="A71" s="14"/>
      <c r="B71" s="286"/>
      <c r="C71" s="286"/>
      <c r="D71" s="286"/>
      <c r="E71" s="286"/>
      <c r="F71" s="286"/>
      <c r="G71" s="286"/>
      <c r="H71" s="286"/>
      <c r="I71" s="286"/>
      <c r="J71" s="286"/>
      <c r="K71" s="286"/>
      <c r="L71" s="286"/>
      <c r="M71" s="286"/>
      <c r="N71" s="286"/>
      <c r="O71" s="286"/>
      <c r="P71" s="286"/>
      <c r="Q71" s="286"/>
      <c r="R71" s="286"/>
    </row>
    <row r="72" ht="15.75" customHeight="1">
      <c r="A72" s="375" t="s">
        <v>235</v>
      </c>
      <c r="B72" s="376">
        <v>0.31</v>
      </c>
      <c r="C72" s="376">
        <v>0.31</v>
      </c>
      <c r="D72" s="376">
        <v>0.31</v>
      </c>
      <c r="E72" s="376">
        <v>0.31</v>
      </c>
      <c r="F72" s="376">
        <v>0.31</v>
      </c>
      <c r="G72" s="376">
        <v>0.31</v>
      </c>
      <c r="H72" s="376">
        <v>0.31</v>
      </c>
      <c r="I72" s="376">
        <v>0.31</v>
      </c>
      <c r="J72" s="376">
        <v>0.31</v>
      </c>
      <c r="K72" s="376">
        <v>0.31</v>
      </c>
      <c r="L72" s="376">
        <v>0.31</v>
      </c>
      <c r="M72" s="376">
        <v>0.31</v>
      </c>
      <c r="N72" s="376">
        <v>0.31</v>
      </c>
      <c r="O72" s="376">
        <v>0.31</v>
      </c>
      <c r="P72" s="376">
        <v>0.31</v>
      </c>
      <c r="Q72" s="376">
        <v>0.31</v>
      </c>
      <c r="R72" s="376">
        <v>0.31</v>
      </c>
    </row>
    <row r="73" ht="15.75" customHeight="1">
      <c r="A73" s="14"/>
      <c r="B73" s="262"/>
      <c r="C73" s="262"/>
      <c r="D73" s="262"/>
      <c r="E73" s="262"/>
      <c r="F73" s="262"/>
      <c r="G73" s="262"/>
      <c r="H73" s="262"/>
      <c r="I73" s="262"/>
      <c r="J73" s="262"/>
      <c r="K73" s="262"/>
      <c r="L73" s="262"/>
      <c r="M73" s="262"/>
      <c r="N73" s="262"/>
      <c r="O73" s="262"/>
      <c r="P73" s="262"/>
      <c r="Q73" s="286"/>
      <c r="R73" s="286"/>
    </row>
    <row r="74" ht="15.75" customHeight="1">
      <c r="A74" s="211" t="s">
        <v>236</v>
      </c>
      <c r="B74" s="377">
        <f t="shared" ref="B74:R74" si="25">B67*B69*B70*B72</f>
        <v>0.09605930637</v>
      </c>
      <c r="C74" s="377">
        <f t="shared" si="25"/>
        <v>0.09605930637</v>
      </c>
      <c r="D74" s="377">
        <f t="shared" si="25"/>
        <v>0.09605930637</v>
      </c>
      <c r="E74" s="377">
        <f t="shared" si="25"/>
        <v>0.09605930637</v>
      </c>
      <c r="F74" s="377">
        <f t="shared" si="25"/>
        <v>0.09605930637</v>
      </c>
      <c r="G74" s="377">
        <f t="shared" si="25"/>
        <v>0.09605930637</v>
      </c>
      <c r="H74" s="377">
        <f t="shared" si="25"/>
        <v>0.09605930637</v>
      </c>
      <c r="I74" s="377">
        <f t="shared" si="25"/>
        <v>0.09605930637</v>
      </c>
      <c r="J74" s="377">
        <f t="shared" si="25"/>
        <v>0.09605930637</v>
      </c>
      <c r="K74" s="377">
        <f t="shared" si="25"/>
        <v>0.09605930637</v>
      </c>
      <c r="L74" s="377">
        <f t="shared" si="25"/>
        <v>0.09605930637</v>
      </c>
      <c r="M74" s="377">
        <f t="shared" si="25"/>
        <v>0.09605930637</v>
      </c>
      <c r="N74" s="377">
        <f t="shared" si="25"/>
        <v>0.09605930637</v>
      </c>
      <c r="O74" s="377">
        <f t="shared" si="25"/>
        <v>0.09605930637</v>
      </c>
      <c r="P74" s="377">
        <f t="shared" si="25"/>
        <v>0.09605930637</v>
      </c>
      <c r="Q74" s="377">
        <f t="shared" si="25"/>
        <v>0.09605930637</v>
      </c>
      <c r="R74" s="377">
        <f t="shared" si="25"/>
        <v>0.09605930637</v>
      </c>
    </row>
    <row r="75" ht="15.75" customHeight="1">
      <c r="A75" s="14"/>
      <c r="B75" s="286"/>
      <c r="C75" s="286"/>
      <c r="D75" s="286"/>
      <c r="E75" s="286"/>
      <c r="F75" s="286"/>
      <c r="G75" s="286"/>
      <c r="H75" s="286"/>
      <c r="I75" s="286"/>
      <c r="J75" s="286"/>
      <c r="K75" s="286"/>
      <c r="L75" s="286"/>
      <c r="M75" s="286"/>
      <c r="N75" s="286"/>
      <c r="O75" s="286"/>
      <c r="P75" s="286"/>
      <c r="Q75" s="286"/>
      <c r="R75" s="286"/>
    </row>
    <row r="76" ht="15.75" customHeight="1">
      <c r="A76" s="378" t="s">
        <v>237</v>
      </c>
      <c r="B76" s="231">
        <f t="shared" ref="B76:R76" si="26">B74*B5/1000</f>
        <v>96.05930637</v>
      </c>
      <c r="C76" s="231">
        <f t="shared" si="26"/>
        <v>96.05930637</v>
      </c>
      <c r="D76" s="231">
        <f t="shared" si="26"/>
        <v>96.05930637</v>
      </c>
      <c r="E76" s="231">
        <f t="shared" si="26"/>
        <v>96.05930637</v>
      </c>
      <c r="F76" s="231">
        <f t="shared" si="26"/>
        <v>96.05930637</v>
      </c>
      <c r="G76" s="231">
        <f t="shared" si="26"/>
        <v>96.05930637</v>
      </c>
      <c r="H76" s="231">
        <f t="shared" si="26"/>
        <v>96.05930637</v>
      </c>
      <c r="I76" s="231">
        <f t="shared" si="26"/>
        <v>96.05930637</v>
      </c>
      <c r="J76" s="231">
        <f t="shared" si="26"/>
        <v>96.05930637</v>
      </c>
      <c r="K76" s="231">
        <f t="shared" si="26"/>
        <v>96.05930637</v>
      </c>
      <c r="L76" s="231">
        <f t="shared" si="26"/>
        <v>96.05930637</v>
      </c>
      <c r="M76" s="231">
        <f t="shared" si="26"/>
        <v>96.05930637</v>
      </c>
      <c r="N76" s="231">
        <f t="shared" si="26"/>
        <v>96.05930637</v>
      </c>
      <c r="O76" s="231">
        <f t="shared" si="26"/>
        <v>96.05930637</v>
      </c>
      <c r="P76" s="231">
        <f t="shared" si="26"/>
        <v>96.05930637</v>
      </c>
      <c r="Q76" s="231">
        <f t="shared" si="26"/>
        <v>96.05930637</v>
      </c>
      <c r="R76" s="231">
        <f t="shared" si="26"/>
        <v>96.05930637</v>
      </c>
    </row>
    <row r="77" ht="15.75" customHeight="1">
      <c r="A77" s="215" t="s">
        <v>238</v>
      </c>
      <c r="B77" s="219">
        <f t="shared" ref="B77:R77" si="27">B6/B76</f>
        <v>47226.95021</v>
      </c>
      <c r="C77" s="219">
        <f t="shared" si="27"/>
        <v>47226.95021</v>
      </c>
      <c r="D77" s="219">
        <f t="shared" si="27"/>
        <v>47226.95021</v>
      </c>
      <c r="E77" s="219">
        <f t="shared" si="27"/>
        <v>47226.95021</v>
      </c>
      <c r="F77" s="219">
        <f t="shared" si="27"/>
        <v>47226.95021</v>
      </c>
      <c r="G77" s="219">
        <f t="shared" si="27"/>
        <v>47226.95021</v>
      </c>
      <c r="H77" s="219">
        <f t="shared" si="27"/>
        <v>47226.95021</v>
      </c>
      <c r="I77" s="219">
        <f t="shared" si="27"/>
        <v>47226.95021</v>
      </c>
      <c r="J77" s="219">
        <f t="shared" si="27"/>
        <v>47226.95021</v>
      </c>
      <c r="K77" s="219">
        <f t="shared" si="27"/>
        <v>47226.95021</v>
      </c>
      <c r="L77" s="219">
        <f t="shared" si="27"/>
        <v>47226.95021</v>
      </c>
      <c r="M77" s="219">
        <f t="shared" si="27"/>
        <v>47226.95021</v>
      </c>
      <c r="N77" s="219">
        <f t="shared" si="27"/>
        <v>47226.95021</v>
      </c>
      <c r="O77" s="219">
        <f t="shared" si="27"/>
        <v>47226.95021</v>
      </c>
      <c r="P77" s="219">
        <f t="shared" si="27"/>
        <v>47226.95021</v>
      </c>
      <c r="Q77" s="219">
        <f t="shared" si="27"/>
        <v>47226.95021</v>
      </c>
      <c r="R77" s="219">
        <f t="shared" si="27"/>
        <v>47226.95021</v>
      </c>
    </row>
    <row r="78" ht="15.75" customHeight="1">
      <c r="A78" s="14"/>
      <c r="B78" s="286"/>
      <c r="C78" s="286"/>
      <c r="D78" s="286"/>
      <c r="E78" s="286"/>
      <c r="F78" s="286"/>
      <c r="G78" s="286"/>
      <c r="H78" s="286"/>
      <c r="I78" s="286"/>
      <c r="J78" s="286"/>
      <c r="K78" s="286"/>
      <c r="L78" s="286"/>
      <c r="M78" s="286"/>
      <c r="N78" s="286"/>
      <c r="O78" s="286"/>
      <c r="P78" s="286"/>
      <c r="Q78" s="286"/>
      <c r="R78" s="286"/>
    </row>
    <row r="79" ht="15.75" customHeight="1">
      <c r="A79" s="379" t="s">
        <v>73</v>
      </c>
      <c r="B79" s="380">
        <f t="array" ref="B79">index('Moral weights'!$A$1:$AAC$80,match($A79,'Moral weights'!$A$1:$A$80,0),match(B$1,'Moral weights'!$A$1:$AAC1,0))</f>
        <v>30</v>
      </c>
      <c r="C79" s="380">
        <f t="array" ref="C79">index('Moral weights'!$A$1:$AAC$80,match($A79,'Moral weights'!$A$1:$A$80,0),match(C$1,'Moral weights'!$A$1:$AAC1,0))</f>
        <v>32</v>
      </c>
      <c r="D79" s="380">
        <f t="array" ref="D79">index('Moral weights'!$A$1:$AAC$80,match($A79,'Moral weights'!$A$1:$A$80,0),match(D$1,'Moral weights'!$A$1:$AAC1,0))</f>
        <v>80</v>
      </c>
      <c r="E79" s="380">
        <f t="array" ref="E79">index('Moral weights'!$A$1:$AAC$80,match($A79,'Moral weights'!$A$1:$A$80,0),match(E$1,'Moral weights'!$A$1:$AAC1,0))</f>
        <v>100</v>
      </c>
      <c r="F79" s="380">
        <f t="array" ref="F79">index('Moral weights'!$A$1:$AAC$80,match($A79,'Moral weights'!$A$1:$A$80,0),match(F$1,'Moral weights'!$A$1:$AAC1,0))</f>
        <v>37</v>
      </c>
      <c r="G79" s="380">
        <f t="array" ref="G79">index('Moral weights'!$A$1:$AAC$80,match($A79,'Moral weights'!$A$1:$A$80,0),match(G$1,'Moral weights'!$A$1:$AAC1,0))</f>
        <v>1.920163205</v>
      </c>
      <c r="H79" s="380">
        <f t="array" ref="H79">index('Moral weights'!$A$1:$AAC$80,match($A79,'Moral weights'!$A$1:$A$80,0),match(H$1,'Moral weights'!$A$1:$AAC1,0))</f>
        <v>46</v>
      </c>
      <c r="I79" s="380">
        <f t="array" ref="I79">index('Moral weights'!$A$1:$AAC$80,match($A79,'Moral weights'!$A$1:$A$80,0),match(I$1,'Moral weights'!$A$1:$AAC1,0))</f>
        <v>80</v>
      </c>
      <c r="J79" s="380">
        <f t="array" ref="J79">index('Moral weights'!$A$1:$AAC$80,match($A79,'Moral weights'!$A$1:$A$80,0),match(J$1,'Moral weights'!$A$1:$AAC1,0))</f>
        <v>46</v>
      </c>
      <c r="K79" s="380">
        <f t="array" ref="K79">index('Moral weights'!$A$1:$AAC$80,match($A79,'Moral weights'!$A$1:$A$80,0),match(K$1,'Moral weights'!$A$1:$AAC1,0))</f>
        <v>20</v>
      </c>
      <c r="L79" s="380">
        <f t="array" ref="L79">index('Moral weights'!$A$1:$AAC$80,match($A79,'Moral weights'!$A$1:$A$80,0),match(L$1,'Moral weights'!$A$1:$AAC1,0))</f>
        <v>100</v>
      </c>
      <c r="M79" s="380">
        <f t="array" ref="M79">index('Moral weights'!$A$1:$AAC$80,match($A79,'Moral weights'!$A$1:$A$80,0),match(M$1,'Moral weights'!$A$1:$AAC1,0))</f>
        <v>40</v>
      </c>
      <c r="N79" s="380">
        <f t="array" ref="N79">index('Moral weights'!$A$1:$AAC$80,match($A79,'Moral weights'!$A$1:$A$80,0),match(N$1,'Moral weights'!$A$1:$AAC1,0))</f>
        <v>159.65</v>
      </c>
      <c r="O79" s="380">
        <f t="array" ref="O79">index('Moral weights'!$A$1:$AAC$80,match($A79,'Moral weights'!$A$1:$A$80,0),match(O$1,'Moral weights'!$A$1:$AAC1,0))</f>
        <v>0.5</v>
      </c>
      <c r="P79" s="380">
        <f t="array" ref="P79">index('Moral weights'!$A$1:$AAC$80,match($A79,'Moral weights'!$A$1:$A$80,0),match(P$1,'Moral weights'!$A$1:$AAC1,0))</f>
        <v>40</v>
      </c>
      <c r="Q79" s="380" t="str">
        <f t="array" ref="Q79">index('Moral weights'!$A$1:$AAC$80,match($A79,'Moral weights'!$A$1:$A$80,0),match(Q$1,'Moral weights'!$A$1:$AAC1,0))</f>
        <v/>
      </c>
      <c r="R79" s="380">
        <f t="array" ref="R79">index('Moral weights'!$A$1:$AAC$80,match($A79,'Moral weights'!$A$1:$A$80,0),match(R$1,'Moral weights'!$A$1:$AAC1,0))</f>
        <v>29.77</v>
      </c>
    </row>
    <row r="80" ht="15.75" customHeight="1">
      <c r="A80" s="247" t="s">
        <v>239</v>
      </c>
      <c r="B80" s="280">
        <f t="shared" ref="B80:R80" si="28">B79/B77</f>
        <v>0.000635230517</v>
      </c>
      <c r="C80" s="280">
        <f t="shared" si="28"/>
        <v>0.0006775792182</v>
      </c>
      <c r="D80" s="280">
        <f t="shared" si="28"/>
        <v>0.001693948045</v>
      </c>
      <c r="E80" s="280">
        <f t="shared" si="28"/>
        <v>0.002117435057</v>
      </c>
      <c r="F80" s="280">
        <f t="shared" si="28"/>
        <v>0.000783450971</v>
      </c>
      <c r="G80" s="280">
        <f t="shared" si="28"/>
        <v>0.00004065820885</v>
      </c>
      <c r="H80" s="280">
        <f t="shared" si="28"/>
        <v>0.0009740201261</v>
      </c>
      <c r="I80" s="280">
        <f t="shared" si="28"/>
        <v>0.001693948045</v>
      </c>
      <c r="J80" s="280">
        <f t="shared" si="28"/>
        <v>0.0009740201261</v>
      </c>
      <c r="K80" s="280">
        <f t="shared" si="28"/>
        <v>0.0004234870113</v>
      </c>
      <c r="L80" s="280">
        <f t="shared" si="28"/>
        <v>0.002117435057</v>
      </c>
      <c r="M80" s="280">
        <f t="shared" si="28"/>
        <v>0.0008469740227</v>
      </c>
      <c r="N80" s="280">
        <f t="shared" si="28"/>
        <v>0.003380485068</v>
      </c>
      <c r="O80" s="280">
        <f t="shared" si="28"/>
        <v>0.00001058717528</v>
      </c>
      <c r="P80" s="280">
        <f t="shared" si="28"/>
        <v>0.0008469740227</v>
      </c>
      <c r="Q80" s="280">
        <f t="shared" si="28"/>
        <v>0</v>
      </c>
      <c r="R80" s="280">
        <f t="shared" si="28"/>
        <v>0.0006303604164</v>
      </c>
    </row>
    <row r="81" ht="15.75" customHeight="1">
      <c r="A81" s="364"/>
    </row>
    <row r="82" ht="15.75" customHeight="1">
      <c r="A82" s="372" t="s">
        <v>147</v>
      </c>
      <c r="B82" s="312"/>
      <c r="C82" s="312"/>
      <c r="D82" s="312"/>
      <c r="E82" s="312"/>
      <c r="F82" s="312"/>
      <c r="G82" s="312"/>
      <c r="H82" s="312"/>
      <c r="I82" s="312"/>
      <c r="J82" s="312"/>
      <c r="K82" s="312"/>
      <c r="L82" s="312"/>
      <c r="M82" s="312"/>
      <c r="N82" s="312"/>
      <c r="O82" s="312"/>
      <c r="P82" s="312"/>
      <c r="Q82" s="312"/>
      <c r="R82" s="312"/>
    </row>
    <row r="83" ht="15.75" customHeight="1">
      <c r="A83" s="381" t="s">
        <v>240</v>
      </c>
      <c r="B83" s="213">
        <f>'Country selection'!$F$152</f>
        <v>0.2932767532</v>
      </c>
      <c r="C83" s="213">
        <f>'Country selection'!$F$152</f>
        <v>0.2932767532</v>
      </c>
      <c r="D83" s="213">
        <f>'Country selection'!$F$152</f>
        <v>0.2932767532</v>
      </c>
      <c r="E83" s="213">
        <f>'Country selection'!$F$152</f>
        <v>0.2932767532</v>
      </c>
      <c r="F83" s="213">
        <f>'Country selection'!$F$152</f>
        <v>0.2932767532</v>
      </c>
      <c r="G83" s="213">
        <f>'Country selection'!$F$152</f>
        <v>0.2932767532</v>
      </c>
      <c r="H83" s="213">
        <f>'Country selection'!$F$152</f>
        <v>0.2932767532</v>
      </c>
      <c r="I83" s="213">
        <f>'Country selection'!$F$152</f>
        <v>0.2932767532</v>
      </c>
      <c r="J83" s="213">
        <f>'Country selection'!$F$152</f>
        <v>0.2932767532</v>
      </c>
      <c r="K83" s="213">
        <f>'Country selection'!$F$152</f>
        <v>0.2932767532</v>
      </c>
      <c r="L83" s="213">
        <f>'Country selection'!$F$152</f>
        <v>0.2932767532</v>
      </c>
      <c r="M83" s="213">
        <f>'Country selection'!$F$152</f>
        <v>0.2932767532</v>
      </c>
      <c r="N83" s="213">
        <f>'Country selection'!$F$152</f>
        <v>0.2932767532</v>
      </c>
      <c r="O83" s="213">
        <f>'Country selection'!$F$152</f>
        <v>0.2932767532</v>
      </c>
      <c r="P83" s="213">
        <f>'Country selection'!$F$152</f>
        <v>0.2932767532</v>
      </c>
      <c r="Q83" s="213">
        <f>'Country selection'!$F$152</f>
        <v>0.2932767532</v>
      </c>
      <c r="R83" s="213">
        <f>'Country selection'!$F$152</f>
        <v>0.2932767532</v>
      </c>
    </row>
    <row r="84" ht="15.75" customHeight="1">
      <c r="A84" s="382" t="s">
        <v>241</v>
      </c>
      <c r="B84" s="213">
        <f>'Country selection'!$F$155</f>
        <v>0.2936908674</v>
      </c>
      <c r="C84" s="213">
        <f>'Country selection'!$F$155</f>
        <v>0.2936908674</v>
      </c>
      <c r="D84" s="213">
        <f>'Country selection'!$F$155</f>
        <v>0.2936908674</v>
      </c>
      <c r="E84" s="213">
        <f>'Country selection'!$F$155</f>
        <v>0.2936908674</v>
      </c>
      <c r="F84" s="213">
        <f>'Country selection'!$F$155</f>
        <v>0.2936908674</v>
      </c>
      <c r="G84" s="213">
        <f>'Country selection'!$F$155</f>
        <v>0.2936908674</v>
      </c>
      <c r="H84" s="213">
        <f>'Country selection'!$F$155</f>
        <v>0.2936908674</v>
      </c>
      <c r="I84" s="213">
        <f>'Country selection'!$F$155</f>
        <v>0.2936908674</v>
      </c>
      <c r="J84" s="213">
        <f>'Country selection'!$F$155</f>
        <v>0.2936908674</v>
      </c>
      <c r="K84" s="213">
        <f>'Country selection'!$F$155</f>
        <v>0.2936908674</v>
      </c>
      <c r="L84" s="213">
        <f>'Country selection'!$F$155</f>
        <v>0.2936908674</v>
      </c>
      <c r="M84" s="213">
        <f>'Country selection'!$F$155</f>
        <v>0.2936908674</v>
      </c>
      <c r="N84" s="213">
        <f>'Country selection'!$F$155</f>
        <v>0.2936908674</v>
      </c>
      <c r="O84" s="213">
        <f>'Country selection'!$F$155</f>
        <v>0.2936908674</v>
      </c>
      <c r="P84" s="213">
        <f>'Country selection'!$F$155</f>
        <v>0.2936908674</v>
      </c>
      <c r="Q84" s="213">
        <f>'Country selection'!$F$155</f>
        <v>0.2936908674</v>
      </c>
      <c r="R84" s="213">
        <f>'Country selection'!$F$155</f>
        <v>0.2936908674</v>
      </c>
    </row>
    <row r="85" ht="15.75" customHeight="1">
      <c r="A85" s="14"/>
      <c r="B85" s="383"/>
      <c r="C85" s="383"/>
      <c r="D85" s="383"/>
      <c r="E85" s="383"/>
      <c r="F85" s="383"/>
      <c r="G85" s="383"/>
      <c r="H85" s="383"/>
      <c r="I85" s="383"/>
      <c r="J85" s="383"/>
      <c r="K85" s="383"/>
      <c r="L85" s="383"/>
      <c r="M85" s="383"/>
      <c r="N85" s="383"/>
      <c r="O85" s="383"/>
      <c r="P85" s="383"/>
      <c r="Q85" s="383"/>
      <c r="R85" s="383"/>
    </row>
    <row r="86" ht="15.75" customHeight="1">
      <c r="A86" s="247" t="s">
        <v>242</v>
      </c>
      <c r="B86" s="183">
        <f t="shared" ref="B86:R86" si="29">B83*B46*B38*B51*B52</f>
        <v>0.1071434395</v>
      </c>
      <c r="C86" s="183">
        <f t="shared" si="29"/>
        <v>0.1071434395</v>
      </c>
      <c r="D86" s="183">
        <f t="shared" si="29"/>
        <v>0.1071434395</v>
      </c>
      <c r="E86" s="183">
        <f t="shared" si="29"/>
        <v>0.1071434395</v>
      </c>
      <c r="F86" s="183">
        <f t="shared" si="29"/>
        <v>0.1071434395</v>
      </c>
      <c r="G86" s="183">
        <f t="shared" si="29"/>
        <v>0.1071434395</v>
      </c>
      <c r="H86" s="183">
        <f t="shared" si="29"/>
        <v>0.1071434395</v>
      </c>
      <c r="I86" s="183">
        <f t="shared" si="29"/>
        <v>0.1071434395</v>
      </c>
      <c r="J86" s="183">
        <f t="shared" si="29"/>
        <v>0.1071434395</v>
      </c>
      <c r="K86" s="183">
        <f t="shared" si="29"/>
        <v>0.1071434395</v>
      </c>
      <c r="L86" s="183">
        <f t="shared" si="29"/>
        <v>0.1071434395</v>
      </c>
      <c r="M86" s="183">
        <f t="shared" si="29"/>
        <v>0.1071434395</v>
      </c>
      <c r="N86" s="183">
        <f t="shared" si="29"/>
        <v>0.1071434395</v>
      </c>
      <c r="O86" s="183">
        <f t="shared" si="29"/>
        <v>0.1071434395</v>
      </c>
      <c r="P86" s="183">
        <f t="shared" si="29"/>
        <v>0.1071434395</v>
      </c>
      <c r="Q86" s="183">
        <f t="shared" si="29"/>
        <v>0.1071434395</v>
      </c>
      <c r="R86" s="183">
        <f t="shared" si="29"/>
        <v>0.1071434395</v>
      </c>
    </row>
    <row r="87" ht="15.75" customHeight="1">
      <c r="A87" s="247" t="s">
        <v>243</v>
      </c>
      <c r="B87" s="183">
        <f t="shared" ref="B87:R87" si="30">B84*(B38*B64*B72)*B46*B51*B52</f>
        <v>0.01441325856</v>
      </c>
      <c r="C87" s="183">
        <f t="shared" si="30"/>
        <v>0.01441325856</v>
      </c>
      <c r="D87" s="183">
        <f t="shared" si="30"/>
        <v>0.01441325856</v>
      </c>
      <c r="E87" s="183">
        <f t="shared" si="30"/>
        <v>0.01441325856</v>
      </c>
      <c r="F87" s="183">
        <f t="shared" si="30"/>
        <v>0.01441325856</v>
      </c>
      <c r="G87" s="183">
        <f t="shared" si="30"/>
        <v>0.01441325856</v>
      </c>
      <c r="H87" s="183">
        <f t="shared" si="30"/>
        <v>0.01441325856</v>
      </c>
      <c r="I87" s="183">
        <f t="shared" si="30"/>
        <v>0.01441325856</v>
      </c>
      <c r="J87" s="183">
        <f t="shared" si="30"/>
        <v>0.01441325856</v>
      </c>
      <c r="K87" s="183">
        <f t="shared" si="30"/>
        <v>0.01441325856</v>
      </c>
      <c r="L87" s="183">
        <f t="shared" si="30"/>
        <v>0.01441325856</v>
      </c>
      <c r="M87" s="183">
        <f t="shared" si="30"/>
        <v>0.01441325856</v>
      </c>
      <c r="N87" s="183">
        <f t="shared" si="30"/>
        <v>0.01441325856</v>
      </c>
      <c r="O87" s="183">
        <f t="shared" si="30"/>
        <v>0.01441325856</v>
      </c>
      <c r="P87" s="183">
        <f t="shared" si="30"/>
        <v>0.01441325856</v>
      </c>
      <c r="Q87" s="183">
        <f t="shared" si="30"/>
        <v>0.01441325856</v>
      </c>
      <c r="R87" s="183">
        <f t="shared" si="30"/>
        <v>0.01441325856</v>
      </c>
    </row>
    <row r="88" ht="15.75" customHeight="1">
      <c r="A88" s="14"/>
      <c r="B88" s="383"/>
      <c r="C88" s="383"/>
      <c r="D88" s="383"/>
      <c r="E88" s="383"/>
      <c r="F88" s="383"/>
      <c r="G88" s="383"/>
      <c r="H88" s="383"/>
      <c r="I88" s="383"/>
      <c r="J88" s="383"/>
      <c r="K88" s="383"/>
      <c r="L88" s="383"/>
      <c r="M88" s="383"/>
      <c r="N88" s="383"/>
      <c r="O88" s="383"/>
      <c r="P88" s="383"/>
      <c r="Q88" s="383"/>
      <c r="R88" s="383"/>
    </row>
    <row r="89" ht="15.75" customHeight="1">
      <c r="A89" s="276" t="s">
        <v>244</v>
      </c>
      <c r="B89" s="231">
        <f t="shared" ref="B89:R89" si="31">B86*1000</f>
        <v>107.1434395</v>
      </c>
      <c r="C89" s="231">
        <f t="shared" si="31"/>
        <v>107.1434395</v>
      </c>
      <c r="D89" s="231">
        <f t="shared" si="31"/>
        <v>107.1434395</v>
      </c>
      <c r="E89" s="231">
        <f t="shared" si="31"/>
        <v>107.1434395</v>
      </c>
      <c r="F89" s="231">
        <f t="shared" si="31"/>
        <v>107.1434395</v>
      </c>
      <c r="G89" s="231">
        <f t="shared" si="31"/>
        <v>107.1434395</v>
      </c>
      <c r="H89" s="231">
        <f t="shared" si="31"/>
        <v>107.1434395</v>
      </c>
      <c r="I89" s="231">
        <f t="shared" si="31"/>
        <v>107.1434395</v>
      </c>
      <c r="J89" s="231">
        <f t="shared" si="31"/>
        <v>107.1434395</v>
      </c>
      <c r="K89" s="231">
        <f t="shared" si="31"/>
        <v>107.1434395</v>
      </c>
      <c r="L89" s="231">
        <f t="shared" si="31"/>
        <v>107.1434395</v>
      </c>
      <c r="M89" s="231">
        <f t="shared" si="31"/>
        <v>107.1434395</v>
      </c>
      <c r="N89" s="231">
        <f t="shared" si="31"/>
        <v>107.1434395</v>
      </c>
      <c r="O89" s="231">
        <f t="shared" si="31"/>
        <v>107.1434395</v>
      </c>
      <c r="P89" s="231">
        <f t="shared" si="31"/>
        <v>107.1434395</v>
      </c>
      <c r="Q89" s="231">
        <f t="shared" si="31"/>
        <v>107.1434395</v>
      </c>
      <c r="R89" s="231">
        <f t="shared" si="31"/>
        <v>107.1434395</v>
      </c>
    </row>
    <row r="90" ht="15.75" customHeight="1">
      <c r="A90" s="276" t="s">
        <v>245</v>
      </c>
      <c r="B90" s="231">
        <f t="shared" ref="B90:R90" si="32">B87*1000</f>
        <v>14.41325856</v>
      </c>
      <c r="C90" s="231">
        <f t="shared" si="32"/>
        <v>14.41325856</v>
      </c>
      <c r="D90" s="231">
        <f t="shared" si="32"/>
        <v>14.41325856</v>
      </c>
      <c r="E90" s="231">
        <f t="shared" si="32"/>
        <v>14.41325856</v>
      </c>
      <c r="F90" s="231">
        <f t="shared" si="32"/>
        <v>14.41325856</v>
      </c>
      <c r="G90" s="231">
        <f t="shared" si="32"/>
        <v>14.41325856</v>
      </c>
      <c r="H90" s="231">
        <f t="shared" si="32"/>
        <v>14.41325856</v>
      </c>
      <c r="I90" s="231">
        <f t="shared" si="32"/>
        <v>14.41325856</v>
      </c>
      <c r="J90" s="231">
        <f t="shared" si="32"/>
        <v>14.41325856</v>
      </c>
      <c r="K90" s="231">
        <f t="shared" si="32"/>
        <v>14.41325856</v>
      </c>
      <c r="L90" s="231">
        <f t="shared" si="32"/>
        <v>14.41325856</v>
      </c>
      <c r="M90" s="231">
        <f t="shared" si="32"/>
        <v>14.41325856</v>
      </c>
      <c r="N90" s="231">
        <f t="shared" si="32"/>
        <v>14.41325856</v>
      </c>
      <c r="O90" s="231">
        <f t="shared" si="32"/>
        <v>14.41325856</v>
      </c>
      <c r="P90" s="231">
        <f t="shared" si="32"/>
        <v>14.41325856</v>
      </c>
      <c r="Q90" s="231">
        <f t="shared" si="32"/>
        <v>14.41325856</v>
      </c>
      <c r="R90" s="231">
        <f t="shared" si="32"/>
        <v>14.41325856</v>
      </c>
    </row>
    <row r="91" ht="15.75" customHeight="1">
      <c r="A91" s="14"/>
      <c r="B91" s="383"/>
      <c r="C91" s="383"/>
      <c r="D91" s="383"/>
      <c r="E91" s="383"/>
      <c r="F91" s="383"/>
      <c r="G91" s="383"/>
      <c r="H91" s="383"/>
      <c r="I91" s="383"/>
      <c r="J91" s="383"/>
      <c r="K91" s="383"/>
      <c r="L91" s="383"/>
      <c r="M91" s="383"/>
      <c r="N91" s="383"/>
      <c r="O91" s="383"/>
      <c r="P91" s="383"/>
      <c r="Q91" s="383"/>
      <c r="R91" s="383"/>
    </row>
    <row r="92" ht="15.75" customHeight="1">
      <c r="A92" s="384" t="s">
        <v>150</v>
      </c>
      <c r="B92" s="264">
        <v>0.025</v>
      </c>
      <c r="C92" s="264">
        <v>0.025</v>
      </c>
      <c r="D92" s="264">
        <v>0.025</v>
      </c>
      <c r="E92" s="264">
        <v>0.025</v>
      </c>
      <c r="F92" s="264">
        <v>0.025</v>
      </c>
      <c r="G92" s="264">
        <v>0.025</v>
      </c>
      <c r="H92" s="264">
        <v>0.025</v>
      </c>
      <c r="I92" s="264">
        <v>0.025</v>
      </c>
      <c r="J92" s="264">
        <v>0.025</v>
      </c>
      <c r="K92" s="264">
        <v>0.025</v>
      </c>
      <c r="L92" s="264">
        <v>0.025</v>
      </c>
      <c r="M92" s="264">
        <v>0.025</v>
      </c>
      <c r="N92" s="264">
        <v>0.025</v>
      </c>
      <c r="O92" s="264">
        <v>0.025</v>
      </c>
      <c r="P92" s="264">
        <v>0.025</v>
      </c>
      <c r="Q92" s="264">
        <v>0.025</v>
      </c>
      <c r="R92" s="264">
        <v>0.025</v>
      </c>
    </row>
    <row r="93" ht="15.75" customHeight="1">
      <c r="A93" s="384" t="s">
        <v>151</v>
      </c>
      <c r="B93" s="204">
        <v>0.52</v>
      </c>
      <c r="C93" s="204">
        <v>0.52</v>
      </c>
      <c r="D93" s="204">
        <v>0.52</v>
      </c>
      <c r="E93" s="204">
        <v>0.52</v>
      </c>
      <c r="F93" s="204">
        <v>0.52</v>
      </c>
      <c r="G93" s="204">
        <v>0.52</v>
      </c>
      <c r="H93" s="204">
        <v>0.52</v>
      </c>
      <c r="I93" s="204">
        <v>0.52</v>
      </c>
      <c r="J93" s="204">
        <v>0.52</v>
      </c>
      <c r="K93" s="204">
        <v>0.52</v>
      </c>
      <c r="L93" s="204">
        <v>0.52</v>
      </c>
      <c r="M93" s="204">
        <v>0.52</v>
      </c>
      <c r="N93" s="204">
        <v>0.52</v>
      </c>
      <c r="O93" s="204">
        <v>0.52</v>
      </c>
      <c r="P93" s="204">
        <v>0.52</v>
      </c>
      <c r="Q93" s="204">
        <v>0.52</v>
      </c>
      <c r="R93" s="204">
        <v>0.52</v>
      </c>
    </row>
    <row r="94" ht="15.75" customHeight="1">
      <c r="A94" s="215" t="s">
        <v>246</v>
      </c>
      <c r="B94" s="266">
        <f t="shared" ref="B94:R94" si="33">(ln(1+B92)-ln(1))*B93</f>
        <v>0.01284015855</v>
      </c>
      <c r="C94" s="266">
        <f t="shared" si="33"/>
        <v>0.01284015855</v>
      </c>
      <c r="D94" s="266">
        <f t="shared" si="33"/>
        <v>0.01284015855</v>
      </c>
      <c r="E94" s="266">
        <f t="shared" si="33"/>
        <v>0.01284015855</v>
      </c>
      <c r="F94" s="266">
        <f t="shared" si="33"/>
        <v>0.01284015855</v>
      </c>
      <c r="G94" s="266">
        <f t="shared" si="33"/>
        <v>0.01284015855</v>
      </c>
      <c r="H94" s="266">
        <f t="shared" si="33"/>
        <v>0.01284015855</v>
      </c>
      <c r="I94" s="266">
        <f t="shared" si="33"/>
        <v>0.01284015855</v>
      </c>
      <c r="J94" s="266">
        <f t="shared" si="33"/>
        <v>0.01284015855</v>
      </c>
      <c r="K94" s="266">
        <f t="shared" si="33"/>
        <v>0.01284015855</v>
      </c>
      <c r="L94" s="266">
        <f t="shared" si="33"/>
        <v>0.01284015855</v>
      </c>
      <c r="M94" s="266">
        <f t="shared" si="33"/>
        <v>0.01284015855</v>
      </c>
      <c r="N94" s="266">
        <f t="shared" si="33"/>
        <v>0.01284015855</v>
      </c>
      <c r="O94" s="266">
        <f t="shared" si="33"/>
        <v>0.01284015855</v>
      </c>
      <c r="P94" s="266">
        <f t="shared" si="33"/>
        <v>0.01284015855</v>
      </c>
      <c r="Q94" s="266">
        <f t="shared" si="33"/>
        <v>0.01284015855</v>
      </c>
      <c r="R94" s="266">
        <f t="shared" si="33"/>
        <v>0.01284015855</v>
      </c>
    </row>
    <row r="95" ht="15.75" customHeight="1">
      <c r="A95" s="14"/>
      <c r="B95" s="383"/>
      <c r="C95" s="383"/>
      <c r="D95" s="383"/>
      <c r="E95" s="383"/>
      <c r="F95" s="383"/>
      <c r="G95" s="383"/>
      <c r="H95" s="383"/>
      <c r="I95" s="383"/>
      <c r="J95" s="383"/>
      <c r="K95" s="383"/>
      <c r="L95" s="383"/>
      <c r="M95" s="383"/>
      <c r="N95" s="383"/>
      <c r="O95" s="383"/>
      <c r="P95" s="383"/>
      <c r="Q95" s="383"/>
      <c r="R95" s="383"/>
    </row>
    <row r="96" ht="15.75" customHeight="1">
      <c r="A96" s="385" t="s">
        <v>247</v>
      </c>
      <c r="B96" s="386">
        <v>10.0</v>
      </c>
      <c r="C96" s="386">
        <v>10.0</v>
      </c>
      <c r="D96" s="386">
        <v>10.0</v>
      </c>
      <c r="E96" s="386">
        <v>10.0</v>
      </c>
      <c r="F96" s="386">
        <v>10.0</v>
      </c>
      <c r="G96" s="386">
        <v>10.0</v>
      </c>
      <c r="H96" s="386">
        <v>10.0</v>
      </c>
      <c r="I96" s="386">
        <v>10.0</v>
      </c>
      <c r="J96" s="386">
        <v>10.0</v>
      </c>
      <c r="K96" s="386">
        <v>10.0</v>
      </c>
      <c r="L96" s="386">
        <v>10.0</v>
      </c>
      <c r="M96" s="386">
        <v>10.0</v>
      </c>
      <c r="N96" s="386">
        <v>10.0</v>
      </c>
      <c r="O96" s="386">
        <v>10.0</v>
      </c>
      <c r="P96" s="386">
        <v>10.0</v>
      </c>
      <c r="Q96" s="386">
        <v>10.0</v>
      </c>
      <c r="R96" s="386">
        <v>10.0</v>
      </c>
    </row>
    <row r="97" ht="15.75" customHeight="1">
      <c r="A97" s="269" t="s">
        <v>32</v>
      </c>
      <c r="B97" s="270">
        <f t="array" ref="B97">index('User inputs'!$A$1:$AAY$30,match($A97,'User inputs'!$A$1:$A$30,0),match(B$1,'User inputs'!$A$1:$AAY$1,0))</f>
        <v>0.0613</v>
      </c>
      <c r="C97" s="270">
        <f t="array" ref="C97">index('User inputs'!$A$1:$AAY$30,match($A97,'User inputs'!$A$1:$A$30,0),match(C$1,'User inputs'!$A$1:$AAY$1,0))</f>
        <v>0.06</v>
      </c>
      <c r="D97" s="270">
        <f t="array" ref="D97">index('User inputs'!$A$1:$AAY$30,match($A97,'User inputs'!$A$1:$A$30,0),match(D$1,'User inputs'!$A$1:$AAY$1,0))</f>
        <v>0.06</v>
      </c>
      <c r="E97" s="270">
        <f t="array" ref="E97">index('User inputs'!$A$1:$AAY$30,match($A97,'User inputs'!$A$1:$A$30,0),match(E$1,'User inputs'!$A$1:$AAY$1,0))</f>
        <v>0.04</v>
      </c>
      <c r="F97" s="270">
        <f t="array" ref="F97">index('User inputs'!$A$1:$AAY$30,match($A97,'User inputs'!$A$1:$A$30,0),match(F$1,'User inputs'!$A$1:$AAY$1,0))</f>
        <v>0.0415</v>
      </c>
      <c r="G97" s="270">
        <f t="array" ref="G97">index('User inputs'!$A$1:$AAY$30,match($A97,'User inputs'!$A$1:$A$30,0),match(G$1,'User inputs'!$A$1:$AAY$1,0))</f>
        <v>0.04175</v>
      </c>
      <c r="H97" s="270">
        <f t="array" ref="H97">index('User inputs'!$A$1:$AAY$30,match($A97,'User inputs'!$A$1:$A$30,0),match(H$1,'User inputs'!$A$1:$AAY$1,0))</f>
        <v>0.03</v>
      </c>
      <c r="I97" s="270">
        <f t="array" ref="I97">index('User inputs'!$A$1:$AAY$30,match($A97,'User inputs'!$A$1:$A$30,0),match(I$1,'User inputs'!$A$1:$AAY$1,0))</f>
        <v>0.055</v>
      </c>
      <c r="J97" s="270">
        <f t="array" ref="J97">index('User inputs'!$A$1:$AAY$30,match($A97,'User inputs'!$A$1:$A$30,0),match(J$1,'User inputs'!$A$1:$AAY$1,0))</f>
        <v>0.04</v>
      </c>
      <c r="K97" s="270">
        <f t="array" ref="K97">index('User inputs'!$A$1:$AAY$30,match($A97,'User inputs'!$A$1:$A$30,0),match(K$1,'User inputs'!$A$1:$AAY$1,0))</f>
        <v>0.04</v>
      </c>
      <c r="L97" s="270">
        <f t="array" ref="L97">index('User inputs'!$A$1:$AAY$30,match($A97,'User inputs'!$A$1:$A$30,0),match(L$1,'User inputs'!$A$1:$AAY$1,0))</f>
        <v>0.04</v>
      </c>
      <c r="M97" s="270">
        <f t="array" ref="M97">index('User inputs'!$A$1:$AAY$30,match($A97,'User inputs'!$A$1:$A$30,0),match(M$1,'User inputs'!$A$1:$AAY$1,0))</f>
        <v>0.05</v>
      </c>
      <c r="N97" s="270">
        <f t="array" ref="N97">index('User inputs'!$A$1:$AAY$30,match($A97,'User inputs'!$A$1:$A$30,0),match(N$1,'User inputs'!$A$1:$AAY$1,0))</f>
        <v>0.042</v>
      </c>
      <c r="O97" s="270">
        <f t="array" ref="O97">index('User inputs'!$A$1:$AAY$30,match($A97,'User inputs'!$A$1:$A$30,0),match(O$1,'User inputs'!$A$1:$AAY$1,0))</f>
        <v>0.06</v>
      </c>
      <c r="P97" s="270">
        <f t="array" ref="P97">index('User inputs'!$A$1:$AAY$30,match($A97,'User inputs'!$A$1:$A$30,0),match(P$1,'User inputs'!$A$1:$AAY$1,0))</f>
        <v>0.04</v>
      </c>
      <c r="Q97" s="270" t="str">
        <f t="array" ref="Q97">index('User inputs'!$A$1:$AAY$30,match($A97,'User inputs'!$A$1:$A$30,0),match(Q$1,'User inputs'!$A$1:$AAY$1,0))</f>
        <v/>
      </c>
      <c r="R97" s="270">
        <f t="array" ref="R97">index('User inputs'!$A$1:$AAY$30,match($A97,'User inputs'!$A$1:$A$30,0),match(R$1,'User inputs'!$A$1:$AAY$1,0))</f>
        <v>0.04175</v>
      </c>
    </row>
    <row r="98" ht="15.75" customHeight="1">
      <c r="A98" s="247" t="s">
        <v>154</v>
      </c>
      <c r="B98" s="280">
        <f t="shared" ref="B98:R98" si="34">B94/(1+B97)^B96</f>
        <v>0.007082535239</v>
      </c>
      <c r="C98" s="280">
        <f t="shared" si="34"/>
        <v>0.007169877467</v>
      </c>
      <c r="D98" s="280">
        <f t="shared" si="34"/>
        <v>0.007169877467</v>
      </c>
      <c r="E98" s="280">
        <f t="shared" si="34"/>
        <v>0.008674351036</v>
      </c>
      <c r="F98" s="280">
        <f t="shared" si="34"/>
        <v>0.008550226971</v>
      </c>
      <c r="G98" s="280">
        <f t="shared" si="34"/>
        <v>0.008529730212</v>
      </c>
      <c r="H98" s="280">
        <f t="shared" si="34"/>
        <v>0.009554283841</v>
      </c>
      <c r="I98" s="280">
        <f t="shared" si="34"/>
        <v>0.007517021458</v>
      </c>
      <c r="J98" s="280">
        <f t="shared" si="34"/>
        <v>0.008674351036</v>
      </c>
      <c r="K98" s="280">
        <f t="shared" si="34"/>
        <v>0.008674351036</v>
      </c>
      <c r="L98" s="280">
        <f t="shared" si="34"/>
        <v>0.008674351036</v>
      </c>
      <c r="M98" s="280">
        <f t="shared" si="34"/>
        <v>0.00788274351</v>
      </c>
      <c r="N98" s="280">
        <f t="shared" si="34"/>
        <v>0.008509287489</v>
      </c>
      <c r="O98" s="280">
        <f t="shared" si="34"/>
        <v>0.007169877467</v>
      </c>
      <c r="P98" s="280">
        <f t="shared" si="34"/>
        <v>0.008674351036</v>
      </c>
      <c r="Q98" s="280">
        <f t="shared" si="34"/>
        <v>0.01284015855</v>
      </c>
      <c r="R98" s="280">
        <f t="shared" si="34"/>
        <v>0.008529730212</v>
      </c>
    </row>
    <row r="99" ht="15.75" customHeight="1">
      <c r="A99" s="387" t="s">
        <v>248</v>
      </c>
      <c r="B99" s="386">
        <f t="array" ref="B99">index(Deworming!$A$1:$AAE$80,match("Duration of long-term benefits of deworming (in years)",Deworming!$A$1:$A$80,0),match(B$1,Deworming!$A$1:$AAE1,0))</f>
        <v>40</v>
      </c>
      <c r="C99" s="386">
        <f t="array" ref="C99">index(Deworming!$A$1:$AAE$80,match("Duration of long-term benefits of deworming (in years)",Deworming!$A$1:$A$80,0),match(C$1,Deworming!$A$1:$AAE1,0))</f>
        <v>40</v>
      </c>
      <c r="D99" s="386">
        <f t="array" ref="D99">index(Deworming!$A$1:$AAE$80,match("Duration of long-term benefits of deworming (in years)",Deworming!$A$1:$A$80,0),match(D$1,Deworming!$A$1:$AAE1,0))</f>
        <v>40</v>
      </c>
      <c r="E99" s="386">
        <f t="array" ref="E99">index(Deworming!$A$1:$AAE$80,match("Duration of long-term benefits of deworming (in years)",Deworming!$A$1:$A$80,0),match(E$1,Deworming!$A$1:$AAE1,0))</f>
        <v>40</v>
      </c>
      <c r="F99" s="386">
        <f t="array" ref="F99">index(Deworming!$A$1:$AAE$80,match("Duration of long-term benefits of deworming (in years)",Deworming!$A$1:$A$80,0),match(F$1,Deworming!$A$1:$AAE1,0))</f>
        <v>40</v>
      </c>
      <c r="G99" s="386">
        <f t="array" ref="G99">index(Deworming!$A$1:$AAE$80,match("Duration of long-term benefits of deworming (in years)",Deworming!$A$1:$A$80,0),match(G$1,Deworming!$A$1:$AAE1,0))</f>
        <v>40</v>
      </c>
      <c r="H99" s="386">
        <f t="array" ref="H99">index(Deworming!$A$1:$AAE$80,match("Duration of long-term benefits of deworming (in years)",Deworming!$A$1:$A$80,0),match(H$1,Deworming!$A$1:$AAE1,0))</f>
        <v>40</v>
      </c>
      <c r="I99" s="386">
        <f t="array" ref="I99">index(Deworming!$A$1:$AAE$80,match("Duration of long-term benefits of deworming (in years)",Deworming!$A$1:$A$80,0),match(I$1,Deworming!$A$1:$AAE1,0))</f>
        <v>40</v>
      </c>
      <c r="J99" s="386">
        <f t="array" ref="J99">index(Deworming!$A$1:$AAE$80,match("Duration of long-term benefits of deworming (in years)",Deworming!$A$1:$A$80,0),match(J$1,Deworming!$A$1:$AAE1,0))</f>
        <v>40</v>
      </c>
      <c r="K99" s="386">
        <f t="array" ref="K99">index(Deworming!$A$1:$AAE$80,match("Duration of long-term benefits of deworming (in years)",Deworming!$A$1:$A$80,0),match(K$1,Deworming!$A$1:$AAE1,0))</f>
        <v>40</v>
      </c>
      <c r="L99" s="386">
        <f t="array" ref="L99">index(Deworming!$A$1:$AAE$80,match("Duration of long-term benefits of deworming (in years)",Deworming!$A$1:$A$80,0),match(L$1,Deworming!$A$1:$AAE1,0))</f>
        <v>40</v>
      </c>
      <c r="M99" s="386">
        <f t="array" ref="M99">index(Deworming!$A$1:$AAE$80,match("Duration of long-term benefits of deworming (in years)",Deworming!$A$1:$A$80,0),match(M$1,Deworming!$A$1:$AAE1,0))</f>
        <v>40</v>
      </c>
      <c r="N99" s="386">
        <f t="array" ref="N99">index(Deworming!$A$1:$AAE$80,match("Duration of long-term benefits of deworming (in years)",Deworming!$A$1:$A$80,0),match(N$1,Deworming!$A$1:$AAE1,0))</f>
        <v>40</v>
      </c>
      <c r="O99" s="386">
        <f t="array" ref="O99">index(Deworming!$A$1:$AAE$80,match("Duration of long-term benefits of deworming (in years)",Deworming!$A$1:$A$80,0),match(O$1,Deworming!$A$1:$AAE1,0))</f>
        <v>40</v>
      </c>
      <c r="P99" s="386">
        <f t="array" ref="P99">index(Deworming!$A$1:$AAE$80,match("Duration of long-term benefits of deworming (in years)",Deworming!$A$1:$A$80,0),match(P$1,Deworming!$A$1:$AAE1,0))</f>
        <v>40</v>
      </c>
      <c r="Q99" s="386">
        <f t="array" ref="Q99">index(Deworming!$A$1:$AAE$80,match("Duration of long-term benefits of deworming (in years)",Deworming!$A$1:$A$80,0),match(Q$1,Deworming!$A$1:$AAE1,0))</f>
        <v>40</v>
      </c>
      <c r="R99" s="386">
        <f t="array" ref="R99">index(Deworming!$A$1:$AAE$80,match("Duration of long-term benefits of deworming (in years)",Deworming!$A$1:$A$80,0),match(R$1,Deworming!$A$1:$AAE1,0))</f>
        <v>40</v>
      </c>
    </row>
    <row r="100" ht="15.75" customHeight="1">
      <c r="A100" s="14"/>
      <c r="B100" s="383"/>
      <c r="C100" s="383"/>
      <c r="D100" s="383"/>
      <c r="E100" s="383"/>
      <c r="F100" s="383"/>
      <c r="G100" s="383"/>
      <c r="H100" s="383"/>
      <c r="I100" s="383"/>
      <c r="J100" s="383"/>
      <c r="K100" s="383"/>
      <c r="L100" s="383"/>
      <c r="M100" s="383"/>
      <c r="N100" s="383"/>
      <c r="O100" s="383"/>
      <c r="P100" s="383"/>
      <c r="Q100" s="383"/>
      <c r="R100" s="383"/>
    </row>
    <row r="101" ht="15.75" customHeight="1">
      <c r="A101" s="211" t="s">
        <v>156</v>
      </c>
      <c r="B101" s="274">
        <f t="shared" ref="B101:R101" si="35">pv(B97,B99,-B98,,1)</f>
        <v>0.1112702961</v>
      </c>
      <c r="C101" s="274">
        <f t="shared" si="35"/>
        <v>0.1143529112</v>
      </c>
      <c r="D101" s="274">
        <f t="shared" si="35"/>
        <v>0.1143529112</v>
      </c>
      <c r="E101" s="274">
        <f t="shared" si="35"/>
        <v>0.1785570474</v>
      </c>
      <c r="F101" s="274">
        <f t="shared" si="35"/>
        <v>0.1723889839</v>
      </c>
      <c r="G101" s="274">
        <f t="shared" si="35"/>
        <v>0.1713868001</v>
      </c>
      <c r="H101" s="274">
        <f t="shared" si="35"/>
        <v>0.2274704451</v>
      </c>
      <c r="I101" s="274">
        <f t="shared" si="35"/>
        <v>0.1272531121</v>
      </c>
      <c r="J101" s="274">
        <f t="shared" si="35"/>
        <v>0.1785570474</v>
      </c>
      <c r="K101" s="274">
        <f t="shared" si="35"/>
        <v>0.1785570474</v>
      </c>
      <c r="L101" s="274">
        <f t="shared" si="35"/>
        <v>0.1785570474</v>
      </c>
      <c r="M101" s="274">
        <f t="shared" si="35"/>
        <v>0.1420237104</v>
      </c>
      <c r="N101" s="274">
        <f t="shared" si="35"/>
        <v>0.1703918302</v>
      </c>
      <c r="O101" s="274">
        <f t="shared" si="35"/>
        <v>0.1143529112</v>
      </c>
      <c r="P101" s="274">
        <f t="shared" si="35"/>
        <v>0.1785570474</v>
      </c>
      <c r="Q101" s="274">
        <f t="shared" si="35"/>
        <v>0.5136063419</v>
      </c>
      <c r="R101" s="274">
        <f t="shared" si="35"/>
        <v>0.1713868001</v>
      </c>
    </row>
    <row r="102" ht="15.75" customHeight="1">
      <c r="A102" s="271" t="s">
        <v>157</v>
      </c>
      <c r="B102" s="275">
        <f t="array" ref="B102">index(Deworming!$A$1:$AAE$80,match("Multiplier for resource sharing within households",Deworming!$A$1:$A$80,0),match(B$1,Deworming!$A$1:$AAE1,0))</f>
        <v>2</v>
      </c>
      <c r="C102" s="275">
        <f t="array" ref="C102">index(Deworming!$A$1:$AAE$80,match("Multiplier for resource sharing within households",Deworming!$A$1:$A$80,0),match(C$1,Deworming!$A$1:$AAE1,0))</f>
        <v>2</v>
      </c>
      <c r="D102" s="275">
        <f t="array" ref="D102">index(Deworming!$A$1:$AAE$80,match("Multiplier for resource sharing within households",Deworming!$A$1:$A$80,0),match(D$1,Deworming!$A$1:$AAE1,0))</f>
        <v>2</v>
      </c>
      <c r="E102" s="275">
        <f t="array" ref="E102">index(Deworming!$A$1:$AAE$80,match("Multiplier for resource sharing within households",Deworming!$A$1:$A$80,0),match(E$1,Deworming!$A$1:$AAE1,0))</f>
        <v>2</v>
      </c>
      <c r="F102" s="275">
        <f t="array" ref="F102">index(Deworming!$A$1:$AAE$80,match("Multiplier for resource sharing within households",Deworming!$A$1:$A$80,0),match(F$1,Deworming!$A$1:$AAE1,0))</f>
        <v>2</v>
      </c>
      <c r="G102" s="275">
        <f t="array" ref="G102">index(Deworming!$A$1:$AAE$80,match("Multiplier for resource sharing within households",Deworming!$A$1:$A$80,0),match(G$1,Deworming!$A$1:$AAE1,0))</f>
        <v>2</v>
      </c>
      <c r="H102" s="275">
        <f t="array" ref="H102">index(Deworming!$A$1:$AAE$80,match("Multiplier for resource sharing within households",Deworming!$A$1:$A$80,0),match(H$1,Deworming!$A$1:$AAE1,0))</f>
        <v>2</v>
      </c>
      <c r="I102" s="275">
        <f t="array" ref="I102">index(Deworming!$A$1:$AAE$80,match("Multiplier for resource sharing within households",Deworming!$A$1:$A$80,0),match(I$1,Deworming!$A$1:$AAE1,0))</f>
        <v>2</v>
      </c>
      <c r="J102" s="275">
        <f t="array" ref="J102">index(Deworming!$A$1:$AAE$80,match("Multiplier for resource sharing within households",Deworming!$A$1:$A$80,0),match(J$1,Deworming!$A$1:$AAE1,0))</f>
        <v>2</v>
      </c>
      <c r="K102" s="275">
        <f t="array" ref="K102">index(Deworming!$A$1:$AAE$80,match("Multiplier for resource sharing within households",Deworming!$A$1:$A$80,0),match(K$1,Deworming!$A$1:$AAE1,0))</f>
        <v>2</v>
      </c>
      <c r="L102" s="275">
        <f t="array" ref="L102">index(Deworming!$A$1:$AAE$80,match("Multiplier for resource sharing within households",Deworming!$A$1:$A$80,0),match(L$1,Deworming!$A$1:$AAE1,0))</f>
        <v>2</v>
      </c>
      <c r="M102" s="275">
        <f t="array" ref="M102">index(Deworming!$A$1:$AAE$80,match("Multiplier for resource sharing within households",Deworming!$A$1:$A$80,0),match(M$1,Deworming!$A$1:$AAE1,0))</f>
        <v>2</v>
      </c>
      <c r="N102" s="275">
        <f t="array" ref="N102">index(Deworming!$A$1:$AAE$80,match("Multiplier for resource sharing within households",Deworming!$A$1:$A$80,0),match(N$1,Deworming!$A$1:$AAE1,0))</f>
        <v>2</v>
      </c>
      <c r="O102" s="275">
        <f t="array" ref="O102">index(Deworming!$A$1:$AAE$80,match("Multiplier for resource sharing within households",Deworming!$A$1:$A$80,0),match(O$1,Deworming!$A$1:$AAE1,0))</f>
        <v>2</v>
      </c>
      <c r="P102" s="275">
        <f t="array" ref="P102">index(Deworming!$A$1:$AAE$80,match("Multiplier for resource sharing within households",Deworming!$A$1:$A$80,0),match(P$1,Deworming!$A$1:$AAE1,0))</f>
        <v>2</v>
      </c>
      <c r="Q102" s="275">
        <f t="array" ref="Q102">index(Deworming!$A$1:$AAE$80,match("Multiplier for resource sharing within households",Deworming!$A$1:$A$80,0),match(Q$1,Deworming!$A$1:$AAE1,0))</f>
        <v>2</v>
      </c>
      <c r="R102" s="275">
        <f t="array" ref="R102">index(Deworming!$A$1:$AAE$80,match("Multiplier for resource sharing within households",Deworming!$A$1:$A$80,0),match(R$1,Deworming!$A$1:$AAE1,0))</f>
        <v>2</v>
      </c>
    </row>
    <row r="103" ht="15.75" customHeight="1">
      <c r="A103" s="388" t="s">
        <v>158</v>
      </c>
      <c r="B103" s="389">
        <f t="shared" ref="B103:R103" si="36">B101*B102</f>
        <v>0.2225405922</v>
      </c>
      <c r="C103" s="389">
        <f t="shared" si="36"/>
        <v>0.2287058224</v>
      </c>
      <c r="D103" s="389">
        <f t="shared" si="36"/>
        <v>0.2287058224</v>
      </c>
      <c r="E103" s="389">
        <f t="shared" si="36"/>
        <v>0.3571140948</v>
      </c>
      <c r="F103" s="389">
        <f t="shared" si="36"/>
        <v>0.3447779677</v>
      </c>
      <c r="G103" s="389">
        <f t="shared" si="36"/>
        <v>0.3427736002</v>
      </c>
      <c r="H103" s="389">
        <f t="shared" si="36"/>
        <v>0.4549408903</v>
      </c>
      <c r="I103" s="389">
        <f t="shared" si="36"/>
        <v>0.2545062242</v>
      </c>
      <c r="J103" s="389">
        <f t="shared" si="36"/>
        <v>0.3571140948</v>
      </c>
      <c r="K103" s="389">
        <f t="shared" si="36"/>
        <v>0.3571140948</v>
      </c>
      <c r="L103" s="389">
        <f t="shared" si="36"/>
        <v>0.3571140948</v>
      </c>
      <c r="M103" s="389">
        <f t="shared" si="36"/>
        <v>0.2840474208</v>
      </c>
      <c r="N103" s="389">
        <f t="shared" si="36"/>
        <v>0.3407836605</v>
      </c>
      <c r="O103" s="389">
        <f t="shared" si="36"/>
        <v>0.2287058224</v>
      </c>
      <c r="P103" s="389">
        <f t="shared" si="36"/>
        <v>0.3571140948</v>
      </c>
      <c r="Q103" s="389">
        <f t="shared" si="36"/>
        <v>1.027212684</v>
      </c>
      <c r="R103" s="389">
        <f t="shared" si="36"/>
        <v>0.3427736002</v>
      </c>
    </row>
    <row r="104" ht="15.75" customHeight="1">
      <c r="A104" s="276" t="s">
        <v>249</v>
      </c>
      <c r="B104" s="231">
        <f t="shared" ref="B104:R104" si="37">B103*B89</f>
        <v>23.84376447</v>
      </c>
      <c r="C104" s="231">
        <f t="shared" si="37"/>
        <v>24.50432844</v>
      </c>
      <c r="D104" s="231">
        <f t="shared" si="37"/>
        <v>24.50432844</v>
      </c>
      <c r="E104" s="231">
        <f t="shared" si="37"/>
        <v>38.2624324</v>
      </c>
      <c r="F104" s="231">
        <f t="shared" si="37"/>
        <v>36.94069732</v>
      </c>
      <c r="G104" s="231">
        <f t="shared" si="37"/>
        <v>36.72594249</v>
      </c>
      <c r="H104" s="231">
        <f t="shared" si="37"/>
        <v>48.74393174</v>
      </c>
      <c r="I104" s="231">
        <f t="shared" si="37"/>
        <v>27.26867222</v>
      </c>
      <c r="J104" s="231">
        <f t="shared" si="37"/>
        <v>38.2624324</v>
      </c>
      <c r="K104" s="231">
        <f t="shared" si="37"/>
        <v>38.2624324</v>
      </c>
      <c r="L104" s="231">
        <f t="shared" si="37"/>
        <v>38.2624324</v>
      </c>
      <c r="M104" s="231">
        <f t="shared" si="37"/>
        <v>30.43381764</v>
      </c>
      <c r="N104" s="231">
        <f t="shared" si="37"/>
        <v>36.5127335</v>
      </c>
      <c r="O104" s="231">
        <f t="shared" si="37"/>
        <v>24.50432844</v>
      </c>
      <c r="P104" s="231">
        <f t="shared" si="37"/>
        <v>38.2624324</v>
      </c>
      <c r="Q104" s="231">
        <f t="shared" si="37"/>
        <v>110.0591</v>
      </c>
      <c r="R104" s="231">
        <f t="shared" si="37"/>
        <v>36.72594249</v>
      </c>
    </row>
    <row r="105" ht="15.75" customHeight="1">
      <c r="A105" s="276" t="s">
        <v>250</v>
      </c>
      <c r="B105" s="231">
        <f t="shared" ref="B105:R105" si="38">B103*B90</f>
        <v>3.207535095</v>
      </c>
      <c r="C105" s="231">
        <f t="shared" si="38"/>
        <v>3.296396152</v>
      </c>
      <c r="D105" s="231">
        <f t="shared" si="38"/>
        <v>3.296396152</v>
      </c>
      <c r="E105" s="231">
        <f t="shared" si="38"/>
        <v>5.147177782</v>
      </c>
      <c r="F105" s="231">
        <f t="shared" si="38"/>
        <v>4.969373993</v>
      </c>
      <c r="G105" s="231">
        <f t="shared" si="38"/>
        <v>4.940484526</v>
      </c>
      <c r="H105" s="231">
        <f t="shared" si="38"/>
        <v>6.55718068</v>
      </c>
      <c r="I105" s="231">
        <f t="shared" si="38"/>
        <v>3.668264013</v>
      </c>
      <c r="J105" s="231">
        <f t="shared" si="38"/>
        <v>5.147177782</v>
      </c>
      <c r="K105" s="231">
        <f t="shared" si="38"/>
        <v>5.147177782</v>
      </c>
      <c r="L105" s="231">
        <f t="shared" si="38"/>
        <v>5.147177782</v>
      </c>
      <c r="M105" s="231">
        <f t="shared" si="38"/>
        <v>4.094048919</v>
      </c>
      <c r="N105" s="231">
        <f t="shared" si="38"/>
        <v>4.91180301</v>
      </c>
      <c r="O105" s="231">
        <f t="shared" si="38"/>
        <v>3.296396152</v>
      </c>
      <c r="P105" s="231">
        <f t="shared" si="38"/>
        <v>5.147177782</v>
      </c>
      <c r="Q105" s="231">
        <f t="shared" si="38"/>
        <v>14.805482</v>
      </c>
      <c r="R105" s="231">
        <f t="shared" si="38"/>
        <v>4.940484526</v>
      </c>
    </row>
    <row r="106" ht="15.75" customHeight="1">
      <c r="A106" s="14"/>
      <c r="B106" s="383"/>
      <c r="C106" s="383"/>
      <c r="D106" s="383"/>
      <c r="E106" s="383"/>
      <c r="F106" s="383"/>
      <c r="G106" s="383"/>
      <c r="H106" s="383"/>
      <c r="I106" s="383"/>
      <c r="J106" s="383"/>
      <c r="K106" s="383"/>
      <c r="L106" s="383"/>
      <c r="M106" s="383"/>
      <c r="N106" s="383"/>
      <c r="O106" s="383"/>
      <c r="P106" s="383"/>
      <c r="Q106" s="383"/>
      <c r="R106" s="383"/>
    </row>
    <row r="107" ht="15.75" customHeight="1">
      <c r="A107" s="269" t="s">
        <v>81</v>
      </c>
      <c r="B107" s="277">
        <f t="array" ref="B107">index('Moral weights'!$A$1:$AAE$80,match($A107,'Moral weights'!$A$1:$A$80,0),match(B$1,'Moral weights'!$A$1:$AAE1,0))</f>
        <v>1.442695041</v>
      </c>
      <c r="C107" s="277">
        <f t="array" ref="C107">index('Moral weights'!$A$1:$AAE$80,match($A107,'Moral weights'!$A$1:$A$80,0),match(C$1,'Moral weights'!$A$1:$AAE1,0))</f>
        <v>0.3847186776</v>
      </c>
      <c r="D107" s="277">
        <f t="array" ref="D107">index('Moral weights'!$A$1:$AAE$80,match($A107,'Moral weights'!$A$1:$A$80,0),match(D$1,'Moral weights'!$A$1:$AAE1,0))</f>
        <v>1.442695041</v>
      </c>
      <c r="E107" s="277">
        <f t="array" ref="E107">index('Moral weights'!$A$1:$AAE$80,match($A107,'Moral weights'!$A$1:$A$80,0),match(E$1,'Moral weights'!$A$1:$AAE1,0))</f>
        <v>0.7213475204</v>
      </c>
      <c r="F107" s="277">
        <f t="array" ref="F107">index('Moral weights'!$A$1:$AAE$80,match($A107,'Moral weights'!$A$1:$A$80,0),match(F$1,'Moral weights'!$A$1:$AAE1,0))</f>
        <v>0.7213475204</v>
      </c>
      <c r="G107" s="277">
        <f t="array" ref="G107">index('Moral weights'!$A$1:$AAE$80,match($A107,'Moral weights'!$A$1:$A$80,0),match(G$1,'Moral weights'!$A$1:$AAE1,0))</f>
        <v>0.02212132348</v>
      </c>
      <c r="H107" s="277">
        <f t="array" ref="H107">index('Moral weights'!$A$1:$AAE$80,match($A107,'Moral weights'!$A$1:$A$80,0),match(H$1,'Moral weights'!$A$1:$AAE1,0))</f>
        <v>0.480898347</v>
      </c>
      <c r="I107" s="277">
        <f t="array" ref="I107">index('Moral weights'!$A$1:$AAE$80,match($A107,'Moral weights'!$A$1:$A$80,0),match(I$1,'Moral weights'!$A$1:$AAE1,0))</f>
        <v>1.442695041</v>
      </c>
      <c r="J107" s="277">
        <f t="array" ref="J107">index('Moral weights'!$A$1:$AAE$80,match($A107,'Moral weights'!$A$1:$A$80,0),match(J$1,'Moral weights'!$A$1:$AAE1,0))</f>
        <v>0.8367631237</v>
      </c>
      <c r="K107" s="277">
        <f t="array" ref="K107">index('Moral weights'!$A$1:$AAE$80,match($A107,'Moral weights'!$A$1:$A$80,0),match(K$1,'Moral weights'!$A$1:$AAE1,0))</f>
        <v>0.3606737602</v>
      </c>
      <c r="L107" s="277">
        <f t="array" ref="L107">index('Moral weights'!$A$1:$AAE$80,match($A107,'Moral weights'!$A$1:$A$80,0),match(L$1,'Moral weights'!$A$1:$AAE1,0))</f>
        <v>1.442695041</v>
      </c>
      <c r="M107" s="277">
        <f t="array" ref="M107">index('Moral weights'!$A$1:$AAE$80,match($A107,'Moral weights'!$A$1:$A$80,0),match(M$1,'Moral weights'!$A$1:$AAE1,0))</f>
        <v>0.8079092229</v>
      </c>
      <c r="N107" s="277">
        <f t="array" ref="N107">index('Moral weights'!$A$1:$AAE$80,match($A107,'Moral weights'!$A$1:$A$80,0),match(N$1,'Moral weights'!$A$1:$AAE1,0))</f>
        <v>1.442695041</v>
      </c>
      <c r="O107" s="277">
        <f t="array" ref="O107">index('Moral weights'!$A$1:$AAE$80,match($A107,'Moral weights'!$A$1:$A$80,0),match(O$1,'Moral weights'!$A$1:$AAE1,0))</f>
        <v>0.02623081893</v>
      </c>
      <c r="P107" s="277">
        <f t="array" ref="P107">index('Moral weights'!$A$1:$AAE$80,match($A107,'Moral weights'!$A$1:$A$80,0),match(P$1,'Moral weights'!$A$1:$AAE1,0))</f>
        <v>1.442695041</v>
      </c>
      <c r="Q107" s="277" t="str">
        <f t="array" ref="Q107">index('Moral weights'!$A$1:$AAE$80,match($A107,'Moral weights'!$A$1:$A$80,0),match(Q$1,'Moral weights'!$A$1:$AAE1,0))</f>
        <v/>
      </c>
      <c r="R107" s="277">
        <f t="array" ref="R107">index('Moral weights'!$A$1:$AAE$80,match($A107,'Moral weights'!$A$1:$A$80,0),match(R$1,'Moral weights'!$A$1:$AAE1,0))</f>
        <v>0.5770780164</v>
      </c>
    </row>
    <row r="108" ht="15.75" customHeight="1">
      <c r="A108" s="276" t="s">
        <v>251</v>
      </c>
      <c r="B108" s="231">
        <f t="shared" ref="B108:R108" si="39">B107*sum(B104:B105)</f>
        <v>39.02677574</v>
      </c>
      <c r="C108" s="231">
        <f t="shared" si="39"/>
        <v>10.695458</v>
      </c>
      <c r="D108" s="231">
        <f t="shared" si="39"/>
        <v>40.1079675</v>
      </c>
      <c r="E108" s="231">
        <f t="shared" si="39"/>
        <v>31.31341467</v>
      </c>
      <c r="F108" s="231">
        <f t="shared" si="39"/>
        <v>30.23172602</v>
      </c>
      <c r="G108" s="231">
        <f t="shared" si="39"/>
        <v>0.9217165102</v>
      </c>
      <c r="H108" s="231">
        <f t="shared" si="39"/>
        <v>26.59421355</v>
      </c>
      <c r="I108" s="231">
        <f t="shared" si="39"/>
        <v>44.63256449</v>
      </c>
      <c r="J108" s="231">
        <f t="shared" si="39"/>
        <v>36.32356102</v>
      </c>
      <c r="K108" s="231">
        <f t="shared" si="39"/>
        <v>15.65670733</v>
      </c>
      <c r="L108" s="231">
        <f t="shared" si="39"/>
        <v>62.62682934</v>
      </c>
      <c r="M108" s="231">
        <f t="shared" si="39"/>
        <v>27.89538184</v>
      </c>
      <c r="N108" s="231">
        <f t="shared" si="39"/>
        <v>59.7629734</v>
      </c>
      <c r="O108" s="231">
        <f t="shared" si="39"/>
        <v>0.7292357728</v>
      </c>
      <c r="P108" s="231">
        <f t="shared" si="39"/>
        <v>62.62682934</v>
      </c>
      <c r="Q108" s="231">
        <f t="shared" si="39"/>
        <v>0</v>
      </c>
      <c r="R108" s="231">
        <f t="shared" si="39"/>
        <v>24.04477905</v>
      </c>
    </row>
    <row r="109" ht="15.75" customHeight="1">
      <c r="A109" s="14"/>
      <c r="B109" s="383"/>
      <c r="C109" s="383"/>
      <c r="D109" s="383"/>
      <c r="E109" s="383"/>
      <c r="F109" s="383"/>
      <c r="G109" s="383"/>
      <c r="H109" s="383"/>
      <c r="I109" s="383"/>
      <c r="J109" s="383"/>
      <c r="K109" s="383"/>
      <c r="L109" s="383"/>
      <c r="M109" s="383"/>
      <c r="N109" s="383"/>
      <c r="O109" s="383"/>
      <c r="P109" s="383"/>
      <c r="Q109" s="383"/>
      <c r="R109" s="383"/>
    </row>
    <row r="110" ht="15.75" customHeight="1">
      <c r="A110" s="247" t="s">
        <v>163</v>
      </c>
      <c r="B110" s="280">
        <f t="shared" ref="B110:R110" si="40">B108/(B4*1000)</f>
        <v>0.008602671227</v>
      </c>
      <c r="C110" s="280">
        <f t="shared" si="40"/>
        <v>0.002357599547</v>
      </c>
      <c r="D110" s="280">
        <f t="shared" si="40"/>
        <v>0.008840998301</v>
      </c>
      <c r="E110" s="280">
        <f t="shared" si="40"/>
        <v>0.006902415234</v>
      </c>
      <c r="F110" s="280">
        <f t="shared" si="40"/>
        <v>0.006663978632</v>
      </c>
      <c r="G110" s="280">
        <f t="shared" si="40"/>
        <v>0.0002031739479</v>
      </c>
      <c r="H110" s="280">
        <f t="shared" si="40"/>
        <v>0.005862161846</v>
      </c>
      <c r="I110" s="280">
        <f t="shared" si="40"/>
        <v>0.009838355105</v>
      </c>
      <c r="J110" s="280">
        <f t="shared" si="40"/>
        <v>0.008006801672</v>
      </c>
      <c r="K110" s="280">
        <f t="shared" si="40"/>
        <v>0.003451207617</v>
      </c>
      <c r="L110" s="280">
        <f t="shared" si="40"/>
        <v>0.01380483047</v>
      </c>
      <c r="M110" s="280">
        <f t="shared" si="40"/>
        <v>0.006148978341</v>
      </c>
      <c r="N110" s="280">
        <f t="shared" si="40"/>
        <v>0.01317355077</v>
      </c>
      <c r="O110" s="280">
        <f t="shared" si="40"/>
        <v>0.0001607454237</v>
      </c>
      <c r="P110" s="280">
        <f t="shared" si="40"/>
        <v>0.01380483047</v>
      </c>
      <c r="Q110" s="280">
        <f t="shared" si="40"/>
        <v>0</v>
      </c>
      <c r="R110" s="280">
        <f t="shared" si="40"/>
        <v>0.005300190061</v>
      </c>
    </row>
    <row r="111" ht="15.75" customHeight="1">
      <c r="A111" s="14"/>
      <c r="B111" s="383"/>
      <c r="C111" s="383"/>
      <c r="D111" s="383"/>
      <c r="E111" s="383"/>
      <c r="F111" s="383"/>
      <c r="G111" s="383"/>
      <c r="H111" s="383"/>
      <c r="I111" s="383"/>
      <c r="J111" s="383"/>
      <c r="K111" s="383"/>
      <c r="L111" s="383"/>
      <c r="M111" s="383"/>
      <c r="N111" s="383"/>
      <c r="O111" s="383"/>
      <c r="P111" s="383"/>
      <c r="Q111" s="390"/>
      <c r="R111" s="390"/>
    </row>
    <row r="112">
      <c r="A112" s="198" t="s">
        <v>164</v>
      </c>
      <c r="B112" s="200"/>
      <c r="C112" s="200"/>
      <c r="D112" s="200"/>
      <c r="E112" s="200"/>
      <c r="F112" s="200"/>
      <c r="G112" s="200"/>
      <c r="H112" s="200"/>
      <c r="I112" s="200"/>
      <c r="J112" s="200"/>
      <c r="K112" s="200"/>
      <c r="L112" s="200"/>
      <c r="M112" s="200"/>
      <c r="N112" s="200"/>
      <c r="O112" s="200"/>
      <c r="P112" s="200"/>
      <c r="Q112" s="200"/>
      <c r="R112" s="201"/>
    </row>
    <row r="113" ht="15.75" customHeight="1">
      <c r="A113" s="317" t="s">
        <v>252</v>
      </c>
      <c r="B113" s="219">
        <f t="shared" ref="B113:R113" si="41">B6/(B76+B54)</f>
        <v>2040.993504</v>
      </c>
      <c r="C113" s="219">
        <f t="shared" si="41"/>
        <v>2040.993504</v>
      </c>
      <c r="D113" s="219">
        <f t="shared" si="41"/>
        <v>2040.993504</v>
      </c>
      <c r="E113" s="219">
        <f t="shared" si="41"/>
        <v>2040.993504</v>
      </c>
      <c r="F113" s="219">
        <f t="shared" si="41"/>
        <v>2040.993504</v>
      </c>
      <c r="G113" s="219">
        <f t="shared" si="41"/>
        <v>2040.993504</v>
      </c>
      <c r="H113" s="219">
        <f t="shared" si="41"/>
        <v>2040.993504</v>
      </c>
      <c r="I113" s="219">
        <f t="shared" si="41"/>
        <v>2040.993504</v>
      </c>
      <c r="J113" s="219">
        <f t="shared" si="41"/>
        <v>2040.993504</v>
      </c>
      <c r="K113" s="219">
        <f t="shared" si="41"/>
        <v>2040.993504</v>
      </c>
      <c r="L113" s="219">
        <f t="shared" si="41"/>
        <v>2040.993504</v>
      </c>
      <c r="M113" s="219">
        <f t="shared" si="41"/>
        <v>2040.993504</v>
      </c>
      <c r="N113" s="219">
        <f t="shared" si="41"/>
        <v>2040.993504</v>
      </c>
      <c r="O113" s="219">
        <f t="shared" si="41"/>
        <v>2040.993504</v>
      </c>
      <c r="P113" s="219">
        <f t="shared" si="41"/>
        <v>2040.993504</v>
      </c>
      <c r="Q113" s="219">
        <f t="shared" si="41"/>
        <v>2040.993504</v>
      </c>
      <c r="R113" s="219">
        <f t="shared" si="41"/>
        <v>2040.993504</v>
      </c>
    </row>
    <row r="114" ht="15.75" customHeight="1">
      <c r="A114" s="391" t="s">
        <v>165</v>
      </c>
      <c r="B114" s="274">
        <f t="shared" ref="B114:R114" si="42">iferror(if(B110+B59+B80&gt;0,(B110+B59+B80)*10000,"n/a"), "n/a")</f>
        <v>293.955756</v>
      </c>
      <c r="C114" s="274">
        <f t="shared" si="42"/>
        <v>72.54226781</v>
      </c>
      <c r="D114" s="274">
        <f t="shared" si="42"/>
        <v>480.3759538</v>
      </c>
      <c r="E114" s="274">
        <f t="shared" si="42"/>
        <v>324.5900593</v>
      </c>
      <c r="F114" s="274">
        <f t="shared" si="42"/>
        <v>168.2309186</v>
      </c>
      <c r="G114" s="274">
        <f t="shared" si="42"/>
        <v>8.056167276</v>
      </c>
      <c r="H114" s="274">
        <f t="shared" si="42"/>
        <v>138.7286322</v>
      </c>
      <c r="I114" s="274">
        <f t="shared" si="42"/>
        <v>349.7145879</v>
      </c>
      <c r="J114" s="274">
        <f t="shared" si="42"/>
        <v>289.9786072</v>
      </c>
      <c r="K114" s="274">
        <f t="shared" si="42"/>
        <v>90.3130887</v>
      </c>
      <c r="L114" s="274">
        <f t="shared" si="42"/>
        <v>393.6142117</v>
      </c>
      <c r="M114" s="274">
        <f t="shared" si="42"/>
        <v>257.4727688</v>
      </c>
      <c r="N114" s="274">
        <f t="shared" si="42"/>
        <v>485.4848329</v>
      </c>
      <c r="O114" s="274">
        <f t="shared" si="42"/>
        <v>2.383016151</v>
      </c>
      <c r="P114" s="274">
        <f t="shared" si="42"/>
        <v>244.9624986</v>
      </c>
      <c r="Q114" s="274" t="str">
        <f t="shared" si="42"/>
        <v>n/a</v>
      </c>
      <c r="R114" s="274">
        <f t="shared" si="42"/>
        <v>230.5519759</v>
      </c>
    </row>
    <row r="115" ht="1.5" customHeight="1">
      <c r="A115" s="282" t="s">
        <v>166</v>
      </c>
      <c r="B115" s="292">
        <f t="array" ref="B115">iferror((index('Moral weights'!$A$1:$AAE$80,match(CONCATENATE("Value assigned to ",mid($A115, 30,1000)),'Moral weights'!$A$1:$A$80,0),match(B$1,'Moral weights'!$A$1:$AAE$1,0))/B114)*10000," ")</f>
        <v>1462.805171</v>
      </c>
      <c r="C115" s="292">
        <f t="array" ref="C115">iferror((index('Moral weights'!$A$1:$AAE$80,match(CONCATENATE("Value assigned to ",mid($A115, 30,1000)),'Moral weights'!$A$1:$A$80,0),match(C$1,'Moral weights'!$A$1:$AAE$1,0))/C114)*10000," ")</f>
        <v>1102.805336</v>
      </c>
      <c r="D115" s="292">
        <f t="array" ref="D115">iferror((index('Moral weights'!$A$1:$AAE$80,match(CONCATENATE("Value assigned to ",mid($A115, 30,1000)),'Moral weights'!$A$1:$A$80,0),match(D$1,'Moral weights'!$A$1:$AAE$1,0))/D114)*10000," ")</f>
        <v>1665.362293</v>
      </c>
      <c r="E115" s="292">
        <f t="array" ref="E115">iferror((index('Moral weights'!$A$1:$AAE$80,match(CONCATENATE("Value assigned to ",mid($A115, 30,1000)),'Moral weights'!$A$1:$A$80,0),match(E$1,'Moral weights'!$A$1:$AAE$1,0))/E114)*10000," ")</f>
        <v>1540.404537</v>
      </c>
      <c r="F115" s="292">
        <f t="array" ref="F115">iferror((index('Moral weights'!$A$1:$AAE$80,match(CONCATENATE("Value assigned to ",mid($A115, 30,1000)),'Moral weights'!$A$1:$A$80,0),match(F$1,'Moral weights'!$A$1:$AAE$1,0))/F114)*10000," ")</f>
        <v>1188.842109</v>
      </c>
      <c r="G115" s="292">
        <f t="array" ref="G115">iferror((index('Moral weights'!$A$1:$AAE$80,match(CONCATENATE("Value assigned to ",mid($A115, 30,1000)),'Moral weights'!$A$1:$A$80,0),match(G$1,'Moral weights'!$A$1:$AAE$1,0))/G114)*10000," ")</f>
        <v>1241.28505</v>
      </c>
      <c r="H115" s="292">
        <f t="array" ref="H115">iferror((index('Moral weights'!$A$1:$AAE$80,match(CONCATENATE("Value assigned to ",mid($A115, 30,1000)),'Moral weights'!$A$1:$A$80,0),match(H$1,'Moral weights'!$A$1:$AAE$1,0))/H114)*10000," ")</f>
        <v>1061.064307</v>
      </c>
      <c r="I115" s="292">
        <f t="array" ref="I115">iferror((index('Moral weights'!$A$1:$AAE$80,match(CONCATENATE("Value assigned to ",mid($A115, 30,1000)),'Moral weights'!$A$1:$A$80,0),match(I$1,'Moral weights'!$A$1:$AAE$1,0))/I114)*10000," ")</f>
        <v>1429.737327</v>
      </c>
      <c r="J115" s="292">
        <f t="array" ref="J115">iferror((index('Moral weights'!$A$1:$AAE$80,match(CONCATENATE("Value assigned to ",mid($A115, 30,1000)),'Moral weights'!$A$1:$A$80,0),match(J$1,'Moral weights'!$A$1:$AAE$1,0))/J114)*10000," ")</f>
        <v>1472.522419</v>
      </c>
      <c r="K115" s="292">
        <f t="array" ref="K115">iferror((index('Moral weights'!$A$1:$AAE$80,match(CONCATENATE("Value assigned to ",mid($A115, 30,1000)),'Moral weights'!$A$1:$A$80,0),match(K$1,'Moral weights'!$A$1:$AAE$1,0))/K114)*10000," ")</f>
        <v>1107.259218</v>
      </c>
      <c r="L115" s="292">
        <f t="array" ref="L115">iferror((index('Moral weights'!$A$1:$AAE$80,match(CONCATENATE("Value assigned to ",mid($A115, 30,1000)),'Moral weights'!$A$1:$A$80,0),match(L$1,'Moral weights'!$A$1:$AAE$1,0))/L114)*10000," ")</f>
        <v>1270.279337</v>
      </c>
      <c r="M115" s="292">
        <f t="array" ref="M115">iferror((index('Moral weights'!$A$1:$AAE$80,match(CONCATENATE("Value assigned to ",mid($A115, 30,1000)),'Moral weights'!$A$1:$A$80,0),match(M$1,'Moral weights'!$A$1:$AAE$1,0))/M114)*10000," ")</f>
        <v>1553.562351</v>
      </c>
      <c r="N115" s="292">
        <f t="array" ref="N115">iferror((index('Moral weights'!$A$1:$AAE$80,match(CONCATENATE("Value assigned to ",mid($A115, 30,1000)),'Moral weights'!$A$1:$A$80,0),match(N$1,'Moral weights'!$A$1:$AAE$1,0))/N114)*10000," ")</f>
        <v>1405.811168</v>
      </c>
      <c r="O115" s="292">
        <f t="array" ref="O115">iferror((index('Moral weights'!$A$1:$AAE$80,match(CONCATENATE("Value assigned to ",mid($A115, 30,1000)),'Moral weights'!$A$1:$A$80,0),match(O$1,'Moral weights'!$A$1:$AAE$1,0))/O114)*10000," ")</f>
        <v>599.4803804</v>
      </c>
      <c r="P115" s="292">
        <f t="array" ref="P115">iferror((index('Moral weights'!$A$1:$AAE$80,match(CONCATENATE("Value assigned to ",mid($A115, 30,1000)),'Moral weights'!$A$1:$A$80,0),match(P$1,'Moral weights'!$A$1:$AAE$1,0))/P114)*10000," ")</f>
        <v>816.4515023</v>
      </c>
      <c r="Q115" s="292" t="str">
        <f t="array" ref="Q115">iferror((index('Moral weights'!$A$1:$AAE$80,match(CONCATENATE("Value assigned to ",mid($A115, 30,1000)),'Moral weights'!$A$1:$A$80,0),match(Q$1,'Moral weights'!$A$1:$AAE$1,0))/Q114)*10000," ")</f>
        <v> </v>
      </c>
      <c r="R115" s="292">
        <f t="array" ref="R115">iferror((index('Moral weights'!$A$1:$AAE$80,match(CONCATENATE("Value assigned to ",mid($A115, 30,1000)),'Moral weights'!$A$1:$A$80,0),match(R$1,'Moral weights'!$A$1:$AAE$1,0))/R114)*10000," ")</f>
        <v>1584.458336</v>
      </c>
    </row>
    <row r="116" ht="15.75" customHeight="1">
      <c r="A116" s="364"/>
      <c r="B116" s="365"/>
      <c r="C116" s="365"/>
      <c r="D116" s="365"/>
      <c r="E116" s="365"/>
      <c r="F116" s="365"/>
      <c r="G116" s="365"/>
      <c r="H116" s="365"/>
      <c r="I116" s="365"/>
      <c r="J116" s="365"/>
      <c r="K116" s="365"/>
      <c r="L116" s="365"/>
      <c r="M116" s="365"/>
      <c r="N116" s="365"/>
      <c r="O116" s="365"/>
      <c r="P116" s="365"/>
      <c r="Q116" s="365"/>
      <c r="R116" s="365"/>
    </row>
    <row r="117" ht="15.75" customHeight="1">
      <c r="A117" s="198" t="s">
        <v>168</v>
      </c>
      <c r="B117" s="199"/>
      <c r="C117" s="199"/>
      <c r="D117" s="199"/>
      <c r="E117" s="199"/>
      <c r="F117" s="199"/>
      <c r="G117" s="199"/>
      <c r="H117" s="199"/>
      <c r="I117" s="199"/>
      <c r="J117" s="199"/>
      <c r="K117" s="199"/>
      <c r="L117" s="199"/>
      <c r="M117" s="199"/>
      <c r="N117" s="199"/>
      <c r="O117" s="199"/>
      <c r="P117" s="199"/>
      <c r="Q117" s="200"/>
      <c r="R117" s="201"/>
    </row>
    <row r="118" ht="15.75" customHeight="1">
      <c r="A118" s="287" t="s">
        <v>253</v>
      </c>
      <c r="B118" s="392">
        <f t="array" ref="B118">iferror(index(Leveragefunging!$A$9:$S$1117,match($A118,Leveragefunging!$A$9:$A$1117,0),match(B$1,Leveragefunging!$A$9:$S$9,0)),0)</f>
        <v>-0.1181399785</v>
      </c>
      <c r="C118" s="392">
        <f t="array" ref="C118">iferror(index(Leveragefunging!$A$9:$S$1117,match($A118,Leveragefunging!$A$9:$A$1117,0),match(C$1,Leveragefunging!$A$9:$S$9,0)),0)</f>
        <v>-0.101729131</v>
      </c>
      <c r="D118" s="392">
        <f t="array" ref="D118">iferror(index(Leveragefunging!$A$9:$S$1117,match($A118,Leveragefunging!$A$9:$A$1117,0),match(D$1,Leveragefunging!$A$9:$S$9,0)),0)</f>
        <v>-0.1174232131</v>
      </c>
      <c r="E118" s="392">
        <f t="array" ref="E118">iferror(index(Leveragefunging!$A$9:$S$1117,match($A118,Leveragefunging!$A$9:$A$1117,0),match(E$1,Leveragefunging!$A$9:$S$9,0)),0)</f>
        <v>-0.1093829746</v>
      </c>
      <c r="F118" s="392">
        <f t="array" ref="F118">iferror(index(Leveragefunging!$A$9:$S$1117,match($A118,Leveragefunging!$A$9:$A$1117,0),match(F$1,Leveragefunging!$A$9:$S$9,0)),0)</f>
        <v>-0.1093083786</v>
      </c>
      <c r="G118" s="392">
        <f t="array" ref="G118">iferror(index(Leveragefunging!$A$9:$S$1117,match($A118,Leveragefunging!$A$9:$A$1117,0),match(G$1,Leveragefunging!$A$9:$S$9,0)),0)</f>
        <v>-0.1170522897</v>
      </c>
      <c r="H118" s="392">
        <f t="array" ref="H118">iferror(index(Leveragefunging!$A$9:$S$1117,match($A118,Leveragefunging!$A$9:$A$1117,0),match(H$1,Leveragefunging!$A$9:$S$9,0)),0)</f>
        <v>-0.1031699721</v>
      </c>
      <c r="I118" s="392">
        <f t="array" ref="I118">iferror(index(Leveragefunging!$A$9:$S$1117,match($A118,Leveragefunging!$A$9:$A$1117,0),match(I$1,Leveragefunging!$A$9:$S$9,0)),0)</f>
        <v>-0.111570297</v>
      </c>
      <c r="J118" s="392">
        <f t="array" ref="J118">iferror(index(Leveragefunging!$A$9:$S$1117,match($A118,Leveragefunging!$A$9:$A$1117,0),match(J$1,Leveragefunging!$A$9:$S$9,0)),0)</f>
        <v>-0.1156643024</v>
      </c>
      <c r="K118" s="392">
        <f t="array" ref="K118">iferror(index(Leveragefunging!$A$9:$S$1117,match($A118,Leveragefunging!$A$9:$A$1117,0),match(K$1,Leveragefunging!$A$9:$S$9,0)),0)</f>
        <v>-0.1118835104</v>
      </c>
      <c r="L118" s="392">
        <f t="array" ref="L118">iferror(index(Leveragefunging!$A$9:$S$1117,match($A118,Leveragefunging!$A$9:$A$1117,0),match(L$1,Leveragefunging!$A$9:$S$9,0)),0)</f>
        <v>-0.1086082654</v>
      </c>
      <c r="M118" s="392">
        <f t="array" ref="M118">iferror(index(Leveragefunging!$A$9:$S$1117,match($A118,Leveragefunging!$A$9:$A$1117,0),match(M$1,Leveragefunging!$A$9:$S$9,0)),0)</f>
        <v>-0.1166912229</v>
      </c>
      <c r="N118" s="392">
        <f t="array" ref="N118">iferror(index(Leveragefunging!$A$9:$S$1117,match($A118,Leveragefunging!$A$9:$A$1117,0),match(N$1,Leveragefunging!$A$9:$S$9,0)),0)</f>
        <v>-0.1066227677</v>
      </c>
      <c r="O118" s="392">
        <f t="array" ref="O118">iferror(index(Leveragefunging!$A$9:$S$1117,match($A118,Leveragefunging!$A$9:$A$1117,0),match(O$1,Leveragefunging!$A$9:$S$9,0)),0)</f>
        <v>-0.1031394275</v>
      </c>
      <c r="P118" s="392">
        <f t="array" ref="P118">iferror(index(Leveragefunging!$A$9:$S$1117,match($A118,Leveragefunging!$A$9:$A$1117,0),match(P$1,Leveragefunging!$A$9:$S$9,0)),0)</f>
        <v>-0.1092387449</v>
      </c>
      <c r="Q118" s="392" t="str">
        <f t="array" ref="Q118">iferror(index(Leveragefunging!$A$9:$S$1117,match($A118,Leveragefunging!$A$9:$A$1117,0),match(Q$1,Leveragefunging!$A$9:$S$9,0)),"")</f>
        <v/>
      </c>
      <c r="R118" s="392">
        <f>median(B118:P118)</f>
        <v>-0.1093829746</v>
      </c>
    </row>
    <row r="119" ht="15.75" customHeight="1">
      <c r="A119" s="281" t="s">
        <v>170</v>
      </c>
      <c r="B119" s="289">
        <f t="shared" ref="B119:P119" si="43">B114*(1+B118)</f>
        <v>259.2278293</v>
      </c>
      <c r="C119" s="289">
        <f t="shared" si="43"/>
        <v>65.16260594</v>
      </c>
      <c r="D119" s="289">
        <f t="shared" si="43"/>
        <v>423.9686658</v>
      </c>
      <c r="E119" s="289">
        <f t="shared" si="43"/>
        <v>289.0854331</v>
      </c>
      <c r="F119" s="289">
        <f t="shared" si="43"/>
        <v>149.8418697</v>
      </c>
      <c r="G119" s="289">
        <f t="shared" si="43"/>
        <v>7.11317445</v>
      </c>
      <c r="H119" s="289">
        <f t="shared" si="43"/>
        <v>124.4160031</v>
      </c>
      <c r="I119" s="289">
        <f t="shared" si="43"/>
        <v>310.6968275</v>
      </c>
      <c r="J119" s="289">
        <f t="shared" si="43"/>
        <v>256.4384339</v>
      </c>
      <c r="K119" s="289">
        <f t="shared" si="43"/>
        <v>80.2085433</v>
      </c>
      <c r="L119" s="289">
        <f t="shared" si="43"/>
        <v>350.8644549</v>
      </c>
      <c r="M119" s="289">
        <f t="shared" si="43"/>
        <v>227.4279565</v>
      </c>
      <c r="N119" s="289">
        <f t="shared" si="43"/>
        <v>433.7210964</v>
      </c>
      <c r="O119" s="289">
        <f t="shared" si="43"/>
        <v>2.137233229</v>
      </c>
      <c r="P119" s="289">
        <f t="shared" si="43"/>
        <v>218.2031027</v>
      </c>
      <c r="Q119" s="290" t="str">
        <f>iferror(Q114*(1+Q118),"n/a")</f>
        <v>n/a</v>
      </c>
      <c r="R119" s="289">
        <f>R114*(1+R118)</f>
        <v>205.333515</v>
      </c>
    </row>
    <row r="120" ht="1.5" customHeight="1">
      <c r="A120" s="282" t="s">
        <v>166</v>
      </c>
      <c r="B120" s="291">
        <f t="array" ref="B120">iferror((index('Moral weights'!$A$1:$AAC$80,match(CONCATENATE("Value assigned to ",mid($A120, 30,1000)),'Moral weights'!$A$1:$A$80,0),match(B$1,'Moral weights'!$A$1:$AAC$1,0))/B119)*10000," ")</f>
        <v>1658.772521</v>
      </c>
      <c r="C120" s="291">
        <f t="array" ref="C120">iferror((index('Moral weights'!$A$1:$AAC$80,match(CONCATENATE("Value assigned to ",mid($A120, 30,1000)),'Moral weights'!$A$1:$A$80,0),match(C$1,'Moral weights'!$A$1:$AAC$1,0))/C119)*10000," ")</f>
        <v>1227.697985</v>
      </c>
      <c r="D120" s="291">
        <f t="array" ref="D120">iferror((index('Moral weights'!$A$1:$AAC$80,match(CONCATENATE("Value assigned to ",mid($A120, 30,1000)),'Moral weights'!$A$1:$A$80,0),match(D$1,'Moral weights'!$A$1:$AAC$1,0))/D119)*10000," ")</f>
        <v>1886.9319</v>
      </c>
      <c r="E120" s="291">
        <f t="array" ref="E120">iferror((index('Moral weights'!$A$1:$AAC$80,match(CONCATENATE("Value assigned to ",mid($A120, 30,1000)),'Moral weights'!$A$1:$A$80,0),match(E$1,'Moral weights'!$A$1:$AAC$1,0))/E119)*10000," ")</f>
        <v>1729.59251</v>
      </c>
      <c r="F120" s="291">
        <f t="array" ref="F120">iferror((index('Moral weights'!$A$1:$AAC$80,match(CONCATENATE("Value assigned to ",mid($A120, 30,1000)),'Moral weights'!$A$1:$A$80,0),match(F$1,'Moral weights'!$A$1:$AAC$1,0))/F119)*10000," ")</f>
        <v>1334.74042</v>
      </c>
      <c r="G120" s="291">
        <f t="array" ref="G120">iferror((index('Moral weights'!$A$1:$AAC$80,match(CONCATENATE("Value assigned to ",mid($A120, 30,1000)),'Moral weights'!$A$1:$A$80,0),match(G$1,'Moral weights'!$A$1:$AAC$1,0))/G119)*10000," ")</f>
        <v>1405.842085</v>
      </c>
      <c r="H120" s="291">
        <f t="array" ref="H120">iferror((index('Moral weights'!$A$1:$AAC$80,match(CONCATENATE("Value assigned to ",mid($A120, 30,1000)),'Moral weights'!$A$1:$A$80,0),match(H$1,'Moral weights'!$A$1:$AAC$1,0))/H119)*10000," ")</f>
        <v>1183.127542</v>
      </c>
      <c r="I120" s="291">
        <f t="array" ref="I120">iferror((index('Moral weights'!$A$1:$AAC$80,match(CONCATENATE("Value assigned to ",mid($A120, 30,1000)),'Moral weights'!$A$1:$A$80,0),match(I$1,'Moral weights'!$A$1:$AAC$1,0))/I119)*10000," ")</f>
        <v>1609.285824</v>
      </c>
      <c r="J120" s="291">
        <f t="array" ref="J120">iferror((index('Moral weights'!$A$1:$AAC$80,match(CONCATENATE("Value assigned to ",mid($A120, 30,1000)),'Moral weights'!$A$1:$A$80,0),match(J$1,'Moral weights'!$A$1:$AAC$1,0))/J119)*10000," ")</f>
        <v>1665.117017</v>
      </c>
      <c r="K120" s="291">
        <f t="array" ref="K120">iferror((index('Moral weights'!$A$1:$AAC$80,match(CONCATENATE("Value assigned to ",mid($A120, 30,1000)),'Moral weights'!$A$1:$A$80,0),match(K$1,'Moral weights'!$A$1:$AAC$1,0))/K119)*10000," ")</f>
        <v>1246.749983</v>
      </c>
      <c r="L120" s="291">
        <f t="array" ref="L120">iferror((index('Moral weights'!$A$1:$AAC$80,match(CONCATENATE("Value assigned to ",mid($A120, 30,1000)),'Moral weights'!$A$1:$A$80,0),match(L$1,'Moral weights'!$A$1:$AAC$1,0))/L119)*10000," ")</f>
        <v>1425.051734</v>
      </c>
      <c r="M120" s="291">
        <f t="array" ref="M120">iferror((index('Moral weights'!$A$1:$AAC$80,match(CONCATENATE("Value assigned to ",mid($A120, 30,1000)),'Moral weights'!$A$1:$A$80,0),match(M$1,'Moral weights'!$A$1:$AAC$1,0))/M119)*10000," ")</f>
        <v>1758.798725</v>
      </c>
      <c r="N120" s="291">
        <f t="array" ref="N120">iferror((index('Moral weights'!$A$1:$AAC$80,match(CONCATENATE("Value assigned to ",mid($A120, 30,1000)),'Moral weights'!$A$1:$A$80,0),match(N$1,'Moral weights'!$A$1:$AAC$1,0))/N119)*10000," ")</f>
        <v>1573.59189</v>
      </c>
      <c r="O120" s="291">
        <f t="array" ref="O120">iferror((index('Moral weights'!$A$1:$AAC$80,match(CONCATENATE("Value assigned to ",mid($A120, 30,1000)),'Moral weights'!$A$1:$A$80,0),match(O$1,'Moral weights'!$A$1:$AAC$1,0))/O119)*10000," ")</f>
        <v>668.4209327</v>
      </c>
      <c r="P120" s="291">
        <f t="array" ref="P120">iferror((index('Moral weights'!$A$1:$AAC$80,match(CONCATENATE("Value assigned to ",mid($A120, 30,1000)),'Moral weights'!$A$1:$A$80,0),match(P$1,'Moral weights'!$A$1:$AAC$1,0))/P119)*10000," ")</f>
        <v>916.5772508</v>
      </c>
      <c r="Q120" s="292" t="str">
        <f t="array" ref="Q120">iferror((index('Moral weights'!$A$1:$ZZ$80,match(CONCATENATE("Value assigned to ",mid($A120, 30,1000)),'Moral weights'!$A$1:$A$80,0),match(Q$1,'Moral weights'!$A$1:$ZZ$1,0))/Q119)*10000," ")</f>
        <v> </v>
      </c>
      <c r="R120" s="291">
        <f t="array" ref="R120">iferror((index('Moral weights'!$A$1:$AAC$80,match(CONCATENATE("Value assigned to ",mid($A120, 30,1000)),'Moral weights'!$A$1:$A$80,0),match(R$1,'Moral weights'!$A$1:$AAC$1,0))/R119)*10000," ")</f>
        <v>1779.056868</v>
      </c>
    </row>
    <row r="121" ht="15.75" customHeight="1">
      <c r="A121" s="330" t="s">
        <v>254</v>
      </c>
      <c r="B121" s="219">
        <f t="shared" ref="B121:R121" si="44">B56/(1+B118)</f>
        <v>2418.958329</v>
      </c>
      <c r="C121" s="219">
        <f t="shared" si="44"/>
        <v>2374.765471</v>
      </c>
      <c r="D121" s="219">
        <f t="shared" si="44"/>
        <v>2416.993825</v>
      </c>
      <c r="E121" s="219">
        <f t="shared" si="44"/>
        <v>2395.173888</v>
      </c>
      <c r="F121" s="219">
        <f t="shared" si="44"/>
        <v>2394.973291</v>
      </c>
      <c r="G121" s="219">
        <f t="shared" si="44"/>
        <v>2415.978454</v>
      </c>
      <c r="H121" s="219">
        <f t="shared" si="44"/>
        <v>2378.580754</v>
      </c>
      <c r="I121" s="219">
        <f t="shared" si="44"/>
        <v>2401.070829</v>
      </c>
      <c r="J121" s="219">
        <f t="shared" si="44"/>
        <v>2412.186514</v>
      </c>
      <c r="K121" s="219">
        <f t="shared" si="44"/>
        <v>2401.917618</v>
      </c>
      <c r="L121" s="219">
        <f t="shared" si="44"/>
        <v>2393.092241</v>
      </c>
      <c r="M121" s="219">
        <f t="shared" si="44"/>
        <v>2414.990883</v>
      </c>
      <c r="N121" s="219">
        <f t="shared" si="44"/>
        <v>2387.773682</v>
      </c>
      <c r="O121" s="219">
        <f t="shared" si="44"/>
        <v>2378.499746</v>
      </c>
      <c r="P121" s="219">
        <f t="shared" si="44"/>
        <v>2394.786068</v>
      </c>
      <c r="Q121" s="219">
        <f t="shared" si="44"/>
        <v>2133.182644</v>
      </c>
      <c r="R121" s="219">
        <f t="shared" si="44"/>
        <v>2395.173888</v>
      </c>
    </row>
    <row r="122" ht="15.75" customHeight="1">
      <c r="A122" s="393" t="s">
        <v>171</v>
      </c>
      <c r="B122" s="291">
        <f t="shared" ref="B122:R122" si="45">B113/(1+B118)</f>
        <v>2314.418903</v>
      </c>
      <c r="C122" s="291">
        <f t="shared" si="45"/>
        <v>2272.135916</v>
      </c>
      <c r="D122" s="291">
        <f t="shared" si="45"/>
        <v>2312.539299</v>
      </c>
      <c r="E122" s="291">
        <f t="shared" si="45"/>
        <v>2291.662348</v>
      </c>
      <c r="F122" s="291">
        <f t="shared" si="45"/>
        <v>2291.47042</v>
      </c>
      <c r="G122" s="291">
        <f t="shared" si="45"/>
        <v>2311.567809</v>
      </c>
      <c r="H122" s="291">
        <f t="shared" si="45"/>
        <v>2275.786314</v>
      </c>
      <c r="I122" s="291">
        <f t="shared" si="45"/>
        <v>2297.304443</v>
      </c>
      <c r="J122" s="291">
        <f t="shared" si="45"/>
        <v>2307.939744</v>
      </c>
      <c r="K122" s="291">
        <f t="shared" si="45"/>
        <v>2298.114637</v>
      </c>
      <c r="L122" s="291">
        <f t="shared" si="45"/>
        <v>2289.670663</v>
      </c>
      <c r="M122" s="291">
        <f t="shared" si="45"/>
        <v>2310.622918</v>
      </c>
      <c r="N122" s="291">
        <f t="shared" si="45"/>
        <v>2284.581955</v>
      </c>
      <c r="O122" s="291">
        <f t="shared" si="45"/>
        <v>2275.708807</v>
      </c>
      <c r="P122" s="291">
        <f t="shared" si="45"/>
        <v>2291.291288</v>
      </c>
      <c r="Q122" s="291">
        <f t="shared" si="45"/>
        <v>2040.993504</v>
      </c>
      <c r="R122" s="291">
        <f t="shared" si="45"/>
        <v>2291.662348</v>
      </c>
    </row>
    <row r="123" ht="15.75" customHeight="1">
      <c r="A123" s="364"/>
      <c r="B123" s="365"/>
      <c r="C123" s="365"/>
      <c r="D123" s="365"/>
      <c r="E123" s="365"/>
      <c r="F123" s="365"/>
      <c r="G123" s="365"/>
      <c r="H123" s="365"/>
      <c r="I123" s="365"/>
      <c r="J123" s="365"/>
      <c r="K123" s="365"/>
      <c r="L123" s="365"/>
      <c r="M123" s="365"/>
      <c r="N123" s="365"/>
      <c r="O123" s="365"/>
      <c r="P123" s="365"/>
      <c r="Q123" s="365"/>
      <c r="R123" s="365"/>
    </row>
    <row r="124" ht="15.75" customHeight="1">
      <c r="A124" s="294" t="s">
        <v>174</v>
      </c>
      <c r="B124" s="295"/>
      <c r="C124" s="295"/>
      <c r="D124" s="295"/>
      <c r="E124" s="295"/>
      <c r="F124" s="295"/>
      <c r="G124" s="295"/>
      <c r="H124" s="295"/>
      <c r="I124" s="295"/>
      <c r="J124" s="295"/>
      <c r="K124" s="295"/>
      <c r="L124" s="295"/>
      <c r="M124" s="295"/>
      <c r="N124" s="295"/>
      <c r="O124" s="295"/>
      <c r="P124" s="295"/>
      <c r="Q124" s="295"/>
      <c r="R124" s="295"/>
    </row>
    <row r="125" ht="15.75" customHeight="1">
      <c r="A125" s="394" t="s">
        <v>255</v>
      </c>
      <c r="B125" s="183">
        <f t="shared" ref="B125:R125" si="46">iferror(B110/(B110+B59+B80), " ")</f>
        <v>0.292651906</v>
      </c>
      <c r="C125" s="183">
        <f t="shared" si="46"/>
        <v>0.32499667</v>
      </c>
      <c r="D125" s="183">
        <f t="shared" si="46"/>
        <v>0.1840433151</v>
      </c>
      <c r="E125" s="183">
        <f t="shared" si="46"/>
        <v>0.2126502348</v>
      </c>
      <c r="F125" s="183">
        <f t="shared" si="46"/>
        <v>0.3961209204</v>
      </c>
      <c r="G125" s="183">
        <f t="shared" si="46"/>
        <v>0.2521967841</v>
      </c>
      <c r="H125" s="183">
        <f t="shared" si="46"/>
        <v>0.4225632266</v>
      </c>
      <c r="I125" s="183">
        <f t="shared" si="46"/>
        <v>0.2813252705</v>
      </c>
      <c r="J125" s="183">
        <f t="shared" si="46"/>
        <v>0.2761169781</v>
      </c>
      <c r="K125" s="183">
        <f t="shared" si="46"/>
        <v>0.3821381449</v>
      </c>
      <c r="L125" s="183">
        <f t="shared" si="46"/>
        <v>0.350719818</v>
      </c>
      <c r="M125" s="183">
        <f t="shared" si="46"/>
        <v>0.2388205312</v>
      </c>
      <c r="N125" s="183">
        <f t="shared" si="46"/>
        <v>0.2713483487</v>
      </c>
      <c r="O125" s="183">
        <f t="shared" si="46"/>
        <v>0.6745460941</v>
      </c>
      <c r="P125" s="183">
        <f t="shared" si="46"/>
        <v>0.5635487288</v>
      </c>
      <c r="Q125" s="183" t="str">
        <f t="shared" si="46"/>
        <v> </v>
      </c>
      <c r="R125" s="183">
        <f t="shared" si="46"/>
        <v>0.229891331</v>
      </c>
    </row>
    <row r="126" ht="15.75" customHeight="1">
      <c r="A126" s="215" t="s">
        <v>256</v>
      </c>
      <c r="B126" s="183">
        <f t="shared" ref="B126:R126" si="47">iferror(B59/(B59+B110+B80), " ")</f>
        <v>0.6857383618</v>
      </c>
      <c r="C126" s="183">
        <f t="shared" si="47"/>
        <v>0.5815985829</v>
      </c>
      <c r="D126" s="183">
        <f t="shared" si="47"/>
        <v>0.7806937199</v>
      </c>
      <c r="E126" s="183">
        <f t="shared" si="47"/>
        <v>0.7221156338</v>
      </c>
      <c r="F126" s="183">
        <f t="shared" si="47"/>
        <v>0.5573091044</v>
      </c>
      <c r="G126" s="183">
        <f t="shared" si="47"/>
        <v>0.6973347891</v>
      </c>
      <c r="H126" s="183">
        <f t="shared" si="47"/>
        <v>0.5072263121</v>
      </c>
      <c r="I126" s="183">
        <f t="shared" si="47"/>
        <v>0.6702367145</v>
      </c>
      <c r="J126" s="183">
        <f t="shared" si="47"/>
        <v>0.6902936432</v>
      </c>
      <c r="K126" s="183">
        <f t="shared" si="47"/>
        <v>0.5709708654</v>
      </c>
      <c r="L126" s="183">
        <f t="shared" si="47"/>
        <v>0.595485502</v>
      </c>
      <c r="M126" s="183">
        <f t="shared" si="47"/>
        <v>0.7282837949</v>
      </c>
      <c r="N126" s="183">
        <f t="shared" si="47"/>
        <v>0.6590205354</v>
      </c>
      <c r="O126" s="183">
        <f t="shared" si="47"/>
        <v>0.2810262788</v>
      </c>
      <c r="P126" s="183">
        <f t="shared" si="47"/>
        <v>0.4018756106</v>
      </c>
      <c r="Q126" s="183" t="str">
        <f t="shared" si="47"/>
        <v> </v>
      </c>
      <c r="R126" s="183">
        <f t="shared" si="47"/>
        <v>0.7427673107</v>
      </c>
    </row>
    <row r="127" ht="15.75" customHeight="1">
      <c r="A127" s="395" t="s">
        <v>257</v>
      </c>
      <c r="B127" s="183">
        <f t="shared" ref="B127:R127" si="48">iferror(B80/(B110+B59+B80), " ")</f>
        <v>0.02160973222</v>
      </c>
      <c r="C127" s="183">
        <f t="shared" si="48"/>
        <v>0.09340474714</v>
      </c>
      <c r="D127" s="183">
        <f t="shared" si="48"/>
        <v>0.03526296502</v>
      </c>
      <c r="E127" s="183">
        <f t="shared" si="48"/>
        <v>0.06523413135</v>
      </c>
      <c r="F127" s="183">
        <f t="shared" si="48"/>
        <v>0.04656997522</v>
      </c>
      <c r="G127" s="183">
        <f t="shared" si="48"/>
        <v>0.0504684268</v>
      </c>
      <c r="H127" s="183">
        <f t="shared" si="48"/>
        <v>0.07021046127</v>
      </c>
      <c r="I127" s="183">
        <f t="shared" si="48"/>
        <v>0.04843801499</v>
      </c>
      <c r="J127" s="183">
        <f t="shared" si="48"/>
        <v>0.03358937873</v>
      </c>
      <c r="K127" s="183">
        <f t="shared" si="48"/>
        <v>0.04689098972</v>
      </c>
      <c r="L127" s="183">
        <f t="shared" si="48"/>
        <v>0.05379468002</v>
      </c>
      <c r="M127" s="183">
        <f t="shared" si="48"/>
        <v>0.03289567385</v>
      </c>
      <c r="N127" s="183">
        <f t="shared" si="48"/>
        <v>0.06963111592</v>
      </c>
      <c r="O127" s="183">
        <f t="shared" si="48"/>
        <v>0.04442762707</v>
      </c>
      <c r="P127" s="183">
        <f t="shared" si="48"/>
        <v>0.03457566066</v>
      </c>
      <c r="Q127" s="183" t="str">
        <f t="shared" si="48"/>
        <v> </v>
      </c>
      <c r="R127" s="183">
        <f t="shared" si="48"/>
        <v>0.02734135823</v>
      </c>
    </row>
    <row r="128" ht="15.75" customHeight="1">
      <c r="A128" s="364"/>
    </row>
    <row r="129">
      <c r="A129" s="294" t="s">
        <v>180</v>
      </c>
      <c r="B129" s="295"/>
      <c r="C129" s="295"/>
      <c r="D129" s="295"/>
      <c r="E129" s="295"/>
      <c r="F129" s="295"/>
      <c r="G129" s="295"/>
      <c r="H129" s="295"/>
      <c r="I129" s="295"/>
      <c r="J129" s="295"/>
      <c r="K129" s="295"/>
      <c r="L129" s="296"/>
      <c r="M129" s="296"/>
      <c r="N129" s="296"/>
      <c r="O129" s="295"/>
      <c r="P129" s="295"/>
      <c r="Q129" s="301"/>
      <c r="R129" s="295"/>
    </row>
    <row r="130" ht="15.75" customHeight="1">
      <c r="A130" s="297" t="s">
        <v>181</v>
      </c>
      <c r="B130" s="293">
        <f>median(B113:P113)</f>
        <v>2040.993504</v>
      </c>
      <c r="D130" s="2"/>
      <c r="E130" s="2"/>
      <c r="F130" s="2"/>
      <c r="G130" s="2"/>
      <c r="H130" s="2"/>
      <c r="I130" s="2"/>
      <c r="J130" s="2"/>
      <c r="K130" s="14"/>
      <c r="L130" s="2"/>
      <c r="M130" s="2"/>
      <c r="N130" s="2"/>
      <c r="Q130" s="2"/>
    </row>
    <row r="131" ht="15.75" customHeight="1">
      <c r="A131" s="297" t="s">
        <v>183</v>
      </c>
      <c r="B131" s="293">
        <f>median(B122:P122)</f>
        <v>2291.662348</v>
      </c>
      <c r="D131" s="2"/>
      <c r="E131" s="2"/>
      <c r="F131" s="2"/>
      <c r="G131" s="2"/>
      <c r="H131" s="2"/>
      <c r="I131" s="2"/>
      <c r="J131" s="2"/>
      <c r="K131" s="14"/>
      <c r="L131" s="2"/>
      <c r="M131" s="2"/>
      <c r="N131" s="2"/>
      <c r="Q131" s="2"/>
    </row>
    <row r="132" ht="15.75" customHeight="1">
      <c r="A132" s="364"/>
    </row>
    <row r="133" ht="15.75" customHeight="1">
      <c r="A133" s="364"/>
    </row>
    <row r="134" ht="15.75" customHeight="1">
      <c r="A134" s="396"/>
      <c r="B134" s="397"/>
      <c r="C134" s="397"/>
      <c r="D134" s="397"/>
      <c r="E134" s="397"/>
      <c r="F134" s="397"/>
      <c r="G134" s="397"/>
      <c r="H134" s="397"/>
      <c r="I134" s="397"/>
      <c r="J134" s="397"/>
      <c r="K134" s="397"/>
      <c r="L134" s="398"/>
      <c r="M134" s="398"/>
      <c r="N134" s="398"/>
      <c r="O134" s="398"/>
      <c r="P134" s="398"/>
      <c r="Q134" s="398"/>
      <c r="R134" s="398"/>
    </row>
    <row r="135" ht="15.75" customHeight="1">
      <c r="A135" s="396"/>
      <c r="B135" s="398"/>
      <c r="C135" s="398"/>
      <c r="D135" s="398"/>
      <c r="E135" s="398"/>
      <c r="F135" s="398"/>
      <c r="G135" s="398"/>
      <c r="H135" s="398"/>
      <c r="I135" s="398"/>
      <c r="J135" s="398"/>
      <c r="K135" s="398"/>
      <c r="L135" s="398"/>
      <c r="M135" s="398"/>
      <c r="N135" s="398"/>
      <c r="O135" s="398"/>
      <c r="P135" s="398"/>
      <c r="Q135" s="398"/>
      <c r="R135" s="398"/>
    </row>
    <row r="136" ht="15.75" customHeight="1">
      <c r="A136" s="396"/>
      <c r="B136" s="398"/>
      <c r="C136" s="398"/>
      <c r="D136" s="398"/>
      <c r="E136" s="398"/>
      <c r="F136" s="398"/>
      <c r="G136" s="398"/>
      <c r="H136" s="398"/>
      <c r="I136" s="398"/>
      <c r="J136" s="398"/>
      <c r="K136" s="398"/>
      <c r="L136" s="398"/>
      <c r="M136" s="398"/>
      <c r="N136" s="398"/>
      <c r="O136" s="398"/>
      <c r="P136" s="398"/>
      <c r="Q136" s="398"/>
      <c r="R136" s="398"/>
    </row>
    <row r="137" ht="15.75" customHeight="1">
      <c r="A137" s="396"/>
      <c r="B137" s="398"/>
      <c r="C137" s="398"/>
      <c r="D137" s="398"/>
      <c r="E137" s="398"/>
      <c r="F137" s="398"/>
      <c r="G137" s="398"/>
      <c r="H137" s="398"/>
      <c r="I137" s="398"/>
      <c r="J137" s="398"/>
      <c r="K137" s="398"/>
      <c r="L137" s="398"/>
      <c r="M137" s="398"/>
      <c r="N137" s="398"/>
      <c r="O137" s="398"/>
      <c r="P137" s="398"/>
      <c r="Q137" s="398"/>
      <c r="R137" s="398"/>
    </row>
    <row r="138" ht="15.75" customHeight="1">
      <c r="A138" s="396"/>
      <c r="B138" s="398"/>
      <c r="C138" s="398"/>
      <c r="D138" s="398"/>
      <c r="E138" s="398"/>
      <c r="F138" s="398"/>
      <c r="G138" s="398"/>
      <c r="H138" s="398"/>
      <c r="I138" s="398"/>
      <c r="J138" s="398"/>
      <c r="K138" s="398"/>
      <c r="L138" s="398"/>
      <c r="M138" s="398"/>
      <c r="N138" s="398"/>
      <c r="O138" s="398"/>
      <c r="P138" s="398"/>
      <c r="Q138" s="398"/>
      <c r="R138" s="398"/>
    </row>
    <row r="139" ht="15.75" customHeight="1">
      <c r="A139" s="364"/>
    </row>
    <row r="140" ht="15.75" customHeight="1">
      <c r="A140" s="364"/>
    </row>
    <row r="141" ht="15.75" customHeight="1">
      <c r="A141" s="364"/>
    </row>
    <row r="142" ht="15.75" customHeight="1">
      <c r="A142" s="364"/>
    </row>
    <row r="143" ht="15.75" customHeight="1">
      <c r="A143" s="364"/>
    </row>
    <row r="144" ht="15.75" customHeight="1">
      <c r="A144" s="364"/>
    </row>
    <row r="145" ht="15.75" customHeight="1">
      <c r="A145" s="364"/>
    </row>
    <row r="146" ht="15.75" customHeight="1">
      <c r="A146" s="364"/>
    </row>
    <row r="147" ht="15.75" customHeight="1">
      <c r="A147" s="364"/>
    </row>
    <row r="148" ht="15.75" customHeight="1">
      <c r="A148" s="364"/>
    </row>
    <row r="149" ht="15.75" customHeight="1">
      <c r="A149" s="364"/>
    </row>
    <row r="150" ht="15.75" customHeight="1">
      <c r="A150" s="364"/>
    </row>
    <row r="151" ht="15.75" customHeight="1">
      <c r="A151" s="364"/>
    </row>
    <row r="152" ht="15.75" customHeight="1">
      <c r="A152" s="364"/>
    </row>
    <row r="153" ht="15.75" customHeight="1">
      <c r="A153" s="364"/>
    </row>
    <row r="154" ht="15.75" customHeight="1">
      <c r="A154" s="364"/>
    </row>
    <row r="155" ht="15.75" customHeight="1">
      <c r="A155" s="364"/>
    </row>
    <row r="156" ht="15.75" customHeight="1">
      <c r="A156" s="364"/>
    </row>
    <row r="157" ht="15.75" customHeight="1">
      <c r="A157" s="364"/>
    </row>
    <row r="158" ht="15.75" customHeight="1">
      <c r="A158" s="364"/>
    </row>
    <row r="159" ht="15.75" customHeight="1">
      <c r="A159" s="364"/>
    </row>
    <row r="160" ht="15.75" customHeight="1">
      <c r="A160" s="364"/>
    </row>
    <row r="161" ht="15.75" customHeight="1">
      <c r="A161" s="364"/>
    </row>
    <row r="162" ht="15.75" customHeight="1">
      <c r="A162" s="364"/>
    </row>
    <row r="163" ht="15.75" customHeight="1">
      <c r="A163" s="364"/>
    </row>
    <row r="164" ht="15.75" customHeight="1">
      <c r="A164" s="364"/>
    </row>
    <row r="165" ht="15.75" customHeight="1">
      <c r="A165" s="364"/>
    </row>
    <row r="166" ht="15.75" customHeight="1">
      <c r="A166" s="364"/>
    </row>
    <row r="167" ht="15.75" customHeight="1">
      <c r="A167" s="364"/>
    </row>
    <row r="168" ht="15.75" customHeight="1">
      <c r="A168" s="364"/>
    </row>
    <row r="169" ht="15.75" customHeight="1">
      <c r="A169" s="364"/>
    </row>
    <row r="170" ht="15.75" customHeight="1">
      <c r="A170" s="364"/>
    </row>
    <row r="171" ht="15.75" customHeight="1">
      <c r="A171" s="364"/>
    </row>
    <row r="172" ht="15.75" customHeight="1">
      <c r="A172" s="364"/>
    </row>
    <row r="173" ht="15.75" customHeight="1">
      <c r="A173" s="364"/>
    </row>
    <row r="174" ht="15.75" customHeight="1">
      <c r="A174" s="364"/>
    </row>
    <row r="175" ht="15.75" customHeight="1">
      <c r="A175" s="364"/>
    </row>
    <row r="176" ht="15.75" customHeight="1">
      <c r="A176" s="364"/>
    </row>
    <row r="177" ht="15.75" customHeight="1">
      <c r="A177" s="364"/>
    </row>
    <row r="178" ht="15.75" customHeight="1">
      <c r="A178" s="364"/>
    </row>
    <row r="179" ht="15.75" customHeight="1">
      <c r="A179" s="364"/>
    </row>
    <row r="180" ht="15.75" customHeight="1">
      <c r="A180" s="364"/>
    </row>
    <row r="181" ht="15.75" customHeight="1">
      <c r="A181" s="364"/>
    </row>
    <row r="182" ht="15.75" customHeight="1">
      <c r="A182" s="364"/>
    </row>
    <row r="183" ht="15.75" customHeight="1">
      <c r="A183" s="364"/>
    </row>
    <row r="184" ht="15.75" customHeight="1">
      <c r="A184" s="364"/>
    </row>
    <row r="185" ht="15.75" customHeight="1">
      <c r="A185" s="364"/>
    </row>
    <row r="186" ht="15.75" customHeight="1">
      <c r="A186" s="364"/>
    </row>
    <row r="187" ht="15.75" customHeight="1">
      <c r="A187" s="364"/>
    </row>
    <row r="188" ht="15.75" customHeight="1">
      <c r="A188" s="364"/>
    </row>
    <row r="189" ht="15.75" customHeight="1">
      <c r="A189" s="364"/>
    </row>
    <row r="190" ht="15.75" customHeight="1">
      <c r="A190" s="364"/>
    </row>
    <row r="191" ht="15.75" customHeight="1">
      <c r="A191" s="364"/>
    </row>
    <row r="192" ht="15.75" customHeight="1">
      <c r="A192" s="364"/>
    </row>
    <row r="193" ht="15.75" customHeight="1">
      <c r="A193" s="364"/>
    </row>
    <row r="194" ht="15.75" customHeight="1">
      <c r="A194" s="364"/>
    </row>
    <row r="195" ht="15.75" customHeight="1">
      <c r="A195" s="364"/>
    </row>
    <row r="196" ht="15.75" customHeight="1">
      <c r="A196" s="364"/>
    </row>
    <row r="197" ht="15.75" customHeight="1">
      <c r="A197" s="364"/>
    </row>
    <row r="198" ht="15.75" customHeight="1">
      <c r="A198" s="364"/>
    </row>
    <row r="199" ht="15.75" customHeight="1">
      <c r="A199" s="364"/>
    </row>
    <row r="200" ht="15.75" customHeight="1">
      <c r="A200" s="364"/>
    </row>
    <row r="201" ht="15.75" customHeight="1">
      <c r="A201" s="364"/>
    </row>
    <row r="202" ht="15.75" customHeight="1">
      <c r="A202" s="364"/>
    </row>
    <row r="203" ht="15.75" customHeight="1">
      <c r="A203" s="364"/>
    </row>
    <row r="204" ht="15.75" customHeight="1">
      <c r="A204" s="364"/>
    </row>
    <row r="205" ht="15.75" customHeight="1">
      <c r="A205" s="364"/>
    </row>
    <row r="206" ht="15.75" customHeight="1">
      <c r="A206" s="364"/>
    </row>
    <row r="207" ht="15.75" customHeight="1">
      <c r="A207" s="364"/>
    </row>
    <row r="208" ht="15.75" customHeight="1">
      <c r="A208" s="364"/>
    </row>
    <row r="209" ht="15.75" customHeight="1">
      <c r="A209" s="364"/>
    </row>
    <row r="210" ht="15.75" customHeight="1">
      <c r="A210" s="364"/>
    </row>
    <row r="211" ht="15.75" customHeight="1">
      <c r="A211" s="364"/>
    </row>
    <row r="212" ht="15.75" customHeight="1">
      <c r="A212" s="364"/>
    </row>
    <row r="213" ht="15.75" customHeight="1">
      <c r="A213" s="364"/>
    </row>
    <row r="214" ht="15.75" customHeight="1">
      <c r="A214" s="364"/>
    </row>
    <row r="215" ht="15.75" customHeight="1">
      <c r="A215" s="364"/>
    </row>
    <row r="216" ht="15.75" customHeight="1">
      <c r="A216" s="364"/>
    </row>
    <row r="217" ht="15.75" customHeight="1">
      <c r="A217" s="364"/>
    </row>
    <row r="218" ht="15.75" customHeight="1">
      <c r="A218" s="364"/>
    </row>
    <row r="219" ht="15.75" customHeight="1">
      <c r="A219" s="364"/>
    </row>
    <row r="220" ht="15.75" customHeight="1">
      <c r="A220" s="364"/>
    </row>
    <row r="221" ht="15.75" customHeight="1">
      <c r="A221" s="364"/>
    </row>
    <row r="222" ht="15.75" customHeight="1">
      <c r="A222" s="364"/>
    </row>
    <row r="223" ht="15.75" customHeight="1">
      <c r="A223" s="364"/>
    </row>
    <row r="224" ht="15.75" customHeight="1">
      <c r="A224" s="364"/>
    </row>
    <row r="225" ht="15.75" customHeight="1">
      <c r="A225" s="364"/>
    </row>
    <row r="226" ht="15.75" customHeight="1">
      <c r="A226" s="364"/>
    </row>
    <row r="227" ht="15.75" customHeight="1">
      <c r="A227" s="364"/>
    </row>
    <row r="228" ht="15.75" customHeight="1">
      <c r="A228" s="364"/>
    </row>
    <row r="229" ht="15.75" customHeight="1">
      <c r="A229" s="364"/>
    </row>
    <row r="230" ht="15.75" customHeight="1">
      <c r="A230" s="364"/>
    </row>
    <row r="231" ht="15.75" customHeight="1">
      <c r="A231" s="364"/>
    </row>
    <row r="232" ht="15.75" customHeight="1">
      <c r="A232" s="364"/>
    </row>
    <row r="233" ht="15.75" customHeight="1">
      <c r="A233" s="364"/>
    </row>
    <row r="234" ht="15.75" customHeight="1">
      <c r="A234" s="364"/>
    </row>
    <row r="235" ht="15.75" customHeight="1">
      <c r="A235" s="364"/>
    </row>
    <row r="236" ht="15.75" customHeight="1">
      <c r="A236" s="364"/>
    </row>
    <row r="237" ht="15.75" customHeight="1">
      <c r="A237" s="364"/>
    </row>
    <row r="238" ht="15.75" customHeight="1">
      <c r="A238" s="364"/>
    </row>
    <row r="239" ht="15.75" customHeight="1">
      <c r="A239" s="364"/>
    </row>
    <row r="240" ht="15.75" customHeight="1">
      <c r="A240" s="364"/>
    </row>
    <row r="241" ht="15.75" customHeight="1">
      <c r="A241" s="364"/>
    </row>
    <row r="242" ht="15.75" customHeight="1">
      <c r="A242" s="364"/>
    </row>
    <row r="243" ht="15.75" customHeight="1">
      <c r="A243" s="364"/>
    </row>
    <row r="244" ht="15.75" customHeight="1">
      <c r="A244" s="364"/>
    </row>
    <row r="245" ht="15.75" customHeight="1">
      <c r="A245" s="364"/>
    </row>
    <row r="246" ht="15.75" customHeight="1">
      <c r="A246" s="364"/>
    </row>
    <row r="247" ht="15.75" customHeight="1">
      <c r="A247" s="364"/>
    </row>
    <row r="248" ht="15.75" customHeight="1">
      <c r="A248" s="364"/>
    </row>
    <row r="249" ht="15.75" customHeight="1">
      <c r="A249" s="364"/>
    </row>
    <row r="250" ht="15.75" customHeight="1">
      <c r="A250" s="364"/>
    </row>
    <row r="251" ht="15.75" customHeight="1">
      <c r="A251" s="364"/>
    </row>
    <row r="252" ht="15.75" customHeight="1">
      <c r="A252" s="364"/>
    </row>
    <row r="253" ht="15.75" customHeight="1">
      <c r="A253" s="364"/>
    </row>
    <row r="254" ht="15.75" customHeight="1">
      <c r="A254" s="364"/>
    </row>
    <row r="255" ht="15.75" customHeight="1">
      <c r="A255" s="364"/>
    </row>
    <row r="256" ht="15.75" customHeight="1">
      <c r="A256" s="364"/>
    </row>
    <row r="257" ht="15.75" customHeight="1">
      <c r="A257" s="364"/>
    </row>
    <row r="258" ht="15.75" customHeight="1">
      <c r="A258" s="364"/>
    </row>
    <row r="259" ht="15.75" customHeight="1">
      <c r="A259" s="364"/>
    </row>
    <row r="260" ht="15.75" customHeight="1">
      <c r="A260" s="364"/>
    </row>
    <row r="261" ht="15.75" customHeight="1">
      <c r="A261" s="364"/>
    </row>
    <row r="262" ht="15.75" customHeight="1">
      <c r="A262" s="364"/>
    </row>
    <row r="263" ht="15.75" customHeight="1">
      <c r="A263" s="364"/>
    </row>
    <row r="264" ht="15.75" customHeight="1">
      <c r="A264" s="364"/>
    </row>
    <row r="265" ht="15.75" customHeight="1">
      <c r="A265" s="364"/>
    </row>
    <row r="266" ht="15.75" customHeight="1">
      <c r="A266" s="364"/>
    </row>
    <row r="267" ht="15.75" customHeight="1">
      <c r="A267" s="364"/>
    </row>
    <row r="268" ht="15.75" customHeight="1">
      <c r="A268" s="364"/>
    </row>
    <row r="269" ht="15.75" customHeight="1">
      <c r="A269" s="364"/>
    </row>
    <row r="270" ht="15.75" customHeight="1">
      <c r="A270" s="364"/>
    </row>
    <row r="271" ht="15.75" customHeight="1">
      <c r="A271" s="364"/>
    </row>
    <row r="272" ht="15.75" customHeight="1">
      <c r="A272" s="364"/>
    </row>
    <row r="273" ht="15.75" customHeight="1">
      <c r="A273" s="364"/>
    </row>
    <row r="274" ht="15.75" customHeight="1">
      <c r="A274" s="364"/>
    </row>
    <row r="275" ht="15.75" customHeight="1">
      <c r="A275" s="364"/>
    </row>
    <row r="276" ht="15.75" customHeight="1">
      <c r="A276" s="364"/>
    </row>
    <row r="277" ht="15.75" customHeight="1">
      <c r="A277" s="364"/>
    </row>
    <row r="278" ht="15.75" customHeight="1">
      <c r="A278" s="364"/>
    </row>
    <row r="279" ht="15.75" customHeight="1">
      <c r="A279" s="364"/>
    </row>
    <row r="280" ht="15.75" customHeight="1">
      <c r="A280" s="364"/>
    </row>
    <row r="281" ht="15.75" customHeight="1">
      <c r="A281" s="364"/>
    </row>
    <row r="282" ht="15.75" customHeight="1">
      <c r="A282" s="364"/>
    </row>
    <row r="283" ht="15.75" customHeight="1">
      <c r="A283" s="364"/>
    </row>
    <row r="284" ht="15.75" customHeight="1">
      <c r="A284" s="364"/>
    </row>
    <row r="285" ht="15.75" customHeight="1">
      <c r="A285" s="364"/>
    </row>
    <row r="286" ht="15.75" customHeight="1">
      <c r="A286" s="364"/>
    </row>
    <row r="287" ht="15.75" customHeight="1">
      <c r="A287" s="364"/>
    </row>
    <row r="288" ht="15.75" customHeight="1">
      <c r="A288" s="364"/>
    </row>
    <row r="289" ht="15.75" customHeight="1">
      <c r="A289" s="364"/>
    </row>
    <row r="290" ht="15.75" customHeight="1">
      <c r="A290" s="364"/>
    </row>
    <row r="291" ht="15.75" customHeight="1">
      <c r="A291" s="364"/>
    </row>
    <row r="292" ht="15.75" customHeight="1">
      <c r="A292" s="364"/>
    </row>
    <row r="293" ht="15.75" customHeight="1">
      <c r="A293" s="364"/>
    </row>
    <row r="294" ht="15.75" customHeight="1">
      <c r="A294" s="364"/>
    </row>
    <row r="295" ht="15.75" customHeight="1">
      <c r="A295" s="364"/>
    </row>
    <row r="296" ht="15.75" customHeight="1">
      <c r="A296" s="364"/>
    </row>
    <row r="297" ht="15.75" customHeight="1">
      <c r="A297" s="364"/>
    </row>
    <row r="298" ht="15.75" customHeight="1">
      <c r="A298" s="364"/>
    </row>
    <row r="299" ht="15.75" customHeight="1">
      <c r="A299" s="364"/>
    </row>
    <row r="300" ht="15.75" customHeight="1">
      <c r="A300" s="364"/>
    </row>
    <row r="301" ht="15.75" customHeight="1">
      <c r="A301" s="364"/>
    </row>
    <row r="302" ht="15.75" customHeight="1">
      <c r="A302" s="364"/>
    </row>
    <row r="303" ht="15.75" customHeight="1">
      <c r="A303" s="364"/>
    </row>
    <row r="304" ht="15.75" customHeight="1">
      <c r="A304" s="364"/>
    </row>
    <row r="305" ht="15.75" customHeight="1">
      <c r="A305" s="364"/>
    </row>
    <row r="306" ht="15.75" customHeight="1">
      <c r="A306" s="364"/>
    </row>
    <row r="307" ht="15.75" customHeight="1">
      <c r="A307" s="364"/>
    </row>
    <row r="308" ht="15.75" customHeight="1">
      <c r="A308" s="364"/>
    </row>
    <row r="309" ht="15.75" customHeight="1">
      <c r="A309" s="364"/>
    </row>
    <row r="310" ht="15.75" customHeight="1">
      <c r="A310" s="364"/>
    </row>
    <row r="311" ht="15.75" customHeight="1">
      <c r="A311" s="364"/>
    </row>
    <row r="312" ht="15.75" customHeight="1">
      <c r="A312" s="364"/>
    </row>
    <row r="313" ht="15.75" customHeight="1">
      <c r="A313" s="364"/>
    </row>
    <row r="314" ht="15.75" customHeight="1">
      <c r="A314" s="364"/>
    </row>
    <row r="315" ht="15.75" customHeight="1">
      <c r="A315" s="364"/>
    </row>
    <row r="316" ht="15.75" customHeight="1">
      <c r="A316" s="364"/>
    </row>
    <row r="317" ht="15.75" customHeight="1">
      <c r="A317" s="364"/>
    </row>
    <row r="318" ht="15.75" customHeight="1">
      <c r="A318" s="364"/>
    </row>
    <row r="319" ht="15.75" customHeight="1">
      <c r="A319" s="364"/>
    </row>
    <row r="320" ht="15.75" customHeight="1">
      <c r="A320" s="364"/>
    </row>
    <row r="321" ht="15.75" customHeight="1">
      <c r="A321" s="364"/>
    </row>
    <row r="322" ht="15.75" customHeight="1">
      <c r="A322" s="364"/>
    </row>
    <row r="323" ht="15.75" customHeight="1">
      <c r="A323" s="364"/>
    </row>
    <row r="324" ht="15.75" customHeight="1">
      <c r="A324" s="364"/>
    </row>
    <row r="325" ht="15.75" customHeight="1">
      <c r="A325" s="364"/>
    </row>
    <row r="326" ht="15.75" customHeight="1">
      <c r="A326" s="364"/>
    </row>
    <row r="327" ht="15.75" customHeight="1">
      <c r="A327" s="364"/>
    </row>
    <row r="328" ht="15.75" customHeight="1">
      <c r="A328" s="364"/>
    </row>
    <row r="329" ht="15.75" customHeight="1">
      <c r="A329" s="364"/>
    </row>
    <row r="330" ht="15.75" customHeight="1">
      <c r="A330" s="364"/>
    </row>
    <row r="331" ht="15.75" customHeight="1">
      <c r="A331" s="364"/>
    </row>
    <row r="332" ht="15.75" customHeight="1">
      <c r="A332" s="364"/>
    </row>
    <row r="333" ht="15.75" customHeight="1">
      <c r="A333" s="364"/>
    </row>
    <row r="334" ht="15.75" customHeight="1">
      <c r="A334" s="364"/>
    </row>
    <row r="335" ht="15.75" customHeight="1">
      <c r="A335" s="364"/>
    </row>
    <row r="336" ht="15.75" customHeight="1">
      <c r="A336" s="364"/>
    </row>
    <row r="337" ht="15.75" customHeight="1">
      <c r="A337" s="364"/>
    </row>
    <row r="338" ht="15.75" customHeight="1">
      <c r="A338" s="364"/>
    </row>
    <row r="339" ht="15.75" customHeight="1">
      <c r="A339" s="364"/>
    </row>
    <row r="340" ht="15.75" customHeight="1">
      <c r="A340" s="364"/>
    </row>
    <row r="341" ht="15.75" customHeight="1">
      <c r="A341" s="364"/>
    </row>
    <row r="342" ht="15.75" customHeight="1">
      <c r="A342" s="364"/>
    </row>
    <row r="343" ht="15.75" customHeight="1">
      <c r="A343" s="364"/>
    </row>
    <row r="344" ht="15.75" customHeight="1">
      <c r="A344" s="364"/>
    </row>
    <row r="345" ht="15.75" customHeight="1">
      <c r="A345" s="364"/>
    </row>
    <row r="346" ht="15.75" customHeight="1">
      <c r="A346" s="364"/>
    </row>
    <row r="347" ht="15.75" customHeight="1">
      <c r="A347" s="364"/>
    </row>
    <row r="348" ht="15.75" customHeight="1">
      <c r="A348" s="364"/>
    </row>
    <row r="349" ht="15.75" customHeight="1">
      <c r="A349" s="364"/>
    </row>
    <row r="350" ht="15.75" customHeight="1">
      <c r="A350" s="364"/>
    </row>
    <row r="351" ht="15.75" customHeight="1">
      <c r="A351" s="364"/>
    </row>
    <row r="352" ht="15.75" customHeight="1">
      <c r="A352" s="364"/>
    </row>
    <row r="353" ht="15.75" customHeight="1">
      <c r="A353" s="364"/>
    </row>
    <row r="354" ht="15.75" customHeight="1">
      <c r="A354" s="364"/>
    </row>
    <row r="355" ht="15.75" customHeight="1">
      <c r="A355" s="364"/>
    </row>
    <row r="356" ht="15.75" customHeight="1">
      <c r="A356" s="364"/>
    </row>
    <row r="357" ht="15.75" customHeight="1">
      <c r="A357" s="364"/>
    </row>
    <row r="358" ht="15.75" customHeight="1">
      <c r="A358" s="364"/>
    </row>
    <row r="359" ht="15.75" customHeight="1">
      <c r="A359" s="364"/>
    </row>
    <row r="360" ht="15.75" customHeight="1">
      <c r="A360" s="364"/>
    </row>
    <row r="361" ht="15.75" customHeight="1">
      <c r="A361" s="364"/>
    </row>
    <row r="362" ht="15.75" customHeight="1">
      <c r="A362" s="364"/>
    </row>
    <row r="363" ht="15.75" customHeight="1">
      <c r="A363" s="364"/>
    </row>
    <row r="364" ht="15.75" customHeight="1">
      <c r="A364" s="364"/>
    </row>
    <row r="365" ht="15.75" customHeight="1">
      <c r="A365" s="364"/>
    </row>
    <row r="366" ht="15.75" customHeight="1">
      <c r="A366" s="364"/>
    </row>
    <row r="367" ht="15.75" customHeight="1">
      <c r="A367" s="364"/>
    </row>
    <row r="368" ht="15.75" customHeight="1">
      <c r="A368" s="364"/>
    </row>
    <row r="369" ht="15.75" customHeight="1">
      <c r="A369" s="364"/>
    </row>
    <row r="370" ht="15.75" customHeight="1">
      <c r="A370" s="364"/>
    </row>
    <row r="371" ht="15.75" customHeight="1">
      <c r="A371" s="364"/>
    </row>
    <row r="372" ht="15.75" customHeight="1">
      <c r="A372" s="364"/>
    </row>
    <row r="373" ht="15.75" customHeight="1">
      <c r="A373" s="364"/>
    </row>
    <row r="374" ht="15.75" customHeight="1">
      <c r="A374" s="364"/>
    </row>
    <row r="375" ht="15.75" customHeight="1">
      <c r="A375" s="364"/>
    </row>
    <row r="376" ht="15.75" customHeight="1">
      <c r="A376" s="364"/>
    </row>
    <row r="377" ht="15.75" customHeight="1">
      <c r="A377" s="364"/>
    </row>
    <row r="378" ht="15.75" customHeight="1">
      <c r="A378" s="364"/>
    </row>
    <row r="379" ht="15.75" customHeight="1">
      <c r="A379" s="364"/>
    </row>
    <row r="380" ht="15.75" customHeight="1">
      <c r="A380" s="364"/>
    </row>
    <row r="381" ht="15.75" customHeight="1">
      <c r="A381" s="364"/>
    </row>
    <row r="382" ht="15.75" customHeight="1">
      <c r="A382" s="364"/>
    </row>
    <row r="383" ht="15.75" customHeight="1">
      <c r="A383" s="364"/>
    </row>
    <row r="384" ht="15.75" customHeight="1">
      <c r="A384" s="364"/>
    </row>
    <row r="385" ht="15.75" customHeight="1">
      <c r="A385" s="364"/>
    </row>
    <row r="386" ht="15.75" customHeight="1">
      <c r="A386" s="364"/>
    </row>
    <row r="387" ht="15.75" customHeight="1">
      <c r="A387" s="364"/>
    </row>
    <row r="388" ht="15.75" customHeight="1">
      <c r="A388" s="364"/>
    </row>
    <row r="389" ht="15.75" customHeight="1">
      <c r="A389" s="364"/>
    </row>
    <row r="390" ht="15.75" customHeight="1">
      <c r="A390" s="364"/>
    </row>
    <row r="391" ht="15.75" customHeight="1">
      <c r="A391" s="364"/>
    </row>
    <row r="392" ht="15.75" customHeight="1">
      <c r="A392" s="364"/>
    </row>
    <row r="393" ht="15.75" customHeight="1">
      <c r="A393" s="364"/>
    </row>
    <row r="394" ht="15.75" customHeight="1">
      <c r="A394" s="364"/>
    </row>
    <row r="395" ht="15.75" customHeight="1">
      <c r="A395" s="364"/>
    </row>
    <row r="396" ht="15.75" customHeight="1">
      <c r="A396" s="364"/>
    </row>
    <row r="397" ht="15.75" customHeight="1">
      <c r="A397" s="364"/>
    </row>
    <row r="398" ht="15.75" customHeight="1">
      <c r="A398" s="364"/>
    </row>
    <row r="399" ht="15.75" customHeight="1">
      <c r="A399" s="364"/>
    </row>
    <row r="400" ht="15.75" customHeight="1">
      <c r="A400" s="364"/>
    </row>
    <row r="401" ht="15.75" customHeight="1">
      <c r="A401" s="364"/>
    </row>
    <row r="402" ht="15.75" customHeight="1">
      <c r="A402" s="364"/>
    </row>
    <row r="403" ht="15.75" customHeight="1">
      <c r="A403" s="364"/>
    </row>
    <row r="404" ht="15.75" customHeight="1">
      <c r="A404" s="364"/>
    </row>
    <row r="405" ht="15.75" customHeight="1">
      <c r="A405" s="364"/>
    </row>
    <row r="406" ht="15.75" customHeight="1">
      <c r="A406" s="364"/>
    </row>
    <row r="407" ht="15.75" customHeight="1">
      <c r="A407" s="364"/>
    </row>
    <row r="408" ht="15.75" customHeight="1">
      <c r="A408" s="364"/>
    </row>
    <row r="409" ht="15.75" customHeight="1">
      <c r="A409" s="364"/>
    </row>
    <row r="410" ht="15.75" customHeight="1">
      <c r="A410" s="364"/>
    </row>
    <row r="411" ht="15.75" customHeight="1">
      <c r="A411" s="364"/>
    </row>
    <row r="412" ht="15.75" customHeight="1">
      <c r="A412" s="364"/>
    </row>
    <row r="413" ht="15.75" customHeight="1">
      <c r="A413" s="364"/>
    </row>
    <row r="414" ht="15.75" customHeight="1">
      <c r="A414" s="364"/>
    </row>
    <row r="415" ht="15.75" customHeight="1">
      <c r="A415" s="364"/>
    </row>
    <row r="416" ht="15.75" customHeight="1">
      <c r="A416" s="364"/>
    </row>
    <row r="417" ht="15.75" customHeight="1">
      <c r="A417" s="364"/>
    </row>
    <row r="418" ht="15.75" customHeight="1">
      <c r="A418" s="364"/>
    </row>
    <row r="419" ht="15.75" customHeight="1">
      <c r="A419" s="364"/>
    </row>
    <row r="420" ht="15.75" customHeight="1">
      <c r="A420" s="364"/>
    </row>
    <row r="421" ht="15.75" customHeight="1">
      <c r="A421" s="364"/>
    </row>
    <row r="422" ht="15.75" customHeight="1">
      <c r="A422" s="364"/>
    </row>
    <row r="423" ht="15.75" customHeight="1">
      <c r="A423" s="364"/>
    </row>
    <row r="424" ht="15.75" customHeight="1">
      <c r="A424" s="364"/>
    </row>
    <row r="425" ht="15.75" customHeight="1">
      <c r="A425" s="364"/>
    </row>
    <row r="426" ht="15.75" customHeight="1">
      <c r="A426" s="364"/>
    </row>
    <row r="427" ht="15.75" customHeight="1">
      <c r="A427" s="364"/>
    </row>
    <row r="428" ht="15.75" customHeight="1">
      <c r="A428" s="364"/>
    </row>
    <row r="429" ht="15.75" customHeight="1">
      <c r="A429" s="364"/>
    </row>
    <row r="430" ht="15.75" customHeight="1">
      <c r="A430" s="364"/>
    </row>
    <row r="431" ht="15.75" customHeight="1">
      <c r="A431" s="364"/>
    </row>
    <row r="432" ht="15.75" customHeight="1">
      <c r="A432" s="364"/>
    </row>
    <row r="433" ht="15.75" customHeight="1">
      <c r="A433" s="364"/>
    </row>
    <row r="434" ht="15.75" customHeight="1">
      <c r="A434" s="364"/>
    </row>
    <row r="435" ht="15.75" customHeight="1">
      <c r="A435" s="364"/>
    </row>
    <row r="436" ht="15.75" customHeight="1">
      <c r="A436" s="364"/>
    </row>
    <row r="437" ht="15.75" customHeight="1">
      <c r="A437" s="364"/>
    </row>
    <row r="438" ht="15.75" customHeight="1">
      <c r="A438" s="364"/>
    </row>
    <row r="439" ht="15.75" customHeight="1">
      <c r="A439" s="364"/>
    </row>
    <row r="440" ht="15.75" customHeight="1">
      <c r="A440" s="364"/>
    </row>
    <row r="441" ht="15.75" customHeight="1">
      <c r="A441" s="364"/>
    </row>
    <row r="442" ht="15.75" customHeight="1">
      <c r="A442" s="364"/>
    </row>
    <row r="443" ht="15.75" customHeight="1">
      <c r="A443" s="364"/>
    </row>
    <row r="444" ht="15.75" customHeight="1">
      <c r="A444" s="364"/>
    </row>
    <row r="445" ht="15.75" customHeight="1">
      <c r="A445" s="364"/>
    </row>
    <row r="446" ht="15.75" customHeight="1">
      <c r="A446" s="364"/>
    </row>
    <row r="447" ht="15.75" customHeight="1">
      <c r="A447" s="364"/>
    </row>
    <row r="448" ht="15.75" customHeight="1">
      <c r="A448" s="364"/>
    </row>
    <row r="449" ht="15.75" customHeight="1">
      <c r="A449" s="364"/>
    </row>
    <row r="450" ht="15.75" customHeight="1">
      <c r="A450" s="364"/>
    </row>
    <row r="451" ht="15.75" customHeight="1">
      <c r="A451" s="364"/>
    </row>
    <row r="452" ht="15.75" customHeight="1">
      <c r="A452" s="364"/>
    </row>
    <row r="453" ht="15.75" customHeight="1">
      <c r="A453" s="364"/>
    </row>
    <row r="454" ht="15.75" customHeight="1">
      <c r="A454" s="364"/>
    </row>
    <row r="455" ht="15.75" customHeight="1">
      <c r="A455" s="364"/>
    </row>
    <row r="456" ht="15.75" customHeight="1">
      <c r="A456" s="364"/>
    </row>
    <row r="457" ht="15.75" customHeight="1">
      <c r="A457" s="364"/>
    </row>
    <row r="458" ht="15.75" customHeight="1">
      <c r="A458" s="364"/>
    </row>
    <row r="459" ht="15.75" customHeight="1">
      <c r="A459" s="364"/>
    </row>
    <row r="460" ht="15.75" customHeight="1">
      <c r="A460" s="364"/>
    </row>
    <row r="461" ht="15.75" customHeight="1">
      <c r="A461" s="364"/>
    </row>
    <row r="462" ht="15.75" customHeight="1">
      <c r="A462" s="364"/>
    </row>
    <row r="463" ht="15.75" customHeight="1">
      <c r="A463" s="364"/>
    </row>
    <row r="464" ht="15.75" customHeight="1">
      <c r="A464" s="364"/>
    </row>
    <row r="465" ht="15.75" customHeight="1">
      <c r="A465" s="364"/>
    </row>
    <row r="466" ht="15.75" customHeight="1">
      <c r="A466" s="364"/>
    </row>
    <row r="467" ht="15.75" customHeight="1">
      <c r="A467" s="364"/>
    </row>
    <row r="468" ht="15.75" customHeight="1">
      <c r="A468" s="364"/>
    </row>
    <row r="469" ht="15.75" customHeight="1">
      <c r="A469" s="364"/>
    </row>
    <row r="470" ht="15.75" customHeight="1">
      <c r="A470" s="364"/>
    </row>
    <row r="471" ht="15.75" customHeight="1">
      <c r="A471" s="364"/>
    </row>
    <row r="472" ht="15.75" customHeight="1">
      <c r="A472" s="364"/>
    </row>
    <row r="473" ht="15.75" customHeight="1">
      <c r="A473" s="364"/>
    </row>
    <row r="474" ht="15.75" customHeight="1">
      <c r="A474" s="364"/>
    </row>
    <row r="475" ht="15.75" customHeight="1">
      <c r="A475" s="364"/>
    </row>
    <row r="476" ht="15.75" customHeight="1">
      <c r="A476" s="364"/>
    </row>
    <row r="477" ht="15.75" customHeight="1">
      <c r="A477" s="364"/>
    </row>
    <row r="478" ht="15.75" customHeight="1">
      <c r="A478" s="364"/>
    </row>
    <row r="479" ht="15.75" customHeight="1">
      <c r="A479" s="364"/>
    </row>
    <row r="480" ht="15.75" customHeight="1">
      <c r="A480" s="364"/>
    </row>
    <row r="481" ht="15.75" customHeight="1">
      <c r="A481" s="364"/>
    </row>
    <row r="482" ht="15.75" customHeight="1">
      <c r="A482" s="364"/>
    </row>
    <row r="483" ht="15.75" customHeight="1">
      <c r="A483" s="364"/>
    </row>
    <row r="484" ht="15.75" customHeight="1">
      <c r="A484" s="364"/>
    </row>
    <row r="485" ht="15.75" customHeight="1">
      <c r="A485" s="364"/>
    </row>
    <row r="486" ht="15.75" customHeight="1">
      <c r="A486" s="364"/>
    </row>
    <row r="487" ht="15.75" customHeight="1">
      <c r="A487" s="364"/>
    </row>
    <row r="488" ht="15.75" customHeight="1">
      <c r="A488" s="364"/>
    </row>
    <row r="489" ht="15.75" customHeight="1">
      <c r="A489" s="364"/>
    </row>
    <row r="490" ht="15.75" customHeight="1">
      <c r="A490" s="364"/>
    </row>
    <row r="491" ht="15.75" customHeight="1">
      <c r="A491" s="364"/>
    </row>
    <row r="492" ht="15.75" customHeight="1">
      <c r="A492" s="364"/>
    </row>
    <row r="493" ht="15.75" customHeight="1">
      <c r="A493" s="364"/>
    </row>
    <row r="494" ht="15.75" customHeight="1">
      <c r="A494" s="364"/>
    </row>
    <row r="495" ht="15.75" customHeight="1">
      <c r="A495" s="364"/>
    </row>
    <row r="496" ht="15.75" customHeight="1">
      <c r="A496" s="364"/>
    </row>
    <row r="497" ht="15.75" customHeight="1">
      <c r="A497" s="364"/>
    </row>
    <row r="498" ht="15.75" customHeight="1">
      <c r="A498" s="364"/>
    </row>
    <row r="499" ht="15.75" customHeight="1">
      <c r="A499" s="364"/>
    </row>
    <row r="500" ht="15.75" customHeight="1">
      <c r="A500" s="364"/>
    </row>
    <row r="501" ht="15.75" customHeight="1">
      <c r="A501" s="364"/>
    </row>
    <row r="502" ht="15.75" customHeight="1">
      <c r="A502" s="364"/>
    </row>
    <row r="503" ht="15.75" customHeight="1">
      <c r="A503" s="364"/>
    </row>
    <row r="504" ht="15.75" customHeight="1">
      <c r="A504" s="364"/>
    </row>
    <row r="505" ht="15.75" customHeight="1">
      <c r="A505" s="364"/>
    </row>
    <row r="506" ht="15.75" customHeight="1">
      <c r="A506" s="364"/>
    </row>
    <row r="507" ht="15.75" customHeight="1">
      <c r="A507" s="364"/>
    </row>
    <row r="508" ht="15.75" customHeight="1">
      <c r="A508" s="364"/>
    </row>
    <row r="509" ht="15.75" customHeight="1">
      <c r="A509" s="364"/>
    </row>
    <row r="510" ht="15.75" customHeight="1">
      <c r="A510" s="364"/>
    </row>
    <row r="511" ht="15.75" customHeight="1">
      <c r="A511" s="364"/>
    </row>
    <row r="512" ht="15.75" customHeight="1">
      <c r="A512" s="364"/>
    </row>
    <row r="513" ht="15.75" customHeight="1">
      <c r="A513" s="364"/>
    </row>
    <row r="514" ht="15.75" customHeight="1">
      <c r="A514" s="364"/>
    </row>
    <row r="515" ht="15.75" customHeight="1">
      <c r="A515" s="364"/>
    </row>
    <row r="516" ht="15.75" customHeight="1">
      <c r="A516" s="364"/>
    </row>
    <row r="517" ht="15.75" customHeight="1">
      <c r="A517" s="364"/>
    </row>
    <row r="518" ht="15.75" customHeight="1">
      <c r="A518" s="364"/>
    </row>
    <row r="519" ht="15.75" customHeight="1">
      <c r="A519" s="364"/>
    </row>
    <row r="520" ht="15.75" customHeight="1">
      <c r="A520" s="364"/>
    </row>
    <row r="521" ht="15.75" customHeight="1">
      <c r="A521" s="364"/>
    </row>
    <row r="522" ht="15.75" customHeight="1">
      <c r="A522" s="364"/>
    </row>
    <row r="523" ht="15.75" customHeight="1">
      <c r="A523" s="364"/>
    </row>
    <row r="524" ht="15.75" customHeight="1">
      <c r="A524" s="364"/>
    </row>
    <row r="525" ht="15.75" customHeight="1">
      <c r="A525" s="364"/>
    </row>
    <row r="526" ht="15.75" customHeight="1">
      <c r="A526" s="364"/>
    </row>
    <row r="527" ht="15.75" customHeight="1">
      <c r="A527" s="364"/>
    </row>
    <row r="528" ht="15.75" customHeight="1">
      <c r="A528" s="364"/>
    </row>
    <row r="529" ht="15.75" customHeight="1">
      <c r="A529" s="364"/>
    </row>
    <row r="530" ht="15.75" customHeight="1">
      <c r="A530" s="364"/>
    </row>
    <row r="531" ht="15.75" customHeight="1">
      <c r="A531" s="364"/>
    </row>
    <row r="532" ht="15.75" customHeight="1">
      <c r="A532" s="364"/>
    </row>
    <row r="533" ht="15.75" customHeight="1">
      <c r="A533" s="364"/>
    </row>
    <row r="534" ht="15.75" customHeight="1">
      <c r="A534" s="364"/>
    </row>
    <row r="535" ht="15.75" customHeight="1">
      <c r="A535" s="364"/>
    </row>
    <row r="536" ht="15.75" customHeight="1">
      <c r="A536" s="364"/>
    </row>
    <row r="537" ht="15.75" customHeight="1">
      <c r="A537" s="364"/>
    </row>
    <row r="538" ht="15.75" customHeight="1">
      <c r="A538" s="364"/>
    </row>
    <row r="539" ht="15.75" customHeight="1">
      <c r="A539" s="364"/>
    </row>
    <row r="540" ht="15.75" customHeight="1">
      <c r="A540" s="364"/>
    </row>
    <row r="541" ht="15.75" customHeight="1">
      <c r="A541" s="364"/>
    </row>
    <row r="542" ht="15.75" customHeight="1">
      <c r="A542" s="364"/>
    </row>
    <row r="543" ht="15.75" customHeight="1">
      <c r="A543" s="364"/>
    </row>
    <row r="544" ht="15.75" customHeight="1">
      <c r="A544" s="364"/>
    </row>
    <row r="545" ht="15.75" customHeight="1">
      <c r="A545" s="364"/>
    </row>
    <row r="546" ht="15.75" customHeight="1">
      <c r="A546" s="364"/>
    </row>
    <row r="547" ht="15.75" customHeight="1">
      <c r="A547" s="364"/>
    </row>
    <row r="548" ht="15.75" customHeight="1">
      <c r="A548" s="364"/>
    </row>
    <row r="549" ht="15.75" customHeight="1">
      <c r="A549" s="364"/>
    </row>
    <row r="550" ht="15.75" customHeight="1">
      <c r="A550" s="364"/>
    </row>
    <row r="551" ht="15.75" customHeight="1">
      <c r="A551" s="364"/>
    </row>
    <row r="552" ht="15.75" customHeight="1">
      <c r="A552" s="364"/>
    </row>
    <row r="553" ht="15.75" customHeight="1">
      <c r="A553" s="364"/>
    </row>
    <row r="554" ht="15.75" customHeight="1">
      <c r="A554" s="364"/>
    </row>
    <row r="555" ht="15.75" customHeight="1">
      <c r="A555" s="364"/>
    </row>
    <row r="556" ht="15.75" customHeight="1">
      <c r="A556" s="364"/>
    </row>
    <row r="557" ht="15.75" customHeight="1">
      <c r="A557" s="364"/>
    </row>
    <row r="558" ht="15.75" customHeight="1">
      <c r="A558" s="364"/>
    </row>
    <row r="559" ht="15.75" customHeight="1">
      <c r="A559" s="364"/>
    </row>
    <row r="560" ht="15.75" customHeight="1">
      <c r="A560" s="364"/>
    </row>
    <row r="561" ht="15.75" customHeight="1">
      <c r="A561" s="364"/>
    </row>
    <row r="562" ht="15.75" customHeight="1">
      <c r="A562" s="364"/>
    </row>
    <row r="563" ht="15.75" customHeight="1">
      <c r="A563" s="364"/>
    </row>
    <row r="564" ht="15.75" customHeight="1">
      <c r="A564" s="364"/>
    </row>
    <row r="565" ht="15.75" customHeight="1">
      <c r="A565" s="364"/>
    </row>
    <row r="566" ht="15.75" customHeight="1">
      <c r="A566" s="364"/>
    </row>
    <row r="567" ht="15.75" customHeight="1">
      <c r="A567" s="364"/>
    </row>
    <row r="568" ht="15.75" customHeight="1">
      <c r="A568" s="364"/>
    </row>
    <row r="569" ht="15.75" customHeight="1">
      <c r="A569" s="364"/>
    </row>
    <row r="570" ht="15.75" customHeight="1">
      <c r="A570" s="364"/>
    </row>
    <row r="571" ht="15.75" customHeight="1">
      <c r="A571" s="364"/>
    </row>
    <row r="572" ht="15.75" customHeight="1">
      <c r="A572" s="364"/>
    </row>
    <row r="573" ht="15.75" customHeight="1">
      <c r="A573" s="364"/>
    </row>
    <row r="574" ht="15.75" customHeight="1">
      <c r="A574" s="364"/>
    </row>
    <row r="575" ht="15.75" customHeight="1">
      <c r="A575" s="364"/>
    </row>
    <row r="576" ht="15.75" customHeight="1">
      <c r="A576" s="364"/>
    </row>
    <row r="577" ht="15.75" customHeight="1">
      <c r="A577" s="364"/>
    </row>
    <row r="578" ht="15.75" customHeight="1">
      <c r="A578" s="364"/>
    </row>
    <row r="579" ht="15.75" customHeight="1">
      <c r="A579" s="364"/>
    </row>
    <row r="580" ht="15.75" customHeight="1">
      <c r="A580" s="364"/>
    </row>
    <row r="581" ht="15.75" customHeight="1">
      <c r="A581" s="364"/>
    </row>
    <row r="582" ht="15.75" customHeight="1">
      <c r="A582" s="364"/>
    </row>
    <row r="583" ht="15.75" customHeight="1">
      <c r="A583" s="364"/>
    </row>
    <row r="584" ht="15.75" customHeight="1">
      <c r="A584" s="364"/>
    </row>
    <row r="585" ht="15.75" customHeight="1">
      <c r="A585" s="364"/>
    </row>
    <row r="586" ht="15.75" customHeight="1">
      <c r="A586" s="364"/>
    </row>
    <row r="587" ht="15.75" customHeight="1">
      <c r="A587" s="364"/>
    </row>
    <row r="588" ht="15.75" customHeight="1">
      <c r="A588" s="364"/>
    </row>
    <row r="589" ht="15.75" customHeight="1">
      <c r="A589" s="364"/>
    </row>
    <row r="590" ht="15.75" customHeight="1">
      <c r="A590" s="364"/>
    </row>
    <row r="591" ht="15.75" customHeight="1">
      <c r="A591" s="364"/>
    </row>
    <row r="592" ht="15.75" customHeight="1">
      <c r="A592" s="364"/>
    </row>
    <row r="593" ht="15.75" customHeight="1">
      <c r="A593" s="364"/>
    </row>
    <row r="594" ht="15.75" customHeight="1">
      <c r="A594" s="364"/>
    </row>
    <row r="595" ht="15.75" customHeight="1">
      <c r="A595" s="364"/>
    </row>
    <row r="596" ht="15.75" customHeight="1">
      <c r="A596" s="364"/>
    </row>
    <row r="597" ht="15.75" customHeight="1">
      <c r="A597" s="364"/>
    </row>
    <row r="598" ht="15.75" customHeight="1">
      <c r="A598" s="364"/>
    </row>
    <row r="599" ht="15.75" customHeight="1">
      <c r="A599" s="364"/>
    </row>
    <row r="600" ht="15.75" customHeight="1">
      <c r="A600" s="364"/>
    </row>
    <row r="601" ht="15.75" customHeight="1">
      <c r="A601" s="364"/>
    </row>
    <row r="602" ht="15.75" customHeight="1">
      <c r="A602" s="364"/>
    </row>
    <row r="603" ht="15.75" customHeight="1">
      <c r="A603" s="364"/>
    </row>
    <row r="604" ht="15.75" customHeight="1">
      <c r="A604" s="364"/>
    </row>
    <row r="605" ht="15.75" customHeight="1">
      <c r="A605" s="364"/>
    </row>
    <row r="606" ht="15.75" customHeight="1">
      <c r="A606" s="364"/>
    </row>
    <row r="607" ht="15.75" customHeight="1">
      <c r="A607" s="364"/>
    </row>
    <row r="608" ht="15.75" customHeight="1">
      <c r="A608" s="364"/>
    </row>
    <row r="609" ht="15.75" customHeight="1">
      <c r="A609" s="364"/>
    </row>
    <row r="610" ht="15.75" customHeight="1">
      <c r="A610" s="364"/>
    </row>
    <row r="611" ht="15.75" customHeight="1">
      <c r="A611" s="364"/>
    </row>
    <row r="612" ht="15.75" customHeight="1">
      <c r="A612" s="364"/>
    </row>
    <row r="613" ht="15.75" customHeight="1">
      <c r="A613" s="364"/>
    </row>
    <row r="614" ht="15.75" customHeight="1">
      <c r="A614" s="364"/>
    </row>
    <row r="615" ht="15.75" customHeight="1">
      <c r="A615" s="364"/>
    </row>
    <row r="616" ht="15.75" customHeight="1">
      <c r="A616" s="364"/>
    </row>
    <row r="617" ht="15.75" customHeight="1">
      <c r="A617" s="364"/>
    </row>
    <row r="618" ht="15.75" customHeight="1">
      <c r="A618" s="364"/>
    </row>
    <row r="619" ht="15.75" customHeight="1">
      <c r="A619" s="364"/>
    </row>
    <row r="620" ht="15.75" customHeight="1">
      <c r="A620" s="364"/>
    </row>
    <row r="621" ht="15.75" customHeight="1">
      <c r="A621" s="364"/>
    </row>
    <row r="622" ht="15.75" customHeight="1">
      <c r="A622" s="364"/>
    </row>
    <row r="623" ht="15.75" customHeight="1">
      <c r="A623" s="364"/>
    </row>
    <row r="624" ht="15.75" customHeight="1">
      <c r="A624" s="364"/>
    </row>
    <row r="625" ht="15.75" customHeight="1">
      <c r="A625" s="364"/>
    </row>
    <row r="626" ht="15.75" customHeight="1">
      <c r="A626" s="364"/>
    </row>
    <row r="627" ht="15.75" customHeight="1">
      <c r="A627" s="364"/>
    </row>
    <row r="628" ht="15.75" customHeight="1">
      <c r="A628" s="364"/>
    </row>
    <row r="629" ht="15.75" customHeight="1">
      <c r="A629" s="364"/>
    </row>
    <row r="630" ht="15.75" customHeight="1">
      <c r="A630" s="364"/>
    </row>
    <row r="631" ht="15.75" customHeight="1">
      <c r="A631" s="364"/>
    </row>
    <row r="632" ht="15.75" customHeight="1">
      <c r="A632" s="364"/>
    </row>
    <row r="633" ht="15.75" customHeight="1">
      <c r="A633" s="364"/>
    </row>
    <row r="634" ht="15.75" customHeight="1">
      <c r="A634" s="364"/>
    </row>
    <row r="635" ht="15.75" customHeight="1">
      <c r="A635" s="364"/>
    </row>
    <row r="636" ht="15.75" customHeight="1">
      <c r="A636" s="364"/>
    </row>
    <row r="637" ht="15.75" customHeight="1">
      <c r="A637" s="364"/>
    </row>
    <row r="638" ht="15.75" customHeight="1">
      <c r="A638" s="364"/>
    </row>
    <row r="639" ht="15.75" customHeight="1">
      <c r="A639" s="364"/>
    </row>
    <row r="640" ht="15.75" customHeight="1">
      <c r="A640" s="364"/>
    </row>
    <row r="641" ht="15.75" customHeight="1">
      <c r="A641" s="364"/>
    </row>
    <row r="642" ht="15.75" customHeight="1">
      <c r="A642" s="364"/>
    </row>
    <row r="643" ht="15.75" customHeight="1">
      <c r="A643" s="364"/>
    </row>
    <row r="644" ht="15.75" customHeight="1">
      <c r="A644" s="364"/>
    </row>
    <row r="645" ht="15.75" customHeight="1">
      <c r="A645" s="364"/>
    </row>
    <row r="646" ht="15.75" customHeight="1">
      <c r="A646" s="364"/>
    </row>
    <row r="647" ht="15.75" customHeight="1">
      <c r="A647" s="364"/>
    </row>
    <row r="648" ht="15.75" customHeight="1">
      <c r="A648" s="364"/>
    </row>
    <row r="649" ht="15.75" customHeight="1">
      <c r="A649" s="364"/>
    </row>
    <row r="650" ht="15.75" customHeight="1">
      <c r="A650" s="364"/>
    </row>
    <row r="651" ht="15.75" customHeight="1">
      <c r="A651" s="364"/>
    </row>
    <row r="652" ht="15.75" customHeight="1">
      <c r="A652" s="364"/>
    </row>
    <row r="653" ht="15.75" customHeight="1">
      <c r="A653" s="364"/>
    </row>
    <row r="654" ht="15.75" customHeight="1">
      <c r="A654" s="364"/>
    </row>
    <row r="655" ht="15.75" customHeight="1">
      <c r="A655" s="364"/>
    </row>
    <row r="656" ht="15.75" customHeight="1">
      <c r="A656" s="364"/>
    </row>
    <row r="657" ht="15.75" customHeight="1">
      <c r="A657" s="364"/>
    </row>
    <row r="658" ht="15.75" customHeight="1">
      <c r="A658" s="364"/>
    </row>
    <row r="659" ht="15.75" customHeight="1">
      <c r="A659" s="364"/>
    </row>
    <row r="660" ht="15.75" customHeight="1">
      <c r="A660" s="364"/>
    </row>
    <row r="661" ht="15.75" customHeight="1">
      <c r="A661" s="364"/>
    </row>
    <row r="662" ht="15.75" customHeight="1">
      <c r="A662" s="364"/>
    </row>
    <row r="663" ht="15.75" customHeight="1">
      <c r="A663" s="364"/>
    </row>
    <row r="664" ht="15.75" customHeight="1">
      <c r="A664" s="364"/>
    </row>
    <row r="665" ht="15.75" customHeight="1">
      <c r="A665" s="364"/>
    </row>
    <row r="666" ht="15.75" customHeight="1">
      <c r="A666" s="364"/>
    </row>
    <row r="667" ht="15.75" customHeight="1">
      <c r="A667" s="364"/>
    </row>
    <row r="668" ht="15.75" customHeight="1">
      <c r="A668" s="364"/>
    </row>
    <row r="669" ht="15.75" customHeight="1">
      <c r="A669" s="364"/>
    </row>
    <row r="670" ht="15.75" customHeight="1">
      <c r="A670" s="364"/>
    </row>
    <row r="671" ht="15.75" customHeight="1">
      <c r="A671" s="364"/>
    </row>
    <row r="672" ht="15.75" customHeight="1">
      <c r="A672" s="364"/>
    </row>
    <row r="673" ht="15.75" customHeight="1">
      <c r="A673" s="364"/>
    </row>
    <row r="674" ht="15.75" customHeight="1">
      <c r="A674" s="364"/>
    </row>
    <row r="675" ht="15.75" customHeight="1">
      <c r="A675" s="364"/>
    </row>
    <row r="676" ht="15.75" customHeight="1">
      <c r="A676" s="364"/>
    </row>
    <row r="677" ht="15.75" customHeight="1">
      <c r="A677" s="364"/>
    </row>
    <row r="678" ht="15.75" customHeight="1">
      <c r="A678" s="364"/>
    </row>
    <row r="679" ht="15.75" customHeight="1">
      <c r="A679" s="364"/>
    </row>
    <row r="680" ht="15.75" customHeight="1">
      <c r="A680" s="364"/>
    </row>
    <row r="681" ht="15.75" customHeight="1">
      <c r="A681" s="364"/>
    </row>
    <row r="682" ht="15.75" customHeight="1">
      <c r="A682" s="364"/>
    </row>
    <row r="683" ht="15.75" customHeight="1">
      <c r="A683" s="364"/>
    </row>
    <row r="684" ht="15.75" customHeight="1">
      <c r="A684" s="364"/>
    </row>
    <row r="685" ht="15.75" customHeight="1">
      <c r="A685" s="364"/>
    </row>
    <row r="686" ht="15.75" customHeight="1">
      <c r="A686" s="364"/>
    </row>
    <row r="687" ht="15.75" customHeight="1">
      <c r="A687" s="364"/>
    </row>
    <row r="688" ht="15.75" customHeight="1">
      <c r="A688" s="364"/>
    </row>
    <row r="689" ht="15.75" customHeight="1">
      <c r="A689" s="364"/>
    </row>
    <row r="690" ht="15.75" customHeight="1">
      <c r="A690" s="364"/>
    </row>
    <row r="691" ht="15.75" customHeight="1">
      <c r="A691" s="364"/>
    </row>
    <row r="692" ht="15.75" customHeight="1">
      <c r="A692" s="364"/>
    </row>
    <row r="693" ht="15.75" customHeight="1">
      <c r="A693" s="364"/>
    </row>
    <row r="694" ht="15.75" customHeight="1">
      <c r="A694" s="364"/>
    </row>
    <row r="695" ht="15.75" customHeight="1">
      <c r="A695" s="364"/>
    </row>
    <row r="696" ht="15.75" customHeight="1">
      <c r="A696" s="364"/>
    </row>
    <row r="697" ht="15.75" customHeight="1">
      <c r="A697" s="364"/>
    </row>
    <row r="698" ht="15.75" customHeight="1">
      <c r="A698" s="364"/>
    </row>
    <row r="699" ht="15.75" customHeight="1">
      <c r="A699" s="364"/>
    </row>
    <row r="700" ht="15.75" customHeight="1">
      <c r="A700" s="364"/>
    </row>
    <row r="701" ht="15.75" customHeight="1">
      <c r="A701" s="364"/>
    </row>
    <row r="702" ht="15.75" customHeight="1">
      <c r="A702" s="364"/>
    </row>
    <row r="703" ht="15.75" customHeight="1">
      <c r="A703" s="364"/>
    </row>
    <row r="704" ht="15.75" customHeight="1">
      <c r="A704" s="364"/>
    </row>
    <row r="705" ht="15.75" customHeight="1">
      <c r="A705" s="364"/>
    </row>
    <row r="706" ht="15.75" customHeight="1">
      <c r="A706" s="364"/>
    </row>
    <row r="707" ht="15.75" customHeight="1">
      <c r="A707" s="364"/>
    </row>
    <row r="708" ht="15.75" customHeight="1">
      <c r="A708" s="364"/>
    </row>
    <row r="709" ht="15.75" customHeight="1">
      <c r="A709" s="364"/>
    </row>
    <row r="710" ht="15.75" customHeight="1">
      <c r="A710" s="364"/>
    </row>
    <row r="711" ht="15.75" customHeight="1">
      <c r="A711" s="364"/>
    </row>
    <row r="712" ht="15.75" customHeight="1">
      <c r="A712" s="364"/>
    </row>
    <row r="713" ht="15.75" customHeight="1">
      <c r="A713" s="364"/>
    </row>
    <row r="714" ht="15.75" customHeight="1">
      <c r="A714" s="364"/>
    </row>
    <row r="715" ht="15.75" customHeight="1">
      <c r="A715" s="364"/>
    </row>
    <row r="716" ht="15.75" customHeight="1">
      <c r="A716" s="364"/>
    </row>
    <row r="717" ht="15.75" customHeight="1">
      <c r="A717" s="364"/>
    </row>
    <row r="718" ht="15.75" customHeight="1">
      <c r="A718" s="364"/>
    </row>
    <row r="719" ht="15.75" customHeight="1">
      <c r="A719" s="364"/>
    </row>
    <row r="720" ht="15.75" customHeight="1">
      <c r="A720" s="364"/>
    </row>
    <row r="721" ht="15.75" customHeight="1">
      <c r="A721" s="364"/>
    </row>
    <row r="722" ht="15.75" customHeight="1">
      <c r="A722" s="364"/>
    </row>
    <row r="723" ht="15.75" customHeight="1">
      <c r="A723" s="364"/>
    </row>
    <row r="724" ht="15.75" customHeight="1">
      <c r="A724" s="364"/>
    </row>
    <row r="725" ht="15.75" customHeight="1">
      <c r="A725" s="364"/>
    </row>
    <row r="726" ht="15.75" customHeight="1">
      <c r="A726" s="364"/>
    </row>
    <row r="727" ht="15.75" customHeight="1">
      <c r="A727" s="364"/>
    </row>
    <row r="728" ht="15.75" customHeight="1">
      <c r="A728" s="364"/>
    </row>
    <row r="729" ht="15.75" customHeight="1">
      <c r="A729" s="364"/>
    </row>
    <row r="730" ht="15.75" customHeight="1">
      <c r="A730" s="364"/>
    </row>
    <row r="731" ht="15.75" customHeight="1">
      <c r="A731" s="364"/>
    </row>
    <row r="732" ht="15.75" customHeight="1">
      <c r="A732" s="364"/>
    </row>
    <row r="733" ht="15.75" customHeight="1">
      <c r="A733" s="364"/>
    </row>
    <row r="734" ht="15.75" customHeight="1">
      <c r="A734" s="364"/>
    </row>
    <row r="735" ht="15.75" customHeight="1">
      <c r="A735" s="364"/>
    </row>
    <row r="736" ht="15.75" customHeight="1">
      <c r="A736" s="364"/>
    </row>
    <row r="737" ht="15.75" customHeight="1">
      <c r="A737" s="364"/>
    </row>
    <row r="738" ht="15.75" customHeight="1">
      <c r="A738" s="364"/>
    </row>
    <row r="739" ht="15.75" customHeight="1">
      <c r="A739" s="364"/>
    </row>
    <row r="740" ht="15.75" customHeight="1">
      <c r="A740" s="364"/>
    </row>
    <row r="741" ht="15.75" customHeight="1">
      <c r="A741" s="364"/>
    </row>
    <row r="742" ht="15.75" customHeight="1">
      <c r="A742" s="364"/>
    </row>
    <row r="743" ht="15.75" customHeight="1">
      <c r="A743" s="364"/>
    </row>
    <row r="744" ht="15.75" customHeight="1">
      <c r="A744" s="364"/>
    </row>
    <row r="745" ht="15.75" customHeight="1">
      <c r="A745" s="364"/>
    </row>
    <row r="746" ht="15.75" customHeight="1">
      <c r="A746" s="364"/>
    </row>
    <row r="747" ht="15.75" customHeight="1">
      <c r="A747" s="364"/>
    </row>
    <row r="748" ht="15.75" customHeight="1">
      <c r="A748" s="364"/>
    </row>
    <row r="749" ht="15.75" customHeight="1">
      <c r="A749" s="364"/>
    </row>
    <row r="750" ht="15.75" customHeight="1">
      <c r="A750" s="364"/>
    </row>
    <row r="751" ht="15.75" customHeight="1">
      <c r="A751" s="364"/>
    </row>
    <row r="752" ht="15.75" customHeight="1">
      <c r="A752" s="364"/>
    </row>
    <row r="753" ht="15.75" customHeight="1">
      <c r="A753" s="364"/>
    </row>
    <row r="754" ht="15.75" customHeight="1">
      <c r="A754" s="364"/>
    </row>
    <row r="755" ht="15.75" customHeight="1">
      <c r="A755" s="364"/>
    </row>
    <row r="756" ht="15.75" customHeight="1">
      <c r="A756" s="364"/>
    </row>
    <row r="757" ht="15.75" customHeight="1">
      <c r="A757" s="364"/>
    </row>
    <row r="758" ht="15.75" customHeight="1">
      <c r="A758" s="364"/>
    </row>
    <row r="759" ht="15.75" customHeight="1">
      <c r="A759" s="364"/>
    </row>
    <row r="760" ht="15.75" customHeight="1">
      <c r="A760" s="364"/>
    </row>
    <row r="761" ht="15.75" customHeight="1">
      <c r="A761" s="364"/>
    </row>
    <row r="762" ht="15.75" customHeight="1">
      <c r="A762" s="364"/>
    </row>
    <row r="763" ht="15.75" customHeight="1">
      <c r="A763" s="364"/>
    </row>
    <row r="764" ht="15.75" customHeight="1">
      <c r="A764" s="364"/>
    </row>
    <row r="765" ht="15.75" customHeight="1">
      <c r="A765" s="364"/>
    </row>
    <row r="766" ht="15.75" customHeight="1">
      <c r="A766" s="364"/>
    </row>
    <row r="767" ht="15.75" customHeight="1">
      <c r="A767" s="364"/>
    </row>
    <row r="768" ht="15.75" customHeight="1">
      <c r="A768" s="364"/>
    </row>
    <row r="769" ht="15.75" customHeight="1">
      <c r="A769" s="364"/>
    </row>
    <row r="770" ht="15.75" customHeight="1">
      <c r="A770" s="364"/>
    </row>
    <row r="771" ht="15.75" customHeight="1">
      <c r="A771" s="364"/>
    </row>
    <row r="772" ht="15.75" customHeight="1">
      <c r="A772" s="364"/>
    </row>
    <row r="773" ht="15.75" customHeight="1">
      <c r="A773" s="364"/>
    </row>
    <row r="774" ht="15.75" customHeight="1">
      <c r="A774" s="364"/>
    </row>
    <row r="775" ht="15.75" customHeight="1">
      <c r="A775" s="364"/>
    </row>
    <row r="776" ht="15.75" customHeight="1">
      <c r="A776" s="364"/>
    </row>
    <row r="777" ht="15.75" customHeight="1">
      <c r="A777" s="364"/>
    </row>
    <row r="778" ht="15.75" customHeight="1">
      <c r="A778" s="364"/>
    </row>
    <row r="779" ht="15.75" customHeight="1">
      <c r="A779" s="364"/>
    </row>
    <row r="780" ht="15.75" customHeight="1">
      <c r="A780" s="364"/>
    </row>
    <row r="781" ht="15.75" customHeight="1">
      <c r="A781" s="364"/>
    </row>
    <row r="782" ht="15.75" customHeight="1">
      <c r="A782" s="364"/>
    </row>
    <row r="783" ht="15.75" customHeight="1">
      <c r="A783" s="364"/>
    </row>
    <row r="784" ht="15.75" customHeight="1">
      <c r="A784" s="364"/>
    </row>
    <row r="785" ht="15.75" customHeight="1">
      <c r="A785" s="364"/>
    </row>
    <row r="786" ht="15.75" customHeight="1">
      <c r="A786" s="364"/>
    </row>
    <row r="787" ht="15.75" customHeight="1">
      <c r="A787" s="364"/>
    </row>
    <row r="788" ht="15.75" customHeight="1">
      <c r="A788" s="364"/>
    </row>
    <row r="789" ht="15.75" customHeight="1">
      <c r="A789" s="364"/>
    </row>
    <row r="790" ht="15.75" customHeight="1">
      <c r="A790" s="364"/>
    </row>
    <row r="791" ht="15.75" customHeight="1">
      <c r="A791" s="364"/>
    </row>
    <row r="792" ht="15.75" customHeight="1">
      <c r="A792" s="364"/>
    </row>
    <row r="793" ht="15.75" customHeight="1">
      <c r="A793" s="364"/>
    </row>
    <row r="794" ht="15.75" customHeight="1">
      <c r="A794" s="364"/>
    </row>
    <row r="795" ht="15.75" customHeight="1">
      <c r="A795" s="364"/>
    </row>
    <row r="796" ht="15.75" customHeight="1">
      <c r="A796" s="364"/>
    </row>
    <row r="797" ht="15.75" customHeight="1">
      <c r="A797" s="364"/>
    </row>
    <row r="798" ht="15.75" customHeight="1">
      <c r="A798" s="364"/>
    </row>
    <row r="799" ht="15.75" customHeight="1">
      <c r="A799" s="364"/>
    </row>
    <row r="800" ht="15.75" customHeight="1">
      <c r="A800" s="364"/>
    </row>
    <row r="801" ht="15.75" customHeight="1">
      <c r="A801" s="364"/>
    </row>
    <row r="802" ht="15.75" customHeight="1">
      <c r="A802" s="364"/>
    </row>
    <row r="803" ht="15.75" customHeight="1">
      <c r="A803" s="364"/>
    </row>
    <row r="804" ht="15.75" customHeight="1">
      <c r="A804" s="364"/>
    </row>
    <row r="805" ht="15.75" customHeight="1">
      <c r="A805" s="364"/>
    </row>
    <row r="806" ht="15.75" customHeight="1">
      <c r="A806" s="364"/>
    </row>
    <row r="807" ht="15.75" customHeight="1">
      <c r="A807" s="364"/>
    </row>
    <row r="808" ht="15.75" customHeight="1">
      <c r="A808" s="364"/>
    </row>
    <row r="809" ht="15.75" customHeight="1">
      <c r="A809" s="364"/>
    </row>
    <row r="810" ht="15.75" customHeight="1">
      <c r="A810" s="364"/>
    </row>
    <row r="811" ht="15.75" customHeight="1">
      <c r="A811" s="364"/>
    </row>
    <row r="812" ht="15.75" customHeight="1">
      <c r="A812" s="364"/>
    </row>
    <row r="813" ht="15.75" customHeight="1">
      <c r="A813" s="364"/>
    </row>
    <row r="814" ht="15.75" customHeight="1">
      <c r="A814" s="364"/>
    </row>
    <row r="815" ht="15.75" customHeight="1">
      <c r="A815" s="364"/>
    </row>
    <row r="816" ht="15.75" customHeight="1">
      <c r="A816" s="364"/>
    </row>
    <row r="817" ht="15.75" customHeight="1">
      <c r="A817" s="364"/>
    </row>
    <row r="818" ht="15.75" customHeight="1">
      <c r="A818" s="364"/>
    </row>
    <row r="819" ht="15.75" customHeight="1">
      <c r="A819" s="364"/>
    </row>
    <row r="820" ht="15.75" customHeight="1">
      <c r="A820" s="364"/>
    </row>
    <row r="821" ht="15.75" customHeight="1">
      <c r="A821" s="364"/>
    </row>
    <row r="822" ht="15.75" customHeight="1">
      <c r="A822" s="364"/>
    </row>
    <row r="823" ht="15.75" customHeight="1">
      <c r="A823" s="364"/>
    </row>
    <row r="824" ht="15.75" customHeight="1">
      <c r="A824" s="364"/>
    </row>
    <row r="825" ht="15.75" customHeight="1">
      <c r="A825" s="364"/>
    </row>
    <row r="826" ht="15.75" customHeight="1">
      <c r="A826" s="364"/>
    </row>
    <row r="827" ht="15.75" customHeight="1">
      <c r="A827" s="364"/>
    </row>
    <row r="828" ht="15.75" customHeight="1">
      <c r="A828" s="364"/>
    </row>
    <row r="829" ht="15.75" customHeight="1">
      <c r="A829" s="364"/>
    </row>
    <row r="830" ht="15.75" customHeight="1">
      <c r="A830" s="364"/>
    </row>
    <row r="831" ht="15.75" customHeight="1">
      <c r="A831" s="364"/>
    </row>
    <row r="832" ht="15.75" customHeight="1">
      <c r="A832" s="364"/>
    </row>
    <row r="833" ht="15.75" customHeight="1">
      <c r="A833" s="364"/>
    </row>
    <row r="834" ht="15.75" customHeight="1">
      <c r="A834" s="364"/>
    </row>
    <row r="835" ht="15.75" customHeight="1">
      <c r="A835" s="364"/>
    </row>
    <row r="836" ht="15.75" customHeight="1">
      <c r="A836" s="364"/>
    </row>
    <row r="837" ht="15.75" customHeight="1">
      <c r="A837" s="364"/>
    </row>
    <row r="838" ht="15.75" customHeight="1">
      <c r="A838" s="364"/>
    </row>
    <row r="839" ht="15.75" customHeight="1">
      <c r="A839" s="364"/>
    </row>
    <row r="840" ht="15.75" customHeight="1">
      <c r="A840" s="364"/>
    </row>
    <row r="841" ht="15.75" customHeight="1">
      <c r="A841" s="364"/>
    </row>
    <row r="842" ht="15.75" customHeight="1">
      <c r="A842" s="364"/>
    </row>
    <row r="843" ht="15.75" customHeight="1">
      <c r="A843" s="364"/>
    </row>
    <row r="844" ht="15.75" customHeight="1">
      <c r="A844" s="364"/>
    </row>
    <row r="845" ht="15.75" customHeight="1">
      <c r="A845" s="364"/>
    </row>
    <row r="846" ht="15.75" customHeight="1">
      <c r="A846" s="364"/>
    </row>
    <row r="847" ht="15.75" customHeight="1">
      <c r="A847" s="364"/>
    </row>
    <row r="848" ht="15.75" customHeight="1">
      <c r="A848" s="364"/>
    </row>
    <row r="849" ht="15.75" customHeight="1">
      <c r="A849" s="364"/>
    </row>
    <row r="850" ht="15.75" customHeight="1">
      <c r="A850" s="364"/>
    </row>
    <row r="851" ht="15.75" customHeight="1">
      <c r="A851" s="364"/>
    </row>
    <row r="852" ht="15.75" customHeight="1">
      <c r="A852" s="364"/>
    </row>
    <row r="853" ht="15.75" customHeight="1">
      <c r="A853" s="364"/>
    </row>
    <row r="854" ht="15.75" customHeight="1">
      <c r="A854" s="364"/>
    </row>
    <row r="855" ht="15.75" customHeight="1">
      <c r="A855" s="364"/>
    </row>
    <row r="856" ht="15.75" customHeight="1">
      <c r="A856" s="364"/>
    </row>
    <row r="857" ht="15.75" customHeight="1">
      <c r="A857" s="364"/>
    </row>
    <row r="858" ht="15.75" customHeight="1">
      <c r="A858" s="364"/>
    </row>
    <row r="859" ht="15.75" customHeight="1">
      <c r="A859" s="364"/>
    </row>
    <row r="860" ht="15.75" customHeight="1">
      <c r="A860" s="364"/>
    </row>
    <row r="861" ht="15.75" customHeight="1">
      <c r="A861" s="364"/>
    </row>
    <row r="862" ht="15.75" customHeight="1">
      <c r="A862" s="364"/>
    </row>
    <row r="863" ht="15.75" customHeight="1">
      <c r="A863" s="364"/>
    </row>
    <row r="864" ht="15.75" customHeight="1">
      <c r="A864" s="364"/>
    </row>
    <row r="865" ht="15.75" customHeight="1">
      <c r="A865" s="364"/>
    </row>
    <row r="866" ht="15.75" customHeight="1">
      <c r="A866" s="364"/>
    </row>
    <row r="867" ht="15.75" customHeight="1">
      <c r="A867" s="364"/>
    </row>
    <row r="868" ht="15.75" customHeight="1">
      <c r="A868" s="364"/>
    </row>
    <row r="869" ht="15.75" customHeight="1">
      <c r="A869" s="364"/>
    </row>
    <row r="870" ht="15.75" customHeight="1">
      <c r="A870" s="364"/>
    </row>
    <row r="871" ht="15.75" customHeight="1">
      <c r="A871" s="364"/>
    </row>
    <row r="872" ht="15.75" customHeight="1">
      <c r="A872" s="364"/>
    </row>
    <row r="873" ht="15.75" customHeight="1">
      <c r="A873" s="364"/>
    </row>
    <row r="874" ht="15.75" customHeight="1">
      <c r="A874" s="364"/>
    </row>
    <row r="875" ht="15.75" customHeight="1">
      <c r="A875" s="364"/>
    </row>
    <row r="876" ht="15.75" customHeight="1">
      <c r="A876" s="364"/>
    </row>
    <row r="877" ht="15.75" customHeight="1">
      <c r="A877" s="364"/>
    </row>
    <row r="878" ht="15.75" customHeight="1">
      <c r="A878" s="364"/>
    </row>
    <row r="879" ht="15.75" customHeight="1">
      <c r="A879" s="364"/>
    </row>
    <row r="880" ht="15.75" customHeight="1">
      <c r="A880" s="364"/>
    </row>
    <row r="881" ht="15.75" customHeight="1">
      <c r="A881" s="364"/>
    </row>
    <row r="882" ht="15.75" customHeight="1">
      <c r="A882" s="364"/>
    </row>
    <row r="883" ht="15.75" customHeight="1">
      <c r="A883" s="364"/>
    </row>
    <row r="884" ht="15.75" customHeight="1">
      <c r="A884" s="364"/>
    </row>
    <row r="885" ht="15.75" customHeight="1">
      <c r="A885" s="364"/>
    </row>
    <row r="886" ht="15.75" customHeight="1">
      <c r="A886" s="364"/>
    </row>
    <row r="887" ht="15.75" customHeight="1">
      <c r="A887" s="364"/>
    </row>
    <row r="888" ht="15.75" customHeight="1">
      <c r="A888" s="364"/>
    </row>
    <row r="889" ht="15.75" customHeight="1">
      <c r="A889" s="364"/>
    </row>
    <row r="890" ht="15.75" customHeight="1">
      <c r="A890" s="364"/>
    </row>
    <row r="891" ht="15.75" customHeight="1">
      <c r="A891" s="364"/>
    </row>
    <row r="892" ht="15.75" customHeight="1">
      <c r="A892" s="364"/>
    </row>
    <row r="893" ht="15.75" customHeight="1">
      <c r="A893" s="364"/>
    </row>
    <row r="894" ht="15.75" customHeight="1">
      <c r="A894" s="364"/>
    </row>
    <row r="895" ht="15.75" customHeight="1">
      <c r="A895" s="364"/>
    </row>
    <row r="896" ht="15.75" customHeight="1">
      <c r="A896" s="364"/>
    </row>
    <row r="897" ht="15.75" customHeight="1">
      <c r="A897" s="364"/>
    </row>
    <row r="898" ht="15.75" customHeight="1">
      <c r="A898" s="364"/>
    </row>
    <row r="899" ht="15.75" customHeight="1">
      <c r="A899" s="364"/>
    </row>
    <row r="900" ht="15.75" customHeight="1">
      <c r="A900" s="364"/>
    </row>
    <row r="901" ht="15.75" customHeight="1">
      <c r="A901" s="364"/>
    </row>
    <row r="902" ht="15.75" customHeight="1">
      <c r="A902" s="364"/>
    </row>
    <row r="903" ht="15.75" customHeight="1">
      <c r="A903" s="364"/>
    </row>
    <row r="904" ht="15.75" customHeight="1">
      <c r="A904" s="364"/>
    </row>
    <row r="905" ht="15.75" customHeight="1">
      <c r="A905" s="364"/>
    </row>
    <row r="906" ht="15.75" customHeight="1">
      <c r="A906" s="364"/>
    </row>
    <row r="907" ht="15.75" customHeight="1">
      <c r="A907" s="364"/>
    </row>
    <row r="908" ht="15.75" customHeight="1">
      <c r="A908" s="364"/>
    </row>
    <row r="909" ht="15.75" customHeight="1">
      <c r="A909" s="364"/>
    </row>
    <row r="910" ht="15.75" customHeight="1">
      <c r="A910" s="364"/>
    </row>
    <row r="911" ht="15.75" customHeight="1">
      <c r="A911" s="364"/>
    </row>
    <row r="912" ht="15.75" customHeight="1">
      <c r="A912" s="364"/>
    </row>
    <row r="913" ht="15.75" customHeight="1">
      <c r="A913" s="364"/>
    </row>
    <row r="914" ht="15.75" customHeight="1">
      <c r="A914" s="364"/>
    </row>
    <row r="915" ht="15.75" customHeight="1">
      <c r="A915" s="364"/>
    </row>
    <row r="916" ht="15.75" customHeight="1">
      <c r="A916" s="364"/>
    </row>
    <row r="917" ht="15.75" customHeight="1">
      <c r="A917" s="364"/>
    </row>
    <row r="918" ht="15.75" customHeight="1">
      <c r="A918" s="364"/>
    </row>
    <row r="919" ht="15.75" customHeight="1">
      <c r="A919" s="364"/>
    </row>
    <row r="920" ht="15.75" customHeight="1">
      <c r="A920" s="364"/>
    </row>
    <row r="921" ht="15.75" customHeight="1">
      <c r="A921" s="364"/>
    </row>
    <row r="922" ht="15.75" customHeight="1">
      <c r="A922" s="364"/>
    </row>
    <row r="923" ht="15.75" customHeight="1">
      <c r="A923" s="364"/>
    </row>
    <row r="924" ht="15.75" customHeight="1">
      <c r="A924" s="364"/>
    </row>
    <row r="925" ht="15.75" customHeight="1">
      <c r="A925" s="364"/>
    </row>
    <row r="926" ht="15.75" customHeight="1">
      <c r="A926" s="364"/>
    </row>
    <row r="927" ht="15.75" customHeight="1">
      <c r="A927" s="364"/>
    </row>
    <row r="928" ht="15.75" customHeight="1">
      <c r="A928" s="364"/>
    </row>
    <row r="929" ht="15.75" customHeight="1">
      <c r="A929" s="364"/>
    </row>
    <row r="930" ht="15.75" customHeight="1">
      <c r="A930" s="364"/>
    </row>
    <row r="931" ht="15.75" customHeight="1">
      <c r="A931" s="364"/>
    </row>
    <row r="932" ht="15.75" customHeight="1">
      <c r="A932" s="364"/>
    </row>
    <row r="933" ht="15.75" customHeight="1">
      <c r="A933" s="364"/>
    </row>
    <row r="934" ht="15.75" customHeight="1">
      <c r="A934" s="364"/>
    </row>
    <row r="935" ht="15.75" customHeight="1">
      <c r="A935" s="364"/>
    </row>
    <row r="936" ht="15.75" customHeight="1">
      <c r="A936" s="364"/>
    </row>
    <row r="937" ht="15.75" customHeight="1">
      <c r="A937" s="364"/>
    </row>
    <row r="938" ht="15.75" customHeight="1">
      <c r="A938" s="364"/>
    </row>
    <row r="939" ht="15.75" customHeight="1">
      <c r="A939" s="364"/>
    </row>
    <row r="940" ht="15.75" customHeight="1">
      <c r="A940" s="364"/>
    </row>
    <row r="941" ht="15.75" customHeight="1">
      <c r="A941" s="364"/>
    </row>
    <row r="942" ht="15.75" customHeight="1">
      <c r="A942" s="364"/>
    </row>
    <row r="943" ht="15.75" customHeight="1">
      <c r="A943" s="364"/>
    </row>
    <row r="944" ht="15.75" customHeight="1">
      <c r="A944" s="364"/>
    </row>
    <row r="945" ht="15.75" customHeight="1">
      <c r="A945" s="364"/>
    </row>
    <row r="946" ht="15.75" customHeight="1">
      <c r="A946" s="364"/>
    </row>
    <row r="947" ht="15.75" customHeight="1">
      <c r="A947" s="364"/>
    </row>
    <row r="948" ht="15.75" customHeight="1">
      <c r="A948" s="364"/>
    </row>
    <row r="949" ht="15.75" customHeight="1">
      <c r="A949" s="364"/>
    </row>
    <row r="950" ht="15.75" customHeight="1">
      <c r="A950" s="364"/>
    </row>
    <row r="951" ht="15.75" customHeight="1">
      <c r="A951" s="364"/>
    </row>
    <row r="952" ht="15.75" customHeight="1">
      <c r="A952" s="364"/>
    </row>
    <row r="953" ht="15.75" customHeight="1">
      <c r="A953" s="364"/>
    </row>
    <row r="954" ht="15.75" customHeight="1">
      <c r="A954" s="364"/>
    </row>
    <row r="955" ht="15.75" customHeight="1">
      <c r="A955" s="364"/>
    </row>
    <row r="956" ht="15.75" customHeight="1">
      <c r="A956" s="364"/>
    </row>
    <row r="957" ht="15.75" customHeight="1">
      <c r="A957" s="364"/>
    </row>
    <row r="958" ht="15.75" customHeight="1">
      <c r="A958" s="364"/>
    </row>
    <row r="959" ht="15.75" customHeight="1">
      <c r="A959" s="364"/>
    </row>
    <row r="960" ht="15.75" customHeight="1">
      <c r="A960" s="364"/>
    </row>
    <row r="961" ht="15.75" customHeight="1">
      <c r="A961" s="364"/>
    </row>
    <row r="962" ht="15.75" customHeight="1">
      <c r="A962" s="364"/>
    </row>
    <row r="963" ht="15.75" customHeight="1">
      <c r="A963" s="364"/>
    </row>
    <row r="964" ht="15.75" customHeight="1">
      <c r="A964" s="364"/>
    </row>
    <row r="965" ht="15.75" customHeight="1">
      <c r="A965" s="364"/>
    </row>
    <row r="966" ht="15.75" customHeight="1">
      <c r="A966" s="364"/>
    </row>
    <row r="967" ht="15.75" customHeight="1">
      <c r="A967" s="364"/>
    </row>
    <row r="968" ht="15.75" customHeight="1">
      <c r="A968" s="364"/>
    </row>
    <row r="969" ht="15.75" customHeight="1">
      <c r="A969" s="364"/>
    </row>
    <row r="970" ht="15.75" customHeight="1">
      <c r="A970" s="364"/>
    </row>
    <row r="971" ht="15.75" customHeight="1">
      <c r="A971" s="364"/>
    </row>
    <row r="972" ht="15.75" customHeight="1">
      <c r="A972" s="364"/>
    </row>
    <row r="973" ht="15.75" customHeight="1">
      <c r="A973" s="364"/>
    </row>
    <row r="974" ht="15.75" customHeight="1">
      <c r="A974" s="364"/>
    </row>
    <row r="975" ht="15.75" customHeight="1">
      <c r="A975" s="364"/>
    </row>
    <row r="976" ht="15.75" customHeight="1">
      <c r="A976" s="364"/>
    </row>
    <row r="977" ht="15.75" customHeight="1">
      <c r="A977" s="364"/>
    </row>
    <row r="978" ht="15.75" customHeight="1">
      <c r="A978" s="364"/>
    </row>
    <row r="979" ht="15.75" customHeight="1">
      <c r="A979" s="364"/>
    </row>
    <row r="980" ht="15.75" customHeight="1">
      <c r="A980" s="364"/>
    </row>
    <row r="981" ht="15.75" customHeight="1">
      <c r="A981" s="364"/>
    </row>
    <row r="982" ht="15.75" customHeight="1">
      <c r="A982" s="364"/>
    </row>
    <row r="983" ht="15.75" customHeight="1">
      <c r="A983" s="364"/>
    </row>
    <row r="984" ht="15.75" customHeight="1">
      <c r="A984" s="364"/>
    </row>
    <row r="985" ht="15.75" customHeight="1">
      <c r="A985" s="364"/>
    </row>
    <row r="986" ht="15.75" customHeight="1">
      <c r="A986" s="364"/>
    </row>
    <row r="987" ht="15.75" customHeight="1">
      <c r="A987" s="364"/>
    </row>
    <row r="988" ht="15.75" customHeight="1">
      <c r="A988" s="364"/>
    </row>
    <row r="989" ht="15.75" customHeight="1">
      <c r="A989" s="364"/>
    </row>
    <row r="990" ht="15.75" customHeight="1">
      <c r="A990" s="364"/>
    </row>
    <row r="991" ht="15.75" customHeight="1">
      <c r="A991" s="364"/>
    </row>
    <row r="992" ht="15.75" customHeight="1">
      <c r="A992" s="364"/>
    </row>
    <row r="993" ht="15.75" customHeight="1">
      <c r="A993" s="364"/>
    </row>
    <row r="994" ht="15.75" customHeight="1">
      <c r="A994" s="364"/>
    </row>
    <row r="995" ht="15.75" customHeight="1">
      <c r="A995" s="364"/>
    </row>
    <row r="996" ht="15.75" customHeight="1">
      <c r="A996" s="364"/>
    </row>
    <row r="997" ht="15.75" customHeight="1">
      <c r="A997" s="364"/>
    </row>
    <row r="998" ht="15.75" customHeight="1">
      <c r="A998" s="364"/>
    </row>
    <row r="999" ht="15.75" customHeight="1">
      <c r="A999" s="364"/>
    </row>
    <row r="1000" ht="15.75" customHeight="1">
      <c r="A1000" s="364"/>
    </row>
    <row r="1001" ht="15.75" customHeight="1">
      <c r="A1001" s="364"/>
    </row>
    <row r="1002" ht="15.75" customHeight="1">
      <c r="A1002" s="364"/>
    </row>
    <row r="1003" ht="15.75" customHeight="1">
      <c r="A1003" s="364"/>
    </row>
    <row r="1004" ht="15.75" customHeight="1">
      <c r="A1004" s="364"/>
    </row>
    <row r="1005" ht="15.75" customHeight="1">
      <c r="A1005" s="364"/>
    </row>
    <row r="1006" ht="15.75" customHeight="1">
      <c r="A1006" s="364"/>
    </row>
    <row r="1007" ht="15.75" customHeight="1">
      <c r="A1007" s="364"/>
    </row>
    <row r="1008" ht="15.75" customHeight="1">
      <c r="A1008" s="364"/>
    </row>
    <row r="1009" ht="15.75" customHeight="1">
      <c r="A1009" s="364"/>
    </row>
    <row r="1010" ht="15.75" customHeight="1">
      <c r="A1010" s="364"/>
    </row>
    <row r="1011" ht="15.75" customHeight="1">
      <c r="A1011" s="364"/>
    </row>
    <row r="1012" ht="15.75" customHeight="1">
      <c r="A1012" s="364"/>
    </row>
    <row r="1013" ht="15.75" customHeight="1">
      <c r="A1013" s="364"/>
    </row>
    <row r="1014" ht="15.75" customHeight="1">
      <c r="A1014" s="364"/>
    </row>
    <row r="1015" ht="15.75" customHeight="1">
      <c r="A1015" s="364"/>
    </row>
    <row r="1016" ht="15.75" customHeight="1">
      <c r="A1016" s="364"/>
    </row>
    <row r="1017" ht="15.75" customHeight="1">
      <c r="A1017" s="364"/>
    </row>
    <row r="1018" ht="15.75" customHeight="1">
      <c r="A1018" s="364"/>
    </row>
    <row r="1019" ht="15.75" customHeight="1">
      <c r="A1019" s="364"/>
    </row>
    <row r="1020" ht="15.75" customHeight="1">
      <c r="A1020" s="364"/>
    </row>
    <row r="1021" ht="15.75" customHeight="1">
      <c r="A1021" s="364"/>
    </row>
    <row r="1022" ht="15.75" customHeight="1">
      <c r="A1022" s="364"/>
    </row>
    <row r="1023" ht="15.75" customHeight="1">
      <c r="A1023" s="364"/>
    </row>
    <row r="1024" ht="15.75" customHeight="1">
      <c r="A1024" s="364"/>
    </row>
    <row r="1025" ht="15.75" customHeight="1">
      <c r="A1025" s="364"/>
    </row>
    <row r="1026" ht="15.75" customHeight="1">
      <c r="A1026" s="364"/>
    </row>
    <row r="1027" ht="15.75" customHeight="1">
      <c r="A1027" s="364"/>
    </row>
    <row r="1028" ht="15.75" customHeight="1">
      <c r="A1028" s="364"/>
    </row>
  </sheetData>
  <dataValidations>
    <dataValidation type="list" allowBlank="1" sqref="A115 A120">
      <formula1>'Spreadsheet settings'!$C$2:$C$100</formula1>
    </dataValidation>
  </dataValidation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D85C6"/>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06.86"/>
    <col customWidth="1" min="2" max="3" width="12.71"/>
    <col customWidth="1" min="4" max="29" width="15.14"/>
  </cols>
  <sheetData>
    <row r="1" ht="13.5" customHeight="1">
      <c r="A1" s="303" t="s">
        <v>258</v>
      </c>
      <c r="B1" s="304" t="s">
        <v>14</v>
      </c>
      <c r="C1" s="305" t="s">
        <v>15</v>
      </c>
      <c r="D1" s="399" t="s">
        <v>16</v>
      </c>
      <c r="E1" s="305" t="s">
        <v>17</v>
      </c>
      <c r="F1" s="304" t="s">
        <v>18</v>
      </c>
      <c r="G1" s="305" t="s">
        <v>19</v>
      </c>
      <c r="H1" s="304" t="s">
        <v>20</v>
      </c>
      <c r="I1" s="305" t="s">
        <v>21</v>
      </c>
      <c r="J1" s="304" t="s">
        <v>22</v>
      </c>
      <c r="K1" s="305" t="s">
        <v>23</v>
      </c>
      <c r="L1" s="305" t="s">
        <v>24</v>
      </c>
      <c r="M1" s="304" t="s">
        <v>25</v>
      </c>
      <c r="N1" s="304" t="s">
        <v>26</v>
      </c>
      <c r="O1" s="305" t="s">
        <v>27</v>
      </c>
      <c r="P1" s="304" t="s">
        <v>28</v>
      </c>
      <c r="Q1" s="306" t="s">
        <v>29</v>
      </c>
      <c r="R1" s="304" t="s">
        <v>30</v>
      </c>
      <c r="S1" s="306"/>
      <c r="T1" s="306"/>
      <c r="U1" s="306"/>
      <c r="V1" s="306"/>
      <c r="W1" s="306"/>
      <c r="X1" s="306"/>
      <c r="Y1" s="306"/>
      <c r="Z1" s="306"/>
      <c r="AA1" s="306"/>
      <c r="AB1" s="306"/>
      <c r="AC1" s="306"/>
    </row>
    <row r="2" ht="12.0" customHeight="1">
      <c r="A2" s="400" t="s">
        <v>259</v>
      </c>
      <c r="B2" s="171"/>
      <c r="C2" s="171"/>
      <c r="D2" s="172"/>
      <c r="E2" s="401"/>
      <c r="F2" s="401"/>
      <c r="G2" s="173"/>
      <c r="H2" s="173"/>
      <c r="I2" s="173"/>
      <c r="J2" s="173"/>
      <c r="K2" s="173"/>
      <c r="L2" s="173"/>
      <c r="M2" s="173"/>
      <c r="N2" s="173"/>
      <c r="O2" s="173"/>
      <c r="P2" s="173"/>
      <c r="Q2" s="173"/>
      <c r="R2" s="173"/>
      <c r="S2" s="173"/>
      <c r="T2" s="173"/>
      <c r="U2" s="173"/>
      <c r="V2" s="173"/>
      <c r="W2" s="173"/>
      <c r="X2" s="173"/>
      <c r="Y2" s="173"/>
      <c r="Z2" s="173"/>
      <c r="AA2" s="173"/>
      <c r="AB2" s="173"/>
      <c r="AC2" s="173"/>
    </row>
    <row r="3" ht="1.5" customHeight="1">
      <c r="A3" s="402" t="s">
        <v>260</v>
      </c>
      <c r="B3" s="403">
        <v>0.143</v>
      </c>
      <c r="C3" s="403">
        <v>0.143</v>
      </c>
      <c r="D3" s="403">
        <v>0.143</v>
      </c>
      <c r="E3" s="403">
        <v>0.143</v>
      </c>
      <c r="F3" s="403">
        <v>0.143</v>
      </c>
      <c r="G3" s="403">
        <v>0.143</v>
      </c>
      <c r="H3" s="403">
        <v>0.143</v>
      </c>
      <c r="I3" s="403">
        <v>0.143</v>
      </c>
      <c r="J3" s="403">
        <v>0.143</v>
      </c>
      <c r="K3" s="403">
        <v>0.143</v>
      </c>
      <c r="L3" s="403">
        <v>0.143</v>
      </c>
      <c r="M3" s="403">
        <v>0.143</v>
      </c>
      <c r="N3" s="403">
        <v>0.143</v>
      </c>
      <c r="O3" s="403">
        <v>0.143</v>
      </c>
      <c r="P3" s="403">
        <v>0.143</v>
      </c>
      <c r="Q3" s="403">
        <v>0.143</v>
      </c>
      <c r="R3" s="403">
        <v>0.143</v>
      </c>
      <c r="S3" s="403"/>
      <c r="T3" s="403"/>
      <c r="U3" s="403"/>
      <c r="V3" s="403"/>
      <c r="W3" s="403"/>
      <c r="X3" s="403"/>
      <c r="Y3" s="403"/>
      <c r="Z3" s="403"/>
      <c r="AA3" s="403"/>
      <c r="AB3" s="403"/>
      <c r="AC3" s="403"/>
    </row>
    <row r="4" ht="13.5" customHeight="1">
      <c r="A4" s="404" t="s">
        <v>32</v>
      </c>
      <c r="B4" s="405">
        <f t="array" ref="B4">index('User inputs'!$A$1:$AAW$23,match($A4,'User inputs'!$A$1:$A$23,0),match(B$1,'User inputs'!$A$1:$AAW$1,0))</f>
        <v>0.0613</v>
      </c>
      <c r="C4" s="405">
        <f t="array" ref="C4">index('User inputs'!$A$1:$AAW$23,match($A4,'User inputs'!$A$1:$A$23,0),match(C$1,'User inputs'!$A$1:$AAW$1,0))</f>
        <v>0.06</v>
      </c>
      <c r="D4" s="405">
        <f t="array" ref="D4">index('User inputs'!$A$1:$AAW$23,match($A4,'User inputs'!$A$1:$A$23,0),match(D$1,'User inputs'!$A$1:$AAW$1,0))</f>
        <v>0.06</v>
      </c>
      <c r="E4" s="405">
        <f t="array" ref="E4">index('User inputs'!$A$1:$AAW$23,match($A4,'User inputs'!$A$1:$A$23,0),match(E$1,'User inputs'!$A$1:$AAW$1,0))</f>
        <v>0.04</v>
      </c>
      <c r="F4" s="405">
        <f t="array" ref="F4">index('User inputs'!$A$1:$AAW$23,match($A4,'User inputs'!$A$1:$A$23,0),match(F$1,'User inputs'!$A$1:$AAW$1,0))</f>
        <v>0.0415</v>
      </c>
      <c r="G4" s="405">
        <f t="array" ref="G4">index('User inputs'!$A$1:$AAW$23,match($A4,'User inputs'!$A$1:$A$23,0),match(G$1,'User inputs'!$A$1:$AAW$1,0))</f>
        <v>0.04175</v>
      </c>
      <c r="H4" s="405">
        <f t="array" ref="H4">index('User inputs'!$A$1:$AAW$23,match($A4,'User inputs'!$A$1:$A$23,0),match(H$1,'User inputs'!$A$1:$AAW$1,0))</f>
        <v>0.03</v>
      </c>
      <c r="I4" s="405">
        <f t="array" ref="I4">index('User inputs'!$A$1:$AAW$23,match($A4,'User inputs'!$A$1:$A$23,0),match(I$1,'User inputs'!$A$1:$AAW$1,0))</f>
        <v>0.055</v>
      </c>
      <c r="J4" s="405">
        <f t="array" ref="J4">index('User inputs'!$A$1:$AAW$23,match($A4,'User inputs'!$A$1:$A$23,0),match(J$1,'User inputs'!$A$1:$AAW$1,0))</f>
        <v>0.04</v>
      </c>
      <c r="K4" s="405">
        <f t="array" ref="K4">index('User inputs'!$A$1:$AAW$23,match($A4,'User inputs'!$A$1:$A$23,0),match(K$1,'User inputs'!$A$1:$AAW$1,0))</f>
        <v>0.04</v>
      </c>
      <c r="L4" s="405">
        <f t="array" ref="L4">index('User inputs'!$A$1:$AAW$23,match($A4,'User inputs'!$A$1:$A$23,0),match(L$1,'User inputs'!$A$1:$AAW$1,0))</f>
        <v>0.04</v>
      </c>
      <c r="M4" s="405">
        <f t="array" ref="M4">index('User inputs'!$A$1:$AAW$23,match($A4,'User inputs'!$A$1:$A$23,0),match(M$1,'User inputs'!$A$1:$AAW$1,0))</f>
        <v>0.05</v>
      </c>
      <c r="N4" s="405">
        <f t="array" ref="N4">index('User inputs'!$A$1:$AAW$23,match($A4,'User inputs'!$A$1:$A$23,0),match(N$1,'User inputs'!$A$1:$AAW$1,0))</f>
        <v>0.042</v>
      </c>
      <c r="O4" s="405">
        <f t="array" ref="O4">index('User inputs'!$A$1:$AAW$23,match($A4,'User inputs'!$A$1:$A$23,0),match(O$1,'User inputs'!$A$1:$AAW$1,0))</f>
        <v>0.06</v>
      </c>
      <c r="P4" s="405">
        <f t="array" ref="P4">index('User inputs'!$A$1:$AAW$23,match($A4,'User inputs'!$A$1:$A$23,0),match(P$1,'User inputs'!$A$1:$AAW$1,0))</f>
        <v>0.04</v>
      </c>
      <c r="Q4" s="405" t="str">
        <f t="array" ref="Q4">index('User inputs'!$A$1:$AAW$23,match($A4,'User inputs'!$A$1:$A$23,0),match(Q$1,'User inputs'!$A$1:$AAW$1,0))</f>
        <v/>
      </c>
      <c r="R4" s="405">
        <f t="array" ref="R4">index('User inputs'!$A$1:$AAW$23,match($A4,'User inputs'!$A$1:$A$23,0),match(R$1,'User inputs'!$A$1:$AAW$1,0))</f>
        <v>0.04175</v>
      </c>
      <c r="S4" s="405"/>
      <c r="T4" s="405"/>
      <c r="U4" s="405"/>
      <c r="V4" s="405"/>
      <c r="W4" s="405"/>
      <c r="X4" s="405"/>
      <c r="Y4" s="405"/>
      <c r="Z4" s="405"/>
      <c r="AA4" s="405"/>
      <c r="AB4" s="405"/>
      <c r="AC4" s="405"/>
    </row>
    <row r="5" ht="14.25" customHeight="1">
      <c r="A5" s="406" t="s">
        <v>261</v>
      </c>
      <c r="B5" s="407">
        <v>8.0</v>
      </c>
      <c r="C5" s="407">
        <v>8.0</v>
      </c>
      <c r="D5" s="407">
        <v>8.0</v>
      </c>
      <c r="E5" s="407">
        <v>8.0</v>
      </c>
      <c r="F5" s="407">
        <v>8.0</v>
      </c>
      <c r="G5" s="407">
        <v>8.0</v>
      </c>
      <c r="H5" s="407">
        <v>8.0</v>
      </c>
      <c r="I5" s="407">
        <v>8.0</v>
      </c>
      <c r="J5" s="407">
        <v>8.0</v>
      </c>
      <c r="K5" s="407">
        <v>8.0</v>
      </c>
      <c r="L5" s="407">
        <v>8.0</v>
      </c>
      <c r="M5" s="407">
        <v>8.0</v>
      </c>
      <c r="N5" s="407">
        <v>8.0</v>
      </c>
      <c r="O5" s="407">
        <v>8.0</v>
      </c>
      <c r="P5" s="407">
        <v>8.0</v>
      </c>
      <c r="Q5" s="407">
        <v>8.0</v>
      </c>
      <c r="R5" s="407">
        <v>8.0</v>
      </c>
      <c r="S5" s="408"/>
      <c r="T5" s="408"/>
      <c r="U5" s="408"/>
      <c r="V5" s="408"/>
      <c r="W5" s="408"/>
      <c r="X5" s="408"/>
      <c r="Y5" s="408"/>
      <c r="Z5" s="408"/>
      <c r="AA5" s="408"/>
      <c r="AB5" s="408"/>
      <c r="AC5" s="408"/>
    </row>
    <row r="6" ht="1.5" customHeight="1">
      <c r="A6" s="409" t="s">
        <v>262</v>
      </c>
      <c r="B6" s="410">
        <f t="shared" ref="B6:R6" si="1">B3/(1+B4)^B5</f>
        <v>0.08884453602</v>
      </c>
      <c r="C6" s="410">
        <f t="shared" si="1"/>
        <v>0.0897199691</v>
      </c>
      <c r="D6" s="410">
        <f t="shared" si="1"/>
        <v>0.0897199691</v>
      </c>
      <c r="E6" s="410">
        <f t="shared" si="1"/>
        <v>0.1044886993</v>
      </c>
      <c r="F6" s="410">
        <f t="shared" si="1"/>
        <v>0.1032908481</v>
      </c>
      <c r="G6" s="410">
        <f t="shared" si="1"/>
        <v>0.103092712</v>
      </c>
      <c r="H6" s="410">
        <f t="shared" si="1"/>
        <v>0.1128855205</v>
      </c>
      <c r="I6" s="410">
        <f t="shared" si="1"/>
        <v>0.09317863851</v>
      </c>
      <c r="J6" s="410">
        <f t="shared" si="1"/>
        <v>0.1044886993</v>
      </c>
      <c r="K6" s="410">
        <f t="shared" si="1"/>
        <v>0.1044886993</v>
      </c>
      <c r="L6" s="410">
        <f t="shared" si="1"/>
        <v>0.1044886993</v>
      </c>
      <c r="M6" s="410">
        <f t="shared" si="1"/>
        <v>0.09678802877</v>
      </c>
      <c r="N6" s="410">
        <f t="shared" si="1"/>
        <v>0.1028950034</v>
      </c>
      <c r="O6" s="410">
        <f t="shared" si="1"/>
        <v>0.0897199691</v>
      </c>
      <c r="P6" s="410">
        <f t="shared" si="1"/>
        <v>0.1044886993</v>
      </c>
      <c r="Q6" s="410">
        <f t="shared" si="1"/>
        <v>0.143</v>
      </c>
      <c r="R6" s="410">
        <f t="shared" si="1"/>
        <v>0.103092712</v>
      </c>
      <c r="S6" s="410"/>
      <c r="T6" s="410"/>
      <c r="U6" s="410"/>
      <c r="V6" s="410"/>
      <c r="W6" s="410"/>
      <c r="X6" s="410"/>
      <c r="Y6" s="410"/>
      <c r="Z6" s="410"/>
      <c r="AA6" s="410"/>
      <c r="AB6" s="410"/>
      <c r="AC6" s="410"/>
    </row>
    <row r="7" ht="5.25" customHeight="1">
      <c r="A7" s="411" t="s">
        <v>263</v>
      </c>
      <c r="B7" s="412">
        <v>40.0</v>
      </c>
      <c r="C7" s="412">
        <v>40.0</v>
      </c>
      <c r="D7" s="412">
        <v>40.0</v>
      </c>
      <c r="E7" s="412">
        <v>40.0</v>
      </c>
      <c r="F7" s="412">
        <v>40.0</v>
      </c>
      <c r="G7" s="412">
        <v>40.0</v>
      </c>
      <c r="H7" s="412">
        <v>40.0</v>
      </c>
      <c r="I7" s="412">
        <v>40.0</v>
      </c>
      <c r="J7" s="412">
        <v>40.0</v>
      </c>
      <c r="K7" s="412">
        <v>40.0</v>
      </c>
      <c r="L7" s="412">
        <v>40.0</v>
      </c>
      <c r="M7" s="412">
        <v>40.0</v>
      </c>
      <c r="N7" s="412">
        <v>40.0</v>
      </c>
      <c r="O7" s="412">
        <v>40.0</v>
      </c>
      <c r="P7" s="412">
        <v>40.0</v>
      </c>
      <c r="Q7" s="412">
        <v>40.0</v>
      </c>
      <c r="R7" s="412">
        <v>40.0</v>
      </c>
      <c r="S7" s="413"/>
      <c r="T7" s="413"/>
      <c r="U7" s="413"/>
      <c r="V7" s="413"/>
      <c r="W7" s="413"/>
      <c r="X7" s="413"/>
      <c r="Y7" s="413"/>
      <c r="Z7" s="413"/>
      <c r="AA7" s="413"/>
      <c r="AB7" s="413"/>
      <c r="AC7" s="413"/>
    </row>
    <row r="8">
      <c r="A8" s="414" t="s">
        <v>264</v>
      </c>
      <c r="B8" s="410">
        <f t="shared" ref="B8:R8" si="2">pv(B4,B7,-B6,,1)</f>
        <v>1.395793667</v>
      </c>
      <c r="C8" s="410">
        <f t="shared" si="2"/>
        <v>1.430950488</v>
      </c>
      <c r="D8" s="410">
        <f t="shared" si="2"/>
        <v>1.430950488</v>
      </c>
      <c r="E8" s="410">
        <f t="shared" si="2"/>
        <v>2.150846047</v>
      </c>
      <c r="F8" s="410">
        <f t="shared" si="2"/>
        <v>2.082541715</v>
      </c>
      <c r="G8" s="410">
        <f t="shared" si="2"/>
        <v>2.071428941</v>
      </c>
      <c r="H8" s="410">
        <f t="shared" si="2"/>
        <v>2.687602758</v>
      </c>
      <c r="I8" s="410">
        <f t="shared" si="2"/>
        <v>1.577389634</v>
      </c>
      <c r="J8" s="410">
        <f t="shared" si="2"/>
        <v>2.150846047</v>
      </c>
      <c r="K8" s="410">
        <f t="shared" si="2"/>
        <v>2.150846047</v>
      </c>
      <c r="L8" s="410">
        <f t="shared" si="2"/>
        <v>2.150846047</v>
      </c>
      <c r="M8" s="410">
        <f t="shared" si="2"/>
        <v>1.743833851</v>
      </c>
      <c r="N8" s="410">
        <f t="shared" si="2"/>
        <v>2.060392009</v>
      </c>
      <c r="O8" s="410">
        <f t="shared" si="2"/>
        <v>1.430950488</v>
      </c>
      <c r="P8" s="410">
        <f t="shared" si="2"/>
        <v>2.150846047</v>
      </c>
      <c r="Q8" s="410">
        <f t="shared" si="2"/>
        <v>5.72</v>
      </c>
      <c r="R8" s="410">
        <f t="shared" si="2"/>
        <v>2.071428941</v>
      </c>
      <c r="S8" s="410"/>
      <c r="T8" s="410"/>
      <c r="U8" s="410"/>
      <c r="V8" s="410"/>
      <c r="W8" s="410"/>
      <c r="X8" s="410"/>
      <c r="Y8" s="410"/>
      <c r="Z8" s="410"/>
      <c r="AA8" s="410"/>
      <c r="AB8" s="410"/>
      <c r="AC8" s="410"/>
    </row>
    <row r="9" ht="1.5" customHeight="1">
      <c r="A9" s="415" t="s">
        <v>157</v>
      </c>
      <c r="B9" s="416">
        <v>2.0</v>
      </c>
      <c r="C9" s="416">
        <v>2.0</v>
      </c>
      <c r="D9" s="416">
        <v>2.0</v>
      </c>
      <c r="E9" s="416">
        <v>2.0</v>
      </c>
      <c r="F9" s="416">
        <v>2.0</v>
      </c>
      <c r="G9" s="416">
        <v>2.0</v>
      </c>
      <c r="H9" s="416">
        <v>2.0</v>
      </c>
      <c r="I9" s="416">
        <v>2.0</v>
      </c>
      <c r="J9" s="416">
        <v>2.0</v>
      </c>
      <c r="K9" s="416">
        <v>2.0</v>
      </c>
      <c r="L9" s="416">
        <v>2.0</v>
      </c>
      <c r="M9" s="416">
        <v>2.0</v>
      </c>
      <c r="N9" s="416">
        <v>2.0</v>
      </c>
      <c r="O9" s="416">
        <v>2.0</v>
      </c>
      <c r="P9" s="416">
        <v>2.0</v>
      </c>
      <c r="Q9" s="416">
        <v>2.0</v>
      </c>
      <c r="R9" s="416">
        <v>2.0</v>
      </c>
      <c r="S9" s="417"/>
      <c r="T9" s="417"/>
      <c r="U9" s="417"/>
      <c r="V9" s="417"/>
      <c r="W9" s="417"/>
      <c r="X9" s="417"/>
      <c r="Y9" s="417"/>
      <c r="Z9" s="417"/>
      <c r="AA9" s="417"/>
      <c r="AB9" s="417"/>
      <c r="AC9" s="417"/>
    </row>
    <row r="10" ht="12.75" customHeight="1">
      <c r="A10" s="418" t="s">
        <v>45</v>
      </c>
      <c r="B10" s="419">
        <f t="array" ref="B10">index('User inputs'!$A$1:$AAW$23,match($A10,'User inputs'!$A$1:$A$23,0),match(B$1,'User inputs'!$A$1:$AAW$1,0))</f>
        <v>0.65</v>
      </c>
      <c r="C10" s="419">
        <f t="array" ref="C10">index('User inputs'!$A$1:$AAW$23,match($A10,'User inputs'!$A$1:$A$23,0),match(C$1,'User inputs'!$A$1:$AAW$1,0))</f>
        <v>0.65</v>
      </c>
      <c r="D10" s="419">
        <f t="array" ref="D10">index('User inputs'!$A$1:$AAW$23,match($A10,'User inputs'!$A$1:$A$23,0),match(D$1,'User inputs'!$A$1:$AAW$1,0))</f>
        <v>0.65</v>
      </c>
      <c r="E10" s="419">
        <f t="array" ref="E10">index('User inputs'!$A$1:$AAW$23,match($A10,'User inputs'!$A$1:$A$23,0),match(E$1,'User inputs'!$A$1:$AAW$1,0))</f>
        <v>0.65</v>
      </c>
      <c r="F10" s="419">
        <f t="array" ref="F10">index('User inputs'!$A$1:$AAW$23,match($A10,'User inputs'!$A$1:$A$23,0),match(F$1,'User inputs'!$A$1:$AAW$1,0))</f>
        <v>0.65</v>
      </c>
      <c r="G10" s="419">
        <f t="array" ref="G10">index('User inputs'!$A$1:$AAW$23,match($A10,'User inputs'!$A$1:$A$23,0),match(G$1,'User inputs'!$A$1:$AAW$1,0))</f>
        <v>0.65</v>
      </c>
      <c r="H10" s="419">
        <f t="array" ref="H10">index('User inputs'!$A$1:$AAW$23,match($A10,'User inputs'!$A$1:$A$23,0),match(H$1,'User inputs'!$A$1:$AAW$1,0))</f>
        <v>0.5421245421</v>
      </c>
      <c r="I10" s="419">
        <f t="array" ref="I10">index('User inputs'!$A$1:$AAW$23,match($A10,'User inputs'!$A$1:$A$23,0),match(I$1,'User inputs'!$A$1:$AAW$1,0))</f>
        <v>0.65</v>
      </c>
      <c r="J10" s="419">
        <f t="array" ref="J10">index('User inputs'!$A$1:$AAW$23,match($A10,'User inputs'!$A$1:$A$23,0),match(J$1,'User inputs'!$A$1:$AAW$1,0))</f>
        <v>0.65</v>
      </c>
      <c r="K10" s="419">
        <f t="array" ref="K10">index('User inputs'!$A$1:$AAW$23,match($A10,'User inputs'!$A$1:$A$23,0),match(K$1,'User inputs'!$A$1:$AAW$1,0))</f>
        <v>0.65</v>
      </c>
      <c r="L10" s="419">
        <f t="array" ref="L10">index('User inputs'!$A$1:$AAW$23,match($A10,'User inputs'!$A$1:$A$23,0),match(L$1,'User inputs'!$A$1:$AAW$1,0))</f>
        <v>0.65</v>
      </c>
      <c r="M10" s="419">
        <f t="array" ref="M10">index('User inputs'!$A$1:$AAW$23,match($A10,'User inputs'!$A$1:$A$23,0),match(M$1,'User inputs'!$A$1:$AAW$1,0))</f>
        <v>0.65</v>
      </c>
      <c r="N10" s="419">
        <f t="array" ref="N10">index('User inputs'!$A$1:$AAW$23,match($A10,'User inputs'!$A$1:$A$23,0),match(N$1,'User inputs'!$A$1:$AAW$1,0))</f>
        <v>0.65</v>
      </c>
      <c r="O10" s="419">
        <f t="array" ref="O10">index('User inputs'!$A$1:$AAW$23,match($A10,'User inputs'!$A$1:$A$23,0),match(O$1,'User inputs'!$A$1:$AAW$1,0))</f>
        <v>0.65</v>
      </c>
      <c r="P10" s="419">
        <f t="array" ref="P10">index('User inputs'!$A$1:$AAW$23,match($A10,'User inputs'!$A$1:$A$23,0),match(P$1,'User inputs'!$A$1:$AAW$1,0))</f>
        <v>0.65</v>
      </c>
      <c r="Q10" s="419" t="str">
        <f t="array" ref="Q10">index('User inputs'!$A$1:$AAW$23,match($A10,'User inputs'!$A$1:$A$23,0),match(Q$1,'User inputs'!$A$1:$AAW$1,0))</f>
        <v/>
      </c>
      <c r="R10" s="419">
        <f t="array" ref="R10">index('User inputs'!$A$1:$AAW$23,match($A10,'User inputs'!$A$1:$A$23,0),match(R$1,'User inputs'!$A$1:$AAW$1,0))</f>
        <v>0.65</v>
      </c>
      <c r="S10" s="419"/>
      <c r="T10" s="419"/>
      <c r="U10" s="419"/>
      <c r="V10" s="419"/>
      <c r="W10" s="419"/>
      <c r="X10" s="419"/>
      <c r="Y10" s="419"/>
      <c r="Z10" s="419"/>
      <c r="AA10" s="419"/>
      <c r="AB10" s="419"/>
      <c r="AC10" s="419"/>
    </row>
    <row r="11" ht="9.75" customHeight="1">
      <c r="A11" s="420" t="s">
        <v>41</v>
      </c>
      <c r="B11" s="419">
        <f t="array" ref="B11">index('User inputs'!$A$1:$AAW$23,match($A11,'User inputs'!$A$1:$A$23,0),match(B$1,'User inputs'!$A$1:$AAW$1,0))</f>
        <v>0.9</v>
      </c>
      <c r="C11" s="419">
        <f t="array" ref="C11">index('User inputs'!$A$1:$AAW$23,match($A11,'User inputs'!$A$1:$A$23,0),match(C$1,'User inputs'!$A$1:$AAW$1,0))</f>
        <v>0.9</v>
      </c>
      <c r="D11" s="419">
        <f t="array" ref="D11">index('User inputs'!$A$1:$AAW$23,match($A11,'User inputs'!$A$1:$A$23,0),match(D$1,'User inputs'!$A$1:$AAW$1,0))</f>
        <v>0.9</v>
      </c>
      <c r="E11" s="419">
        <f t="array" ref="E11">index('User inputs'!$A$1:$AAW$23,match($A11,'User inputs'!$A$1:$A$23,0),match(E$1,'User inputs'!$A$1:$AAW$1,0))</f>
        <v>0.9</v>
      </c>
      <c r="F11" s="419">
        <f t="array" ref="F11">index('User inputs'!$A$1:$AAW$23,match($A11,'User inputs'!$A$1:$A$23,0),match(F$1,'User inputs'!$A$1:$AAW$1,0))</f>
        <v>0.9</v>
      </c>
      <c r="G11" s="419">
        <f t="array" ref="G11">index('User inputs'!$A$1:$AAW$23,match($A11,'User inputs'!$A$1:$A$23,0),match(G$1,'User inputs'!$A$1:$AAW$1,0))</f>
        <v>0.9</v>
      </c>
      <c r="H11" s="419">
        <f t="array" ref="H11">index('User inputs'!$A$1:$AAW$23,match($A11,'User inputs'!$A$1:$A$23,0),match(H$1,'User inputs'!$A$1:$AAW$1,0))</f>
        <v>0.9</v>
      </c>
      <c r="I11" s="419">
        <f t="array" ref="I11">index('User inputs'!$A$1:$AAW$23,match($A11,'User inputs'!$A$1:$A$23,0),match(I$1,'User inputs'!$A$1:$AAW$1,0))</f>
        <v>0.9</v>
      </c>
      <c r="J11" s="419">
        <f t="array" ref="J11">index('User inputs'!$A$1:$AAW$23,match($A11,'User inputs'!$A$1:$A$23,0),match(J$1,'User inputs'!$A$1:$AAW$1,0))</f>
        <v>0.9</v>
      </c>
      <c r="K11" s="419">
        <f t="array" ref="K11">index('User inputs'!$A$1:$AAW$23,match($A11,'User inputs'!$A$1:$A$23,0),match(K$1,'User inputs'!$A$1:$AAW$1,0))</f>
        <v>0.9</v>
      </c>
      <c r="L11" s="419">
        <f t="array" ref="L11">index('User inputs'!$A$1:$AAW$23,match($A11,'User inputs'!$A$1:$A$23,0),match(L$1,'User inputs'!$A$1:$AAW$1,0))</f>
        <v>0.9</v>
      </c>
      <c r="M11" s="419">
        <f t="array" ref="M11">index('User inputs'!$A$1:$AAW$23,match($A11,'User inputs'!$A$1:$A$23,0),match(M$1,'User inputs'!$A$1:$AAW$1,0))</f>
        <v>0.9</v>
      </c>
      <c r="N11" s="419">
        <f t="array" ref="N11">index('User inputs'!$A$1:$AAW$23,match($A11,'User inputs'!$A$1:$A$23,0),match(N$1,'User inputs'!$A$1:$AAW$1,0))</f>
        <v>0.9</v>
      </c>
      <c r="O11" s="419">
        <f t="array" ref="O11">index('User inputs'!$A$1:$AAW$23,match($A11,'User inputs'!$A$1:$A$23,0),match(O$1,'User inputs'!$A$1:$AAW$1,0))</f>
        <v>0.9</v>
      </c>
      <c r="P11" s="419">
        <f t="array" ref="P11">index('User inputs'!$A$1:$AAW$23,match($A11,'User inputs'!$A$1:$A$23,0),match(P$1,'User inputs'!$A$1:$AAW$1,0))</f>
        <v>0.9</v>
      </c>
      <c r="Q11" s="419" t="str">
        <f t="array" ref="Q11">index('User inputs'!$A$1:$AAW$23,match($A11,'User inputs'!$A$1:$A$23,0),match(Q$1,'User inputs'!$A$1:$AAW$1,0))</f>
        <v/>
      </c>
      <c r="R11" s="419">
        <f t="array" ref="R11">index('User inputs'!$A$1:$AAW$23,match($A11,'User inputs'!$A$1:$A$23,0),match(R$1,'User inputs'!$A$1:$AAW$1,0))</f>
        <v>0.9</v>
      </c>
      <c r="S11" s="419"/>
      <c r="T11" s="419"/>
      <c r="U11" s="419"/>
      <c r="V11" s="419"/>
      <c r="W11" s="419"/>
      <c r="X11" s="419"/>
      <c r="Y11" s="419"/>
      <c r="Z11" s="419"/>
      <c r="AA11" s="419"/>
      <c r="AB11" s="419"/>
      <c r="AC11" s="419"/>
    </row>
    <row r="12" ht="1.5" customHeight="1">
      <c r="A12" s="420" t="s">
        <v>37</v>
      </c>
      <c r="B12" s="419">
        <f t="array" ref="B12">index('User inputs'!$A$1:$AAW$23,match($A12,'User inputs'!$A$1:$A$23,0),match(B$1,'User inputs'!$A$1:$AAW$1,0))</f>
        <v>0.155</v>
      </c>
      <c r="C12" s="419">
        <f t="array" ref="C12">index('User inputs'!$A$1:$AAW$23,match($A12,'User inputs'!$A$1:$A$23,0),match(C$1,'User inputs'!$A$1:$AAW$1,0))</f>
        <v>0.11</v>
      </c>
      <c r="D12" s="419">
        <f t="array" ref="D12">index('User inputs'!$A$1:$AAW$23,match($A12,'User inputs'!$A$1:$A$23,0),match(D$1,'User inputs'!$A$1:$AAW$1,0))</f>
        <v>0.11</v>
      </c>
      <c r="E12" s="419">
        <f t="array" ref="E12">index('User inputs'!$A$1:$AAW$23,match($A12,'User inputs'!$A$1:$A$23,0),match(E$1,'User inputs'!$A$1:$AAW$1,0))</f>
        <v>0.07</v>
      </c>
      <c r="F12" s="419">
        <f t="array" ref="F12">index('User inputs'!$A$1:$AAW$23,match($A12,'User inputs'!$A$1:$A$23,0),match(F$1,'User inputs'!$A$1:$AAW$1,0))</f>
        <v>0.11</v>
      </c>
      <c r="G12" s="419">
        <f t="array" ref="G12">index('User inputs'!$A$1:$AAW$23,match($A12,'User inputs'!$A$1:$A$23,0),match(G$1,'User inputs'!$A$1:$AAW$1,0))</f>
        <v>0.11</v>
      </c>
      <c r="H12" s="419">
        <f t="array" ref="H12">index('User inputs'!$A$1:$AAW$23,match($A12,'User inputs'!$A$1:$A$23,0),match(H$1,'User inputs'!$A$1:$AAW$1,0))</f>
        <v>0.25</v>
      </c>
      <c r="I12" s="419">
        <f t="array" ref="I12">index('User inputs'!$A$1:$AAW$23,match($A12,'User inputs'!$A$1:$A$23,0),match(I$1,'User inputs'!$A$1:$AAW$1,0))</f>
        <v>0.11</v>
      </c>
      <c r="J12" s="419">
        <f t="array" ref="J12">index('User inputs'!$A$1:$AAW$23,match($A12,'User inputs'!$A$1:$A$23,0),match(J$1,'User inputs'!$A$1:$AAW$1,0))</f>
        <v>0.11</v>
      </c>
      <c r="K12" s="419">
        <f t="array" ref="K12">index('User inputs'!$A$1:$AAW$23,match($A12,'User inputs'!$A$1:$A$23,0),match(K$1,'User inputs'!$A$1:$AAW$1,0))</f>
        <v>0.11</v>
      </c>
      <c r="L12" s="419">
        <f t="array" ref="L12">index('User inputs'!$A$1:$AAW$23,match($A12,'User inputs'!$A$1:$A$23,0),match(L$1,'User inputs'!$A$1:$AAW$1,0))</f>
        <v>0.11</v>
      </c>
      <c r="M12" s="419">
        <f t="array" ref="M12">index('User inputs'!$A$1:$AAW$23,match($A12,'User inputs'!$A$1:$A$23,0),match(M$1,'User inputs'!$A$1:$AAW$1,0))</f>
        <v>0.11</v>
      </c>
      <c r="N12" s="419">
        <f t="array" ref="N12">index('User inputs'!$A$1:$AAW$23,match($A12,'User inputs'!$A$1:$A$23,0),match(N$1,'User inputs'!$A$1:$AAW$1,0))</f>
        <v>0.11</v>
      </c>
      <c r="O12" s="419">
        <f t="array" ref="O12">index('User inputs'!$A$1:$AAW$23,match($A12,'User inputs'!$A$1:$A$23,0),match(O$1,'User inputs'!$A$1:$AAW$1,0))</f>
        <v>0.09</v>
      </c>
      <c r="P12" s="419">
        <f t="array" ref="P12">index('User inputs'!$A$1:$AAW$23,match($A12,'User inputs'!$A$1:$A$23,0),match(P$1,'User inputs'!$A$1:$AAW$1,0))</f>
        <v>0.11</v>
      </c>
      <c r="Q12" s="419" t="str">
        <f t="array" ref="Q12">index('User inputs'!$A$1:$AAW$23,match($A12,'User inputs'!$A$1:$A$23,0),match(Q$1,'User inputs'!$A$1:$AAW$1,0))</f>
        <v/>
      </c>
      <c r="R12" s="419">
        <f t="array" ref="R12">index('User inputs'!$A$1:$AAW$23,match($A12,'User inputs'!$A$1:$A$23,0),match(R$1,'User inputs'!$A$1:$AAW$1,0))</f>
        <v>0.11</v>
      </c>
      <c r="S12" s="419"/>
      <c r="T12" s="419"/>
      <c r="U12" s="419"/>
      <c r="V12" s="419"/>
      <c r="W12" s="419"/>
      <c r="X12" s="419"/>
      <c r="Y12" s="419"/>
      <c r="Z12" s="419"/>
      <c r="AA12" s="419"/>
      <c r="AB12" s="419"/>
      <c r="AC12" s="419"/>
    </row>
    <row r="13" ht="9.0" customHeight="1">
      <c r="A13" s="421" t="s">
        <v>48</v>
      </c>
      <c r="B13" s="422">
        <f t="array" ref="B13">index('User inputs'!$A$1:$AAW$23,match($A13,'User inputs'!$A$1:$A$23,0),match(B$1,'User inputs'!$A$1:$AAW$1,0))</f>
        <v>1.69</v>
      </c>
      <c r="C13" s="422">
        <f t="array" ref="C13">index('User inputs'!$A$1:$AAW$23,match($A13,'User inputs'!$A$1:$A$23,0),match(C$1,'User inputs'!$A$1:$AAW$1,0))</f>
        <v>1.69</v>
      </c>
      <c r="D13" s="422">
        <f t="array" ref="D13">index('User inputs'!$A$1:$AAW$23,match($A13,'User inputs'!$A$1:$A$23,0),match(D$1,'User inputs'!$A$1:$AAW$1,0))</f>
        <v>1.69</v>
      </c>
      <c r="E13" s="422">
        <f t="array" ref="E13">index('User inputs'!$A$1:$AAW$23,match($A13,'User inputs'!$A$1:$A$23,0),match(E$1,'User inputs'!$A$1:$AAW$1,0))</f>
        <v>1.69</v>
      </c>
      <c r="F13" s="422">
        <f t="array" ref="F13">index('User inputs'!$A$1:$AAW$23,match($A13,'User inputs'!$A$1:$A$23,0),match(F$1,'User inputs'!$A$1:$AAW$1,0))</f>
        <v>1.69</v>
      </c>
      <c r="G13" s="422">
        <f t="array" ref="G13">index('User inputs'!$A$1:$AAW$23,match($A13,'User inputs'!$A$1:$A$23,0),match(G$1,'User inputs'!$A$1:$AAW$1,0))</f>
        <v>1.69</v>
      </c>
      <c r="H13" s="422">
        <f t="array" ref="H13">index('User inputs'!$A$1:$AAW$23,match($A13,'User inputs'!$A$1:$A$23,0),match(H$1,'User inputs'!$A$1:$AAW$1,0))</f>
        <v>2</v>
      </c>
      <c r="I13" s="422">
        <f t="array" ref="I13">index('User inputs'!$A$1:$AAW$23,match($A13,'User inputs'!$A$1:$A$23,0),match(I$1,'User inputs'!$A$1:$AAW$1,0))</f>
        <v>1.69</v>
      </c>
      <c r="J13" s="422">
        <f t="array" ref="J13">index('User inputs'!$A$1:$AAW$23,match($A13,'User inputs'!$A$1:$A$23,0),match(J$1,'User inputs'!$A$1:$AAW$1,0))</f>
        <v>1.69</v>
      </c>
      <c r="K13" s="422">
        <f t="array" ref="K13">index('User inputs'!$A$1:$AAW$23,match($A13,'User inputs'!$A$1:$A$23,0),match(K$1,'User inputs'!$A$1:$AAW$1,0))</f>
        <v>1.69</v>
      </c>
      <c r="L13" s="422">
        <f t="array" ref="L13">index('User inputs'!$A$1:$AAW$23,match($A13,'User inputs'!$A$1:$A$23,0),match(L$1,'User inputs'!$A$1:$AAW$1,0))</f>
        <v>1.69</v>
      </c>
      <c r="M13" s="422">
        <f t="array" ref="M13">index('User inputs'!$A$1:$AAW$23,match($A13,'User inputs'!$A$1:$A$23,0),match(M$1,'User inputs'!$A$1:$AAW$1,0))</f>
        <v>1.69</v>
      </c>
      <c r="N13" s="422">
        <f t="array" ref="N13">index('User inputs'!$A$1:$AAW$23,match($A13,'User inputs'!$A$1:$A$23,0),match(N$1,'User inputs'!$A$1:$AAW$1,0))</f>
        <v>1.69</v>
      </c>
      <c r="O13" s="422">
        <f t="array" ref="O13">index('User inputs'!$A$1:$AAW$23,match($A13,'User inputs'!$A$1:$A$23,0),match(O$1,'User inputs'!$A$1:$AAW$1,0))</f>
        <v>1.69</v>
      </c>
      <c r="P13" s="422">
        <f t="array" ref="P13">index('User inputs'!$A$1:$AAW$23,match($A13,'User inputs'!$A$1:$A$23,0),match(P$1,'User inputs'!$A$1:$AAW$1,0))</f>
        <v>1.69</v>
      </c>
      <c r="Q13" s="422" t="str">
        <f t="array" ref="Q13">index('User inputs'!$A$1:$AAW$23,match($A13,'User inputs'!$A$1:$A$23,0),match(Q$1,'User inputs'!$A$1:$AAW$1,0))</f>
        <v/>
      </c>
      <c r="R13" s="422">
        <f t="array" ref="R13">index('User inputs'!$A$1:$AAW$23,match($A13,'User inputs'!$A$1:$A$23,0),match(R$1,'User inputs'!$A$1:$AAW$1,0))</f>
        <v>1.69</v>
      </c>
      <c r="S13" s="422"/>
      <c r="T13" s="422"/>
      <c r="U13" s="422"/>
      <c r="V13" s="422"/>
      <c r="W13" s="422"/>
      <c r="X13" s="422"/>
      <c r="Y13" s="422"/>
      <c r="Z13" s="422"/>
      <c r="AA13" s="422"/>
      <c r="AB13" s="422"/>
      <c r="AC13" s="422"/>
    </row>
    <row r="14" ht="12.75" customHeight="1">
      <c r="A14" s="423" t="s">
        <v>265</v>
      </c>
      <c r="B14" s="424">
        <f t="shared" ref="B14:P14" si="3">B8*B9*B10*B11*B12/B13</f>
        <v>0.1497793973</v>
      </c>
      <c r="C14" s="424">
        <f t="shared" si="3"/>
        <v>0.1089723833</v>
      </c>
      <c r="D14" s="424">
        <f t="shared" si="3"/>
        <v>0.1089723833</v>
      </c>
      <c r="E14" s="424">
        <f t="shared" si="3"/>
        <v>0.1042333084</v>
      </c>
      <c r="F14" s="424">
        <f t="shared" si="3"/>
        <v>0.1585935614</v>
      </c>
      <c r="G14" s="424">
        <f t="shared" si="3"/>
        <v>0.1577472809</v>
      </c>
      <c r="H14" s="424">
        <f t="shared" si="3"/>
        <v>0.3278284682</v>
      </c>
      <c r="I14" s="424">
        <f t="shared" si="3"/>
        <v>0.1201242875</v>
      </c>
      <c r="J14" s="424">
        <f t="shared" si="3"/>
        <v>0.163795199</v>
      </c>
      <c r="K14" s="424">
        <f t="shared" si="3"/>
        <v>0.163795199</v>
      </c>
      <c r="L14" s="424">
        <f t="shared" si="3"/>
        <v>0.163795199</v>
      </c>
      <c r="M14" s="424">
        <f t="shared" si="3"/>
        <v>0.1327996548</v>
      </c>
      <c r="N14" s="424">
        <f t="shared" si="3"/>
        <v>0.1569067761</v>
      </c>
      <c r="O14" s="424">
        <f t="shared" si="3"/>
        <v>0.0891592227</v>
      </c>
      <c r="P14" s="424">
        <f t="shared" si="3"/>
        <v>0.163795199</v>
      </c>
      <c r="Q14" s="424" t="str">
        <f>IFERROR(Q8*Q9*Q10*Q11*Q12/Q13,"")</f>
        <v/>
      </c>
      <c r="R14" s="424">
        <f>R8*R9*R10*R11*R12/R13</f>
        <v>0.1577472809</v>
      </c>
      <c r="S14" s="424"/>
      <c r="T14" s="424"/>
      <c r="U14" s="424"/>
      <c r="V14" s="424"/>
      <c r="W14" s="424"/>
      <c r="X14" s="424"/>
      <c r="Y14" s="424"/>
      <c r="Z14" s="424"/>
      <c r="AA14" s="424"/>
      <c r="AB14" s="424"/>
      <c r="AC14" s="424"/>
    </row>
    <row r="15" ht="13.5" customHeight="1">
      <c r="A15" s="425"/>
      <c r="B15" s="426"/>
      <c r="C15" s="426"/>
      <c r="D15" s="426"/>
      <c r="E15" s="426"/>
      <c r="F15" s="426"/>
      <c r="G15" s="426"/>
      <c r="H15" s="426"/>
      <c r="I15" s="426"/>
      <c r="J15" s="426"/>
      <c r="K15" s="426"/>
      <c r="L15" s="426"/>
      <c r="M15" s="426"/>
      <c r="N15" s="426"/>
      <c r="O15" s="426"/>
      <c r="P15" s="426"/>
      <c r="Q15" s="427"/>
      <c r="R15" s="426"/>
      <c r="S15" s="427"/>
      <c r="T15" s="427"/>
      <c r="U15" s="427"/>
      <c r="V15" s="427"/>
      <c r="W15" s="427"/>
      <c r="X15" s="427"/>
      <c r="Y15" s="427"/>
      <c r="Z15" s="427"/>
      <c r="AA15" s="427"/>
      <c r="AB15" s="427"/>
      <c r="AC15" s="427"/>
    </row>
    <row r="16" ht="12.0" customHeight="1">
      <c r="A16" s="400" t="s">
        <v>266</v>
      </c>
      <c r="B16" s="171"/>
      <c r="C16" s="171"/>
      <c r="D16" s="171"/>
      <c r="E16" s="171"/>
      <c r="F16" s="171"/>
      <c r="G16" s="171"/>
      <c r="H16" s="171"/>
      <c r="I16" s="171"/>
      <c r="J16" s="171"/>
      <c r="K16" s="171"/>
      <c r="L16" s="171"/>
      <c r="M16" s="171"/>
      <c r="N16" s="171"/>
      <c r="O16" s="171"/>
      <c r="P16" s="171"/>
      <c r="Q16" s="173"/>
      <c r="R16" s="173"/>
      <c r="S16" s="173"/>
      <c r="T16" s="173"/>
      <c r="U16" s="173"/>
      <c r="V16" s="173"/>
      <c r="W16" s="173"/>
      <c r="X16" s="173"/>
      <c r="Y16" s="173"/>
      <c r="Z16" s="173"/>
      <c r="AA16" s="173"/>
      <c r="AB16" s="173"/>
      <c r="AC16" s="173"/>
    </row>
    <row r="17" ht="1.5" customHeight="1">
      <c r="A17" s="166" t="str">
        <f>concatenate("Data in use (see 'Country selection' tab): ", 'Country selection'!B4)</f>
        <v>Data in use (see 'Country selection' tab): Overall</v>
      </c>
      <c r="B17" s="428"/>
      <c r="C17" s="428"/>
      <c r="D17" s="428"/>
      <c r="E17" s="428"/>
      <c r="F17" s="428"/>
      <c r="G17" s="428"/>
      <c r="H17" s="428"/>
      <c r="I17" s="428"/>
      <c r="J17" s="428"/>
      <c r="K17" s="428"/>
      <c r="L17" s="428"/>
      <c r="M17" s="428"/>
      <c r="N17" s="428"/>
      <c r="O17" s="428"/>
      <c r="P17" s="428"/>
      <c r="Q17" s="428"/>
      <c r="R17" s="428"/>
      <c r="S17" s="429"/>
      <c r="T17" s="429"/>
      <c r="U17" s="429"/>
      <c r="V17" s="429"/>
      <c r="W17" s="429"/>
      <c r="X17" s="429"/>
      <c r="Y17" s="429"/>
      <c r="Z17" s="429"/>
      <c r="AA17" s="429"/>
      <c r="AB17" s="429"/>
      <c r="AC17" s="429"/>
    </row>
    <row r="18" ht="1.5" customHeight="1">
      <c r="A18" s="430" t="s">
        <v>267</v>
      </c>
      <c r="B18" s="428">
        <v>1.0</v>
      </c>
      <c r="C18" s="428">
        <v>1.0</v>
      </c>
      <c r="D18" s="428">
        <v>1.0</v>
      </c>
      <c r="E18" s="428">
        <v>1.0</v>
      </c>
      <c r="F18" s="428">
        <v>1.0</v>
      </c>
      <c r="G18" s="428">
        <v>1.0</v>
      </c>
      <c r="H18" s="428">
        <v>1.0</v>
      </c>
      <c r="I18" s="428">
        <v>1.0</v>
      </c>
      <c r="J18" s="428">
        <v>1.0</v>
      </c>
      <c r="K18" s="428">
        <v>1.0</v>
      </c>
      <c r="L18" s="428">
        <v>1.0</v>
      </c>
      <c r="M18" s="428">
        <v>1.0</v>
      </c>
      <c r="N18" s="428">
        <v>1.0</v>
      </c>
      <c r="O18" s="428">
        <v>1.0</v>
      </c>
      <c r="P18" s="428">
        <v>1.0</v>
      </c>
      <c r="Q18" s="428">
        <v>1.0</v>
      </c>
      <c r="R18" s="428">
        <v>1.0</v>
      </c>
      <c r="S18" s="429"/>
      <c r="T18" s="429"/>
      <c r="U18" s="429"/>
      <c r="V18" s="429"/>
      <c r="W18" s="429"/>
      <c r="X18" s="429"/>
      <c r="Y18" s="429"/>
      <c r="Z18" s="429"/>
      <c r="AA18" s="429"/>
      <c r="AB18" s="429"/>
      <c r="AC18" s="429"/>
    </row>
    <row r="19" ht="12.0" customHeight="1">
      <c r="A19" s="431" t="s">
        <v>268</v>
      </c>
      <c r="B19" s="432">
        <f>'Country selection'!$T$27</f>
        <v>0.115</v>
      </c>
      <c r="C19" s="432">
        <f>'Country selection'!$T$27</f>
        <v>0.115</v>
      </c>
      <c r="D19" s="432">
        <f>'Country selection'!$T$27</f>
        <v>0.115</v>
      </c>
      <c r="E19" s="432">
        <f>'Country selection'!$T$27</f>
        <v>0.115</v>
      </c>
      <c r="F19" s="432">
        <f>'Country selection'!$T$27</f>
        <v>0.115</v>
      </c>
      <c r="G19" s="432">
        <f>'Country selection'!$T$27</f>
        <v>0.115</v>
      </c>
      <c r="H19" s="432">
        <f>'Country selection'!$T$27</f>
        <v>0.115</v>
      </c>
      <c r="I19" s="432">
        <f>'Country selection'!$T$27</f>
        <v>0.115</v>
      </c>
      <c r="J19" s="432">
        <f>'Country selection'!$T$27</f>
        <v>0.115</v>
      </c>
      <c r="K19" s="432">
        <f>'Country selection'!$T$27</f>
        <v>0.115</v>
      </c>
      <c r="L19" s="432">
        <f>'Country selection'!$T$27</f>
        <v>0.115</v>
      </c>
      <c r="M19" s="432">
        <f>'Country selection'!$T$27</f>
        <v>0.115</v>
      </c>
      <c r="N19" s="432">
        <f>'Country selection'!$T$27</f>
        <v>0.115</v>
      </c>
      <c r="O19" s="432">
        <f>'Country selection'!$T$27</f>
        <v>0.115</v>
      </c>
      <c r="P19" s="432">
        <f>'Country selection'!$T$27</f>
        <v>0.115</v>
      </c>
      <c r="Q19" s="432">
        <f>'Country selection'!$T$27</f>
        <v>0.115</v>
      </c>
      <c r="R19" s="432">
        <f>'Country selection'!$T$27</f>
        <v>0.115</v>
      </c>
      <c r="S19" s="433"/>
      <c r="T19" s="433"/>
      <c r="U19" s="433"/>
      <c r="V19" s="433"/>
      <c r="W19" s="433"/>
      <c r="X19" s="433"/>
      <c r="Y19" s="433"/>
      <c r="Z19" s="433"/>
      <c r="AA19" s="433"/>
      <c r="AB19" s="433"/>
      <c r="AC19" s="433"/>
    </row>
    <row r="20">
      <c r="A20" s="414" t="s">
        <v>269</v>
      </c>
      <c r="B20" s="434">
        <f t="shared" ref="B20:R20" si="4">B14*B18*B19</f>
        <v>0.01722463069</v>
      </c>
      <c r="C20" s="434">
        <f t="shared" si="4"/>
        <v>0.01253182408</v>
      </c>
      <c r="D20" s="434">
        <f t="shared" si="4"/>
        <v>0.01253182408</v>
      </c>
      <c r="E20" s="434">
        <f t="shared" si="4"/>
        <v>0.01198683047</v>
      </c>
      <c r="F20" s="434">
        <f t="shared" si="4"/>
        <v>0.01823825956</v>
      </c>
      <c r="G20" s="434">
        <f t="shared" si="4"/>
        <v>0.0181409373</v>
      </c>
      <c r="H20" s="434">
        <f t="shared" si="4"/>
        <v>0.03770027385</v>
      </c>
      <c r="I20" s="434">
        <f t="shared" si="4"/>
        <v>0.01381429307</v>
      </c>
      <c r="J20" s="434">
        <f t="shared" si="4"/>
        <v>0.01883644788</v>
      </c>
      <c r="K20" s="434">
        <f t="shared" si="4"/>
        <v>0.01883644788</v>
      </c>
      <c r="L20" s="434">
        <f t="shared" si="4"/>
        <v>0.01883644788</v>
      </c>
      <c r="M20" s="434">
        <f t="shared" si="4"/>
        <v>0.0152719603</v>
      </c>
      <c r="N20" s="434">
        <f t="shared" si="4"/>
        <v>0.01804427925</v>
      </c>
      <c r="O20" s="434">
        <f t="shared" si="4"/>
        <v>0.01025331061</v>
      </c>
      <c r="P20" s="434">
        <f t="shared" si="4"/>
        <v>0.01883644788</v>
      </c>
      <c r="Q20" s="434">
        <f t="shared" si="4"/>
        <v>0</v>
      </c>
      <c r="R20" s="434">
        <f t="shared" si="4"/>
        <v>0.0181409373</v>
      </c>
      <c r="S20" s="434"/>
      <c r="T20" s="434"/>
      <c r="U20" s="434"/>
      <c r="V20" s="434"/>
      <c r="W20" s="434"/>
      <c r="X20" s="434"/>
      <c r="Y20" s="434"/>
      <c r="Z20" s="434"/>
      <c r="AA20" s="434"/>
      <c r="AB20" s="434"/>
      <c r="AC20" s="434"/>
    </row>
    <row r="21" ht="1.5" customHeight="1">
      <c r="A21" s="435" t="s">
        <v>81</v>
      </c>
      <c r="B21" s="436">
        <f t="array" ref="B21">index('Moral weights'!$A$1:$AAC$80,match($A21,'Moral weights'!$A$1:$A$80,0),match(B$1,'Moral weights'!$A$1:$AAC1,0))</f>
        <v>1.442695041</v>
      </c>
      <c r="C21" s="436">
        <f t="array" ref="C21">index('Moral weights'!$A$1:$AAC$80,match($A21,'Moral weights'!$A$1:$A$80,0),match(C$1,'Moral weights'!$A$1:$AAC1,0))</f>
        <v>0.3847186776</v>
      </c>
      <c r="D21" s="436">
        <f t="array" ref="D21">index('Moral weights'!$A$1:$AAC$80,match($A21,'Moral weights'!$A$1:$A$80,0),match(D$1,'Moral weights'!$A$1:$AAC1,0))</f>
        <v>1.442695041</v>
      </c>
      <c r="E21" s="436">
        <f t="array" ref="E21">index('Moral weights'!$A$1:$AAC$80,match($A21,'Moral weights'!$A$1:$A$80,0),match(E$1,'Moral weights'!$A$1:$AAC1,0))</f>
        <v>0.7213475204</v>
      </c>
      <c r="F21" s="436">
        <f t="array" ref="F21">index('Moral weights'!$A$1:$AAC$80,match($A21,'Moral weights'!$A$1:$A$80,0),match(F$1,'Moral weights'!$A$1:$AAC1,0))</f>
        <v>0.7213475204</v>
      </c>
      <c r="G21" s="436">
        <f t="array" ref="G21">index('Moral weights'!$A$1:$AAC$80,match($A21,'Moral weights'!$A$1:$A$80,0),match(G$1,'Moral weights'!$A$1:$AAC1,0))</f>
        <v>0.02212132348</v>
      </c>
      <c r="H21" s="436">
        <f t="array" ref="H21">index('Moral weights'!$A$1:$AAC$80,match($A21,'Moral weights'!$A$1:$A$80,0),match(H$1,'Moral weights'!$A$1:$AAC1,0))</f>
        <v>0.480898347</v>
      </c>
      <c r="I21" s="436">
        <f t="array" ref="I21">index('Moral weights'!$A$1:$AAC$80,match($A21,'Moral weights'!$A$1:$A$80,0),match(I$1,'Moral weights'!$A$1:$AAC1,0))</f>
        <v>1.442695041</v>
      </c>
      <c r="J21" s="436">
        <f t="array" ref="J21">index('Moral weights'!$A$1:$AAC$80,match($A21,'Moral weights'!$A$1:$A$80,0),match(J$1,'Moral weights'!$A$1:$AAC1,0))</f>
        <v>0.8367631237</v>
      </c>
      <c r="K21" s="436">
        <f t="array" ref="K21">index('Moral weights'!$A$1:$AAC$80,match($A21,'Moral weights'!$A$1:$A$80,0),match(K$1,'Moral weights'!$A$1:$AAC1,0))</f>
        <v>0.3606737602</v>
      </c>
      <c r="L21" s="436">
        <f t="array" ref="L21">index('Moral weights'!$A$1:$AAC$80,match($A21,'Moral weights'!$A$1:$A$80,0),match(L$1,'Moral weights'!$A$1:$AAC1,0))</f>
        <v>1.442695041</v>
      </c>
      <c r="M21" s="436">
        <f t="array" ref="M21">index('Moral weights'!$A$1:$AAC$80,match($A21,'Moral weights'!$A$1:$A$80,0),match(M$1,'Moral weights'!$A$1:$AAC1,0))</f>
        <v>0.8079092229</v>
      </c>
      <c r="N21" s="436">
        <f t="array" ref="N21">index('Moral weights'!$A$1:$AAC$80,match($A21,'Moral weights'!$A$1:$A$80,0),match(N$1,'Moral weights'!$A$1:$AAC1,0))</f>
        <v>1.442695041</v>
      </c>
      <c r="O21" s="436">
        <f t="array" ref="O21">index('Moral weights'!$A$1:$AAC$80,match($A21,'Moral weights'!$A$1:$A$80,0),match(O$1,'Moral weights'!$A$1:$AAC1,0))</f>
        <v>0.02623081893</v>
      </c>
      <c r="P21" s="436">
        <f t="array" ref="P21">index('Moral weights'!$A$1:$AAC$80,match($A21,'Moral weights'!$A$1:$A$80,0),match(P$1,'Moral weights'!$A$1:$AAC1,0))</f>
        <v>1.442695041</v>
      </c>
      <c r="Q21" s="436" t="str">
        <f t="array" ref="Q21">index('Moral weights'!$A$1:$AAC$80,match($A21,'Moral weights'!$A$1:$A$80,0),match(Q$1,'Moral weights'!$A$1:$AAC1,0))</f>
        <v/>
      </c>
      <c r="R21" s="436">
        <f t="array" ref="R21">index('Moral weights'!$A$1:$AAC$80,match($A21,'Moral weights'!$A$1:$A$80,0),match(R$1,'Moral weights'!$A$1:$AAC1,0))</f>
        <v>0.5770780164</v>
      </c>
      <c r="S21" s="436"/>
      <c r="T21" s="436"/>
      <c r="U21" s="436"/>
      <c r="V21" s="436"/>
      <c r="W21" s="436"/>
      <c r="X21" s="436"/>
      <c r="Y21" s="436"/>
      <c r="Z21" s="436"/>
      <c r="AA21" s="436"/>
      <c r="AB21" s="436"/>
      <c r="AC21" s="436"/>
    </row>
    <row r="22">
      <c r="A22" s="437" t="s">
        <v>270</v>
      </c>
      <c r="B22" s="438">
        <f t="shared" ref="B22:R22" si="5">(B20*B21)</f>
        <v>0.02484988928</v>
      </c>
      <c r="C22" s="438">
        <f t="shared" si="5"/>
        <v>0.004821226788</v>
      </c>
      <c r="D22" s="438">
        <f t="shared" si="5"/>
        <v>0.01807960045</v>
      </c>
      <c r="E22" s="438">
        <f t="shared" si="5"/>
        <v>0.008646670437</v>
      </c>
      <c r="F22" s="438">
        <f t="shared" si="5"/>
        <v>0.01315612331</v>
      </c>
      <c r="G22" s="438">
        <f t="shared" si="5"/>
        <v>0.0004013015423</v>
      </c>
      <c r="H22" s="438">
        <f t="shared" si="5"/>
        <v>0.01812999937</v>
      </c>
      <c r="I22" s="438">
        <f t="shared" si="5"/>
        <v>0.0199298121</v>
      </c>
      <c r="J22" s="438">
        <f t="shared" si="5"/>
        <v>0.01576164497</v>
      </c>
      <c r="K22" s="438">
        <f t="shared" si="5"/>
        <v>0.006793812486</v>
      </c>
      <c r="L22" s="438">
        <f t="shared" si="5"/>
        <v>0.02717524994</v>
      </c>
      <c r="M22" s="438">
        <f t="shared" si="5"/>
        <v>0.01233835758</v>
      </c>
      <c r="N22" s="438">
        <f t="shared" si="5"/>
        <v>0.02603239219</v>
      </c>
      <c r="O22" s="438">
        <f t="shared" si="5"/>
        <v>0.000268952734</v>
      </c>
      <c r="P22" s="438">
        <f t="shared" si="5"/>
        <v>0.02717524994</v>
      </c>
      <c r="Q22" s="438">
        <f t="shared" si="5"/>
        <v>0</v>
      </c>
      <c r="R22" s="438">
        <f t="shared" si="5"/>
        <v>0.01046873611</v>
      </c>
      <c r="S22" s="438"/>
      <c r="T22" s="438"/>
      <c r="U22" s="438"/>
      <c r="V22" s="438"/>
      <c r="W22" s="438"/>
      <c r="X22" s="438"/>
      <c r="Y22" s="438"/>
      <c r="Z22" s="438"/>
      <c r="AA22" s="438"/>
      <c r="AB22" s="438"/>
      <c r="AC22" s="438"/>
    </row>
    <row r="23">
      <c r="A23" s="439" t="s">
        <v>271</v>
      </c>
      <c r="B23" s="440">
        <f>'Country selection'!$T$28</f>
        <v>0.606264</v>
      </c>
      <c r="C23" s="440">
        <f>'Country selection'!$T$28</f>
        <v>0.606264</v>
      </c>
      <c r="D23" s="440">
        <f>'Country selection'!$T$28</f>
        <v>0.606264</v>
      </c>
      <c r="E23" s="440">
        <f>'Country selection'!$T$28</f>
        <v>0.606264</v>
      </c>
      <c r="F23" s="440">
        <f>'Country selection'!$T$28</f>
        <v>0.606264</v>
      </c>
      <c r="G23" s="440">
        <f>'Country selection'!$T$28</f>
        <v>0.606264</v>
      </c>
      <c r="H23" s="440">
        <f>'Country selection'!$T$28</f>
        <v>0.606264</v>
      </c>
      <c r="I23" s="440">
        <f>'Country selection'!$T$28</f>
        <v>0.606264</v>
      </c>
      <c r="J23" s="440">
        <f>'Country selection'!$T$28</f>
        <v>0.606264</v>
      </c>
      <c r="K23" s="440">
        <f>'Country selection'!$T$28</f>
        <v>0.606264</v>
      </c>
      <c r="L23" s="440">
        <f>'Country selection'!$T$28</f>
        <v>0.606264</v>
      </c>
      <c r="M23" s="440">
        <f>'Country selection'!$T$28</f>
        <v>0.606264</v>
      </c>
      <c r="N23" s="440">
        <f>'Country selection'!$T$28</f>
        <v>0.606264</v>
      </c>
      <c r="O23" s="440">
        <f>'Country selection'!$T$28</f>
        <v>0.606264</v>
      </c>
      <c r="P23" s="440">
        <f>'Country selection'!$T$28</f>
        <v>0.606264</v>
      </c>
      <c r="Q23" s="440">
        <f>'Country selection'!$T$28</f>
        <v>0.606264</v>
      </c>
      <c r="R23" s="440">
        <f>'Country selection'!$T$28</f>
        <v>0.606264</v>
      </c>
      <c r="S23" s="441"/>
      <c r="T23" s="441"/>
      <c r="U23" s="441"/>
      <c r="V23" s="441"/>
      <c r="W23" s="441"/>
      <c r="X23" s="441"/>
      <c r="Y23" s="441"/>
      <c r="Z23" s="441"/>
      <c r="AA23" s="441"/>
      <c r="AB23" s="441"/>
      <c r="AC23" s="441"/>
    </row>
    <row r="24">
      <c r="A24" s="442"/>
      <c r="B24" s="443"/>
      <c r="C24" s="443"/>
      <c r="D24" s="443"/>
      <c r="E24" s="443"/>
      <c r="F24" s="443"/>
      <c r="G24" s="443"/>
      <c r="H24" s="443"/>
      <c r="I24" s="443"/>
      <c r="J24" s="443"/>
      <c r="K24" s="443"/>
      <c r="L24" s="443"/>
      <c r="M24" s="443"/>
      <c r="N24" s="443"/>
      <c r="O24" s="443"/>
      <c r="P24" s="443"/>
      <c r="Q24" s="443"/>
      <c r="R24" s="443"/>
      <c r="S24" s="365"/>
      <c r="T24" s="365"/>
      <c r="U24" s="365"/>
      <c r="V24" s="365"/>
      <c r="W24" s="365"/>
      <c r="X24" s="365"/>
      <c r="Y24" s="365"/>
      <c r="Z24" s="365"/>
      <c r="AA24" s="365"/>
      <c r="AB24" s="365"/>
      <c r="AC24" s="365"/>
    </row>
    <row r="25">
      <c r="A25" s="444" t="s">
        <v>272</v>
      </c>
      <c r="B25" s="443"/>
      <c r="C25" s="443"/>
      <c r="D25" s="443"/>
      <c r="E25" s="443"/>
      <c r="F25" s="443"/>
      <c r="G25" s="443"/>
      <c r="H25" s="443"/>
      <c r="I25" s="443"/>
      <c r="J25" s="443"/>
      <c r="K25" s="443"/>
      <c r="L25" s="443"/>
      <c r="M25" s="443"/>
      <c r="N25" s="443"/>
      <c r="O25" s="443"/>
      <c r="P25" s="443"/>
      <c r="Q25" s="443"/>
      <c r="R25" s="443"/>
      <c r="S25" s="365"/>
      <c r="T25" s="365"/>
      <c r="U25" s="365"/>
      <c r="V25" s="365"/>
      <c r="W25" s="365"/>
      <c r="X25" s="365"/>
      <c r="Y25" s="365"/>
      <c r="Z25" s="365"/>
      <c r="AA25" s="365"/>
      <c r="AB25" s="365"/>
      <c r="AC25" s="365"/>
    </row>
    <row r="26">
      <c r="A26" s="445" t="s">
        <v>273</v>
      </c>
      <c r="B26" s="424">
        <f t="shared" ref="B26:R26" si="6">B22/B23</f>
        <v>0.04098856154</v>
      </c>
      <c r="C26" s="424">
        <f t="shared" si="6"/>
        <v>0.007952355389</v>
      </c>
      <c r="D26" s="424">
        <f t="shared" si="6"/>
        <v>0.02982133271</v>
      </c>
      <c r="E26" s="424">
        <f t="shared" si="6"/>
        <v>0.01426221982</v>
      </c>
      <c r="F26" s="424">
        <f t="shared" si="6"/>
        <v>0.02170032083</v>
      </c>
      <c r="G26" s="424">
        <f t="shared" si="6"/>
        <v>0.0006619254026</v>
      </c>
      <c r="H26" s="424">
        <f t="shared" si="6"/>
        <v>0.02990446303</v>
      </c>
      <c r="I26" s="424">
        <f t="shared" si="6"/>
        <v>0.03287315773</v>
      </c>
      <c r="J26" s="424">
        <f t="shared" si="6"/>
        <v>0.02599798927</v>
      </c>
      <c r="K26" s="424">
        <f t="shared" si="6"/>
        <v>0.01120602986</v>
      </c>
      <c r="L26" s="424">
        <f t="shared" si="6"/>
        <v>0.04482411943</v>
      </c>
      <c r="M26" s="424">
        <f t="shared" si="6"/>
        <v>0.02035146006</v>
      </c>
      <c r="N26" s="424">
        <f t="shared" si="6"/>
        <v>0.04293903678</v>
      </c>
      <c r="O26" s="424">
        <f t="shared" si="6"/>
        <v>0.0004436231312</v>
      </c>
      <c r="P26" s="424">
        <f t="shared" si="6"/>
        <v>0.04482411943</v>
      </c>
      <c r="Q26" s="424">
        <f t="shared" si="6"/>
        <v>0</v>
      </c>
      <c r="R26" s="424">
        <f t="shared" si="6"/>
        <v>0.01726761957</v>
      </c>
      <c r="S26" s="424"/>
      <c r="T26" s="424"/>
      <c r="U26" s="424"/>
      <c r="V26" s="424"/>
      <c r="W26" s="424"/>
      <c r="X26" s="424"/>
      <c r="Y26" s="424"/>
      <c r="Z26" s="424"/>
      <c r="AA26" s="424"/>
      <c r="AB26" s="424"/>
      <c r="AC26" s="424"/>
    </row>
    <row r="27">
      <c r="A27" s="446" t="s">
        <v>274</v>
      </c>
      <c r="B27" s="447">
        <f t="shared" ref="B27:R27" si="7">iferror(if(B26*10000&gt;0, B26*10000, "n/a"), "n/a")</f>
        <v>409.8856154</v>
      </c>
      <c r="C27" s="447">
        <f t="shared" si="7"/>
        <v>79.52355389</v>
      </c>
      <c r="D27" s="447">
        <f t="shared" si="7"/>
        <v>298.2133271</v>
      </c>
      <c r="E27" s="447">
        <f t="shared" si="7"/>
        <v>142.6221982</v>
      </c>
      <c r="F27" s="447">
        <f t="shared" si="7"/>
        <v>217.0032083</v>
      </c>
      <c r="G27" s="447">
        <f t="shared" si="7"/>
        <v>6.619254026</v>
      </c>
      <c r="H27" s="447">
        <f t="shared" si="7"/>
        <v>299.0446303</v>
      </c>
      <c r="I27" s="447">
        <f t="shared" si="7"/>
        <v>328.7315773</v>
      </c>
      <c r="J27" s="447">
        <f t="shared" si="7"/>
        <v>259.9798927</v>
      </c>
      <c r="K27" s="447">
        <f t="shared" si="7"/>
        <v>112.0602986</v>
      </c>
      <c r="L27" s="447">
        <f t="shared" si="7"/>
        <v>448.2411943</v>
      </c>
      <c r="M27" s="447">
        <f t="shared" si="7"/>
        <v>203.5146006</v>
      </c>
      <c r="N27" s="447">
        <f t="shared" si="7"/>
        <v>429.3903678</v>
      </c>
      <c r="O27" s="447">
        <f t="shared" si="7"/>
        <v>4.436231312</v>
      </c>
      <c r="P27" s="447">
        <f t="shared" si="7"/>
        <v>448.2411943</v>
      </c>
      <c r="Q27" s="447" t="str">
        <f t="shared" si="7"/>
        <v>n/a</v>
      </c>
      <c r="R27" s="447">
        <f t="shared" si="7"/>
        <v>172.6761957</v>
      </c>
      <c r="S27" s="447"/>
      <c r="T27" s="447"/>
      <c r="U27" s="447"/>
      <c r="V27" s="447"/>
      <c r="W27" s="447"/>
      <c r="X27" s="447"/>
      <c r="Y27" s="447"/>
      <c r="Z27" s="447"/>
      <c r="AA27" s="447"/>
      <c r="AB27" s="447"/>
      <c r="AC27" s="447"/>
    </row>
    <row r="28">
      <c r="A28" s="282" t="s">
        <v>166</v>
      </c>
      <c r="B28" s="448">
        <f t="array" ref="B28">iferror((index('Moral weights'!$A$1:$AAC$80,match(CONCATENATE("Value assigned to ",mid($A28, 30,1000)),'Moral weights'!$A$1:$A$80,0),match(B$1,'Moral weights'!$A$1:$AAC$1,0))/B27)*10000," ")</f>
        <v>1049.073165</v>
      </c>
      <c r="C28" s="448">
        <f t="array" ref="C28">iferror((index('Moral weights'!$A$1:$AAC$80,match(CONCATENATE("Value assigned to ",mid($A28, 30,1000)),'Moral weights'!$A$1:$A$80,0),match(C$1,'Moral weights'!$A$1:$AAC$1,0))/C27)*10000," ")</f>
        <v>1005.991258</v>
      </c>
      <c r="D28" s="448">
        <f t="array" ref="D28">iferror((index('Moral weights'!$A$1:$AAC$80,match(CONCATENATE("Value assigned to ",mid($A28, 30,1000)),'Moral weights'!$A$1:$A$80,0),match(D$1,'Moral weights'!$A$1:$AAC$1,0))/D27)*10000," ")</f>
        <v>2682.643354</v>
      </c>
      <c r="E28" s="448">
        <f t="array" ref="E28">iferror((index('Moral weights'!$A$1:$AAC$80,match(CONCATENATE("Value assigned to ",mid($A28, 30,1000)),'Moral weights'!$A$1:$A$80,0),match(E$1,'Moral weights'!$A$1:$AAC$1,0))/E27)*10000," ")</f>
        <v>3505.765626</v>
      </c>
      <c r="F28" s="448">
        <f t="array" ref="F28">iferror((index('Moral weights'!$A$1:$AAC$80,match(CONCATENATE("Value assigned to ",mid($A28, 30,1000)),'Moral weights'!$A$1:$A$80,0),match(F$1,'Moral weights'!$A$1:$AAC$1,0))/F27)*10000," ")</f>
        <v>921.6453598</v>
      </c>
      <c r="G28" s="448">
        <f t="array" ref="G28">iferror((index('Moral weights'!$A$1:$AAC$80,match(CONCATENATE("Value assigned to ",mid($A28, 30,1000)),'Moral weights'!$A$1:$A$80,0),match(G$1,'Moral weights'!$A$1:$AAC$1,0))/G27)*10000," ")</f>
        <v>1510.744256</v>
      </c>
      <c r="H28" s="448">
        <f t="array" ref="H28">iferror((index('Moral weights'!$A$1:$AAC$80,match(CONCATENATE("Value assigned to ",mid($A28, 30,1000)),'Moral weights'!$A$1:$A$80,0),match(H$1,'Moral weights'!$A$1:$AAC$1,0))/H27)*10000," ")</f>
        <v>492.2342189</v>
      </c>
      <c r="I28" s="448">
        <f t="array" ref="I28">iferror((index('Moral weights'!$A$1:$AAC$80,match(CONCATENATE("Value assigned to ",mid($A28, 30,1000)),'Moral weights'!$A$1:$A$80,0),match(I$1,'Moral weights'!$A$1:$AAC$1,0))/I27)*10000," ")</f>
        <v>1520.997782</v>
      </c>
      <c r="J28" s="448">
        <f t="array" ref="J28">iferror((index('Moral weights'!$A$1:$AAC$80,match(CONCATENATE("Value assigned to ",mid($A28, 30,1000)),'Moral weights'!$A$1:$A$80,0),match(J$1,'Moral weights'!$A$1:$AAC$1,0))/J27)*10000," ")</f>
        <v>1642.434711</v>
      </c>
      <c r="K28" s="448">
        <f t="array" ref="K28">iferror((index('Moral weights'!$A$1:$AAC$80,match(CONCATENATE("Value assigned to ",mid($A28, 30,1000)),'Moral weights'!$A$1:$A$80,0),match(K$1,'Moral weights'!$A$1:$AAC$1,0))/K27)*10000," ")</f>
        <v>892.3767049</v>
      </c>
      <c r="L28" s="448">
        <f t="array" ref="L28">iferror((index('Moral weights'!$A$1:$AAC$80,match(CONCATENATE("Value assigned to ",mid($A28, 30,1000)),'Moral weights'!$A$1:$A$80,0),match(L$1,'Moral weights'!$A$1:$AAC$1,0))/L27)*10000," ")</f>
        <v>1115.470881</v>
      </c>
      <c r="M28" s="448">
        <f t="array" ref="M28">iferror((index('Moral weights'!$A$1:$AAC$80,match(CONCATENATE("Value assigned to ",mid($A28, 30,1000)),'Moral weights'!$A$1:$A$80,0),match(M$1,'Moral weights'!$A$1:$AAC$1,0))/M27)*10000," ")</f>
        <v>1965.460949</v>
      </c>
      <c r="N28" s="448">
        <f t="array" ref="N28">iferror((index('Moral weights'!$A$1:$AAC$80,match(CONCATENATE("Value assigned to ",mid($A28, 30,1000)),'Moral weights'!$A$1:$A$80,0),match(N$1,'Moral weights'!$A$1:$AAC$1,0))/N27)*10000," ")</f>
        <v>1589.462762</v>
      </c>
      <c r="O28" s="448">
        <f t="array" ref="O28">iferror((index('Moral weights'!$A$1:$AAC$80,match(CONCATENATE("Value assigned to ",mid($A28, 30,1000)),'Moral weights'!$A$1:$A$80,0),match(O$1,'Moral weights'!$A$1:$AAC$1,0))/O27)*10000," ")</f>
        <v>322.0236566</v>
      </c>
      <c r="P28" s="448">
        <f t="array" ref="P28">iferror((index('Moral weights'!$A$1:$AAC$80,match(CONCATENATE("Value assigned to ",mid($A28, 30,1000)),'Moral weights'!$A$1:$A$80,0),match(P$1,'Moral weights'!$A$1:$AAC$1,0))/P27)*10000," ")</f>
        <v>446.1883525</v>
      </c>
      <c r="Q28" s="448" t="str">
        <f t="array" ref="Q28">iferror((index('Moral weights'!$A$1:$AAC$80,match(CONCATENATE("Value assigned to ",mid($A28, 30,1000)),'Moral weights'!$A$1:$A$80,0),match(Q$1,'Moral weights'!$A$1:$AAC$1,0))/Q27)*10000," ")</f>
        <v> </v>
      </c>
      <c r="R28" s="448">
        <f t="array" ref="R28">iferror((index('Moral weights'!$A$1:$AAC$80,match(CONCATENATE("Value assigned to ",mid($A28, 30,1000)),'Moral weights'!$A$1:$A$80,0),match(R$1,'Moral weights'!$A$1:$AAC$1,0))/R27)*10000," ")</f>
        <v>2115.520315</v>
      </c>
      <c r="S28" s="448"/>
      <c r="T28" s="448"/>
      <c r="U28" s="448"/>
      <c r="V28" s="448"/>
      <c r="W28" s="448"/>
      <c r="X28" s="448"/>
      <c r="Y28" s="448"/>
      <c r="Z28" s="448"/>
      <c r="AA28" s="448"/>
      <c r="AB28" s="448"/>
      <c r="AC28" s="448"/>
    </row>
    <row r="29">
      <c r="A29" s="449"/>
      <c r="B29" s="450"/>
      <c r="C29" s="450"/>
      <c r="D29" s="450"/>
      <c r="E29" s="450"/>
      <c r="F29" s="450"/>
      <c r="G29" s="450"/>
      <c r="H29" s="450"/>
      <c r="I29" s="450"/>
      <c r="J29" s="450"/>
      <c r="K29" s="450"/>
      <c r="L29" s="450"/>
      <c r="M29" s="450"/>
      <c r="N29" s="450"/>
      <c r="O29" s="450"/>
      <c r="P29" s="450"/>
      <c r="Q29" s="450"/>
      <c r="R29" s="450"/>
      <c r="S29" s="450"/>
      <c r="T29" s="450"/>
      <c r="U29" s="450"/>
      <c r="V29" s="450"/>
      <c r="W29" s="450"/>
      <c r="X29" s="450"/>
      <c r="Y29" s="450"/>
      <c r="Z29" s="450"/>
      <c r="AA29" s="450"/>
      <c r="AB29" s="450"/>
      <c r="AC29" s="450"/>
    </row>
    <row r="30">
      <c r="A30" s="444" t="s">
        <v>275</v>
      </c>
      <c r="B30" s="450"/>
      <c r="C30" s="450"/>
      <c r="D30" s="450"/>
      <c r="E30" s="450"/>
      <c r="F30" s="450"/>
      <c r="G30" s="450"/>
      <c r="H30" s="450"/>
      <c r="I30" s="450"/>
      <c r="J30" s="450"/>
      <c r="K30" s="450"/>
      <c r="L30" s="450"/>
      <c r="M30" s="450"/>
      <c r="N30" s="450"/>
      <c r="O30" s="450"/>
      <c r="P30" s="450"/>
      <c r="Q30" s="450"/>
      <c r="R30" s="450"/>
      <c r="S30" s="450"/>
      <c r="T30" s="450"/>
      <c r="U30" s="450"/>
      <c r="V30" s="450"/>
      <c r="W30" s="450"/>
      <c r="X30" s="450"/>
      <c r="Y30" s="450"/>
      <c r="Z30" s="450"/>
      <c r="AA30" s="450"/>
      <c r="AB30" s="450"/>
      <c r="AC30" s="450"/>
    </row>
    <row r="31">
      <c r="A31" s="451" t="s">
        <v>276</v>
      </c>
      <c r="B31" s="452">
        <f t="array" ref="B31">iferror(index(Leveragefunging!$A$9:$S$1117,match($A31,Leveragefunging!$A$9:$A$1117,0),match(B$1,Leveragefunging!$A$9:$S$9,0)),0)</f>
        <v>0.7149832719</v>
      </c>
      <c r="C31" s="452">
        <f t="array" ref="C31">iferror(index(Leveragefunging!$A$9:$S$1117,match($A31,Leveragefunging!$A$9:$A$1117,0),match(C$1,Leveragefunging!$A$9:$S$9,0)),0)</f>
        <v>0.6865820604</v>
      </c>
      <c r="D31" s="452">
        <f t="array" ref="D31">iferror(index(Leveragefunging!$A$9:$S$1117,match($A31,Leveragefunging!$A$9:$A$1117,0),match(D$1,Leveragefunging!$A$9:$S$9,0)),0)</f>
        <v>0.6788466655</v>
      </c>
      <c r="E31" s="452">
        <f t="array" ref="E31">iferror(index(Leveragefunging!$A$9:$S$1117,match($A31,Leveragefunging!$A$9:$A$1117,0),match(E$1,Leveragefunging!$A$9:$S$9,0)),0)</f>
        <v>0.6622070771</v>
      </c>
      <c r="F31" s="452">
        <f t="array" ref="F31">iferror(index(Leveragefunging!$A$9:$S$1117,match($A31,Leveragefunging!$A$9:$A$1117,0),match(F$1,Leveragefunging!$A$9:$S$9,0)),0)</f>
        <v>0.7125399938</v>
      </c>
      <c r="G31" s="452">
        <f t="array" ref="G31">iferror(index(Leveragefunging!$A$9:$S$1117,match($A31,Leveragefunging!$A$9:$A$1117,0),match(G$1,Leveragefunging!$A$9:$S$9,0)),0)</f>
        <v>0.70426807</v>
      </c>
      <c r="H31" s="452">
        <f t="array" ref="H31">iferror(index(Leveragefunging!$A$9:$S$1117,match($A31,Leveragefunging!$A$9:$A$1117,0),match(H$1,Leveragefunging!$A$9:$S$9,0)),0)</f>
        <v>0.7366915674</v>
      </c>
      <c r="I31" s="452">
        <f t="array" ref="I31">iferror(index(Leveragefunging!$A$9:$S$1117,match($A31,Leveragefunging!$A$9:$A$1117,0),match(I$1,Leveragefunging!$A$9:$S$9,0)),0)</f>
        <v>0.6930261207</v>
      </c>
      <c r="J31" s="452">
        <f t="array" ref="J31">iferror(index(Leveragefunging!$A$9:$S$1117,match($A31,Leveragefunging!$A$9:$A$1117,0),match(J$1,Leveragefunging!$A$9:$S$9,0)),0)</f>
        <v>0.707875506</v>
      </c>
      <c r="K31" s="452">
        <f t="array" ref="K31">iferror(index(Leveragefunging!$A$9:$S$1117,match($A31,Leveragefunging!$A$9:$A$1117,0),match(K$1,Leveragefunging!$A$9:$S$9,0)),0)</f>
        <v>0.7135716193</v>
      </c>
      <c r="L31" s="452">
        <f t="array" ref="L31">iferror(index(Leveragefunging!$A$9:$S$1117,match($A31,Leveragefunging!$A$9:$A$1117,0),match(L$1,Leveragefunging!$A$9:$S$9,0)),0)</f>
        <v>0.7101370839</v>
      </c>
      <c r="M31" s="452">
        <f t="array" ref="M31">iferror(index(Leveragefunging!$A$9:$S$1117,match($A31,Leveragefunging!$A$9:$A$1117,0),match(M$1,Leveragefunging!$A$9:$S$9,0)),0)</f>
        <v>0.6960610908</v>
      </c>
      <c r="N31" s="452">
        <f t="array" ref="N31">iferror(index(Leveragefunging!$A$9:$S$1117,match($A31,Leveragefunging!$A$9:$A$1117,0),match(N$1,Leveragefunging!$A$9:$S$9,0)),0)</f>
        <v>0.7018410183</v>
      </c>
      <c r="O31" s="452">
        <f t="array" ref="O31">iferror(index(Leveragefunging!$A$9:$S$1117,match($A31,Leveragefunging!$A$9:$A$1117,0),match(O$1,Leveragefunging!$A$9:$S$9,0)),0)</f>
        <v>0.7118818391</v>
      </c>
      <c r="P31" s="452">
        <f t="array" ref="P31">iferror(index(Leveragefunging!$A$9:$S$1117,match($A31,Leveragefunging!$A$9:$A$1117,0),match(P$1,Leveragefunging!$A$9:$S$9,0)),0)</f>
        <v>0.7249450123</v>
      </c>
      <c r="Q31" s="452" t="str">
        <f t="array" ref="Q31">iferror(index(Leveragefunging!$A$9:$S$1117,match($A31,Leveragefunging!$A$9:$A$1117,0),match(Q$1,Leveragefunging!$A$9:$S$9,0)),"")</f>
        <v/>
      </c>
      <c r="R31" s="452">
        <f>median(B31:P31)</f>
        <v>0.707875506</v>
      </c>
      <c r="S31" s="453"/>
      <c r="T31" s="453"/>
      <c r="U31" s="453"/>
      <c r="V31" s="453"/>
      <c r="W31" s="453"/>
      <c r="X31" s="453"/>
      <c r="Y31" s="453"/>
      <c r="Z31" s="453"/>
      <c r="AA31" s="453"/>
      <c r="AB31" s="453"/>
      <c r="AC31" s="453"/>
    </row>
    <row r="32">
      <c r="A32" s="446" t="s">
        <v>277</v>
      </c>
      <c r="B32" s="447">
        <f t="shared" ref="B32:R32" si="8">iferror(if(B27*(1+B31)&gt;0,B27*(1+B31),"n/a"),"n/a")</f>
        <v>702.9469739</v>
      </c>
      <c r="C32" s="447">
        <f t="shared" si="8"/>
        <v>134.1229994</v>
      </c>
      <c r="D32" s="447">
        <f t="shared" si="8"/>
        <v>500.6544498</v>
      </c>
      <c r="E32" s="447">
        <f t="shared" si="8"/>
        <v>237.0676272</v>
      </c>
      <c r="F32" s="447">
        <f t="shared" si="8"/>
        <v>371.626673</v>
      </c>
      <c r="G32" s="447">
        <f t="shared" si="8"/>
        <v>11.28098328</v>
      </c>
      <c r="H32" s="447">
        <f t="shared" si="8"/>
        <v>519.3482877</v>
      </c>
      <c r="I32" s="447">
        <f t="shared" si="8"/>
        <v>556.5511471</v>
      </c>
      <c r="J32" s="447">
        <f t="shared" si="8"/>
        <v>444.0132908</v>
      </c>
      <c r="K32" s="447">
        <f t="shared" si="8"/>
        <v>192.0233473</v>
      </c>
      <c r="L32" s="447">
        <f t="shared" si="8"/>
        <v>766.553889</v>
      </c>
      <c r="M32" s="447">
        <f t="shared" si="8"/>
        <v>345.1731954</v>
      </c>
      <c r="N32" s="447">
        <f t="shared" si="8"/>
        <v>730.7541407</v>
      </c>
      <c r="O32" s="447">
        <f t="shared" si="8"/>
        <v>7.594303817</v>
      </c>
      <c r="P32" s="447">
        <f t="shared" si="8"/>
        <v>773.1914125</v>
      </c>
      <c r="Q32" s="447" t="str">
        <f t="shared" si="8"/>
        <v>n/a</v>
      </c>
      <c r="R32" s="447">
        <f t="shared" si="8"/>
        <v>294.9094452</v>
      </c>
      <c r="S32" s="447"/>
      <c r="T32" s="447"/>
      <c r="U32" s="447"/>
      <c r="V32" s="447"/>
      <c r="W32" s="447"/>
      <c r="X32" s="447"/>
      <c r="Y32" s="447"/>
      <c r="Z32" s="447"/>
      <c r="AA32" s="447"/>
      <c r="AB32" s="447"/>
      <c r="AC32" s="447"/>
    </row>
    <row r="33">
      <c r="A33" s="282" t="s">
        <v>166</v>
      </c>
      <c r="B33" s="448">
        <f t="array" ref="B33">iferror((index('Moral weights'!$A$1:$AAC$80,match(CONCATENATE("Value assigned to ",mid($A33, 30,1000)),'Moral weights'!$A$1:$A$80,0),match(B$1,'Moral weights'!$A$1:$AAC$1,0))/B32)*10000," ")</f>
        <v>611.7104362</v>
      </c>
      <c r="C33" s="448">
        <f t="array" ref="C33">iferror((index('Moral weights'!$A$1:$AAC$80,match(CONCATENATE("Value assigned to ",mid($A33, 30,1000)),'Moral weights'!$A$1:$A$80,0),match(C$1,'Moral weights'!$A$1:$AAC$1,0))/C32)*10000," ")</f>
        <v>596.4674245</v>
      </c>
      <c r="D33" s="448">
        <f t="array" ref="D33">iferror((index('Moral weights'!$A$1:$AAC$80,match(CONCATENATE("Value assigned to ",mid($A33, 30,1000)),'Moral weights'!$A$1:$A$80,0),match(D$1,'Moral weights'!$A$1:$AAC$1,0))/D32)*10000," ")</f>
        <v>1597.908498</v>
      </c>
      <c r="E33" s="448">
        <f t="array" ref="E33">iferror((index('Moral weights'!$A$1:$AAC$80,match(CONCATENATE("Value assigned to ",mid($A33, 30,1000)),'Moral weights'!$A$1:$A$80,0),match(E$1,'Moral weights'!$A$1:$AAC$1,0))/E32)*10000," ")</f>
        <v>2109.102816</v>
      </c>
      <c r="F33" s="448">
        <f t="array" ref="F33">iferror((index('Moral weights'!$A$1:$AAC$80,match(CONCATENATE("Value assigned to ",mid($A33, 30,1000)),'Moral weights'!$A$1:$A$80,0),match(F$1,'Moral weights'!$A$1:$AAC$1,0))/F32)*10000," ")</f>
        <v>538.1745028</v>
      </c>
      <c r="G33" s="448">
        <f t="array" ref="G33">iferror((index('Moral weights'!$A$1:$AAC$80,match(CONCATENATE("Value assigned to ",mid($A33, 30,1000)),'Moral weights'!$A$1:$A$80,0),match(G$1,'Moral weights'!$A$1:$AAC$1,0))/G32)*10000," ")</f>
        <v>886.4475506</v>
      </c>
      <c r="H33" s="448">
        <f t="array" ref="H33">iferror((index('Moral weights'!$A$1:$AAC$80,match(CONCATENATE("Value assigned to ",mid($A33, 30,1000)),'Moral weights'!$A$1:$A$80,0),match(H$1,'Moral weights'!$A$1:$AAC$1,0))/H32)*10000," ")</f>
        <v>283.4321466</v>
      </c>
      <c r="I33" s="448">
        <f t="array" ref="I33">iferror((index('Moral weights'!$A$1:$AAC$80,match(CONCATENATE("Value assigned to ",mid($A33, 30,1000)),'Moral weights'!$A$1:$A$80,0),match(I$1,'Moral weights'!$A$1:$AAC$1,0))/I32)*10000," ")</f>
        <v>898.3900268</v>
      </c>
      <c r="J33" s="448">
        <f t="array" ref="J33">iferror((index('Moral weights'!$A$1:$AAC$80,match(CONCATENATE("Value assigned to ",mid($A33, 30,1000)),'Moral weights'!$A$1:$A$80,0),match(J$1,'Moral weights'!$A$1:$AAC$1,0))/J32)*10000," ")</f>
        <v>961.6829244</v>
      </c>
      <c r="K33" s="448">
        <f t="array" ref="K33">iferror((index('Moral weights'!$A$1:$AAC$80,match(CONCATENATE("Value assigned to ",mid($A33, 30,1000)),'Moral weights'!$A$1:$A$80,0),match(K$1,'Moral weights'!$A$1:$AAC$1,0))/K32)*10000," ")</f>
        <v>520.7700074</v>
      </c>
      <c r="L33" s="448">
        <f t="array" ref="L33">iferror((index('Moral weights'!$A$1:$AAC$80,match(CONCATENATE("Value assigned to ",mid($A33, 30,1000)),'Moral weights'!$A$1:$A$80,0),match(L$1,'Moral weights'!$A$1:$AAC$1,0))/L32)*10000," ")</f>
        <v>652.2698628</v>
      </c>
      <c r="M33" s="448">
        <f t="array" ref="M33">iferror((index('Moral weights'!$A$1:$AAC$80,match(CONCATENATE("Value assigned to ",mid($A33, 30,1000)),'Moral weights'!$A$1:$A$80,0),match(M$1,'Moral weights'!$A$1:$AAC$1,0))/M32)*10000," ")</f>
        <v>1158.838535</v>
      </c>
      <c r="N33" s="448">
        <f t="array" ref="N33">iferror((index('Moral weights'!$A$1:$AAC$80,match(CONCATENATE("Value assigned to ",mid($A33, 30,1000)),'Moral weights'!$A$1:$A$80,0),match(N$1,'Moral weights'!$A$1:$AAC$1,0))/N32)*10000," ")</f>
        <v>933.9666544</v>
      </c>
      <c r="O33" s="448">
        <f t="array" ref="O33">iferror((index('Moral weights'!$A$1:$AAC$80,match(CONCATENATE("Value assigned to ",mid($A33, 30,1000)),'Moral weights'!$A$1:$A$80,0),match(O$1,'Moral weights'!$A$1:$AAC$1,0))/O32)*10000," ")</f>
        <v>188.1109135</v>
      </c>
      <c r="P33" s="448">
        <f t="array" ref="P33">iferror((index('Moral weights'!$A$1:$AAC$80,match(CONCATENATE("Value assigned to ",mid($A33, 30,1000)),'Moral weights'!$A$1:$A$80,0),match(P$1,'Moral weights'!$A$1:$AAC$1,0))/P32)*10000," ")</f>
        <v>258.66816</v>
      </c>
      <c r="Q33" s="448" t="str">
        <f t="array" ref="Q33">iferror((index('Moral weights'!$A$1:$AAC$80,match(CONCATENATE("Value assigned to ",mid($A33, 30,1000)),'Moral weights'!$A$1:$A$80,0),match(Q$1,'Moral weights'!$A$1:$AAC$1,0))/Q32)*10000," ")</f>
        <v> </v>
      </c>
      <c r="R33" s="448">
        <f t="array" ref="R33">iferror((index('Moral weights'!$A$1:$AAC$80,match(CONCATENATE("Value assigned to ",mid($A33, 30,1000)),'Moral weights'!$A$1:$A$80,0),match(R$1,'Moral weights'!$A$1:$AAC$1,0))/R32)*10000," ")</f>
        <v>1238.685318</v>
      </c>
      <c r="S33" s="448"/>
      <c r="T33" s="448"/>
      <c r="U33" s="448"/>
      <c r="V33" s="448"/>
      <c r="W33" s="448"/>
      <c r="X33" s="448"/>
      <c r="Y33" s="448"/>
      <c r="Z33" s="448"/>
      <c r="AA33" s="448"/>
      <c r="AB33" s="448"/>
      <c r="AC33" s="448"/>
    </row>
    <row r="34">
      <c r="A34" s="364"/>
      <c r="B34" s="426"/>
      <c r="C34" s="426"/>
      <c r="D34" s="426"/>
      <c r="E34" s="426"/>
      <c r="F34" s="426"/>
      <c r="G34" s="426"/>
      <c r="H34" s="426"/>
      <c r="I34" s="426"/>
      <c r="J34" s="426"/>
      <c r="K34" s="426"/>
      <c r="L34" s="426"/>
      <c r="M34" s="426"/>
      <c r="N34" s="426"/>
      <c r="O34" s="426"/>
      <c r="P34" s="426"/>
    </row>
    <row r="35" ht="12.0" customHeight="1">
      <c r="A35" s="400" t="s">
        <v>278</v>
      </c>
      <c r="B35" s="171"/>
      <c r="C35" s="171"/>
      <c r="D35" s="171"/>
      <c r="E35" s="171"/>
      <c r="F35" s="171"/>
      <c r="G35" s="171"/>
      <c r="H35" s="171"/>
      <c r="I35" s="171"/>
      <c r="J35" s="171"/>
      <c r="K35" s="171"/>
      <c r="L35" s="171"/>
      <c r="M35" s="171"/>
      <c r="N35" s="171"/>
      <c r="O35" s="171"/>
      <c r="P35" s="171"/>
      <c r="Q35" s="173"/>
      <c r="R35" s="173"/>
      <c r="S35" s="173"/>
      <c r="T35" s="173"/>
      <c r="U35" s="173"/>
      <c r="V35" s="173"/>
      <c r="W35" s="173"/>
      <c r="X35" s="173"/>
      <c r="Y35" s="173"/>
      <c r="Z35" s="173"/>
      <c r="AA35" s="173"/>
      <c r="AB35" s="173"/>
      <c r="AC35" s="173"/>
    </row>
    <row r="36">
      <c r="A36" s="166" t="str">
        <f>concatenate("Data in use (see 'Country selection' tab): ", 'Country selection'!B5)</f>
        <v>Data in use (see 'Country selection' tab): Overall</v>
      </c>
      <c r="B36" s="428"/>
      <c r="C36" s="428"/>
      <c r="D36" s="428"/>
      <c r="E36" s="428"/>
      <c r="F36" s="428"/>
      <c r="G36" s="428"/>
      <c r="H36" s="428"/>
      <c r="I36" s="428"/>
      <c r="J36" s="428"/>
      <c r="K36" s="428"/>
      <c r="L36" s="428"/>
      <c r="M36" s="428"/>
      <c r="N36" s="428"/>
      <c r="O36" s="428"/>
      <c r="P36" s="428"/>
      <c r="Q36" s="428"/>
      <c r="R36" s="428"/>
      <c r="S36" s="429"/>
      <c r="T36" s="429"/>
      <c r="U36" s="429"/>
      <c r="V36" s="429"/>
      <c r="W36" s="429"/>
      <c r="X36" s="429"/>
      <c r="Y36" s="429"/>
      <c r="Z36" s="429"/>
      <c r="AA36" s="429"/>
      <c r="AB36" s="429"/>
      <c r="AC36" s="429"/>
    </row>
    <row r="37">
      <c r="A37" s="430" t="s">
        <v>279</v>
      </c>
      <c r="B37" s="428">
        <v>0.809</v>
      </c>
      <c r="C37" s="428">
        <v>0.809</v>
      </c>
      <c r="D37" s="428">
        <v>0.809</v>
      </c>
      <c r="E37" s="428">
        <v>0.809</v>
      </c>
      <c r="F37" s="428">
        <v>0.809</v>
      </c>
      <c r="G37" s="428">
        <v>0.809</v>
      </c>
      <c r="H37" s="428">
        <v>0.809</v>
      </c>
      <c r="I37" s="428">
        <v>0.809</v>
      </c>
      <c r="J37" s="428">
        <v>0.809</v>
      </c>
      <c r="K37" s="428">
        <v>0.809</v>
      </c>
      <c r="L37" s="428">
        <v>0.809</v>
      </c>
      <c r="M37" s="428">
        <v>0.809</v>
      </c>
      <c r="N37" s="428">
        <v>0.809</v>
      </c>
      <c r="O37" s="428">
        <v>0.809</v>
      </c>
      <c r="P37" s="428">
        <v>0.809</v>
      </c>
      <c r="Q37" s="428">
        <v>0.809</v>
      </c>
      <c r="R37" s="428">
        <v>0.809</v>
      </c>
      <c r="S37" s="429"/>
      <c r="T37" s="429"/>
      <c r="U37" s="429"/>
      <c r="V37" s="429"/>
      <c r="W37" s="429"/>
      <c r="X37" s="429"/>
      <c r="Y37" s="429"/>
      <c r="Z37" s="429"/>
      <c r="AA37" s="429"/>
      <c r="AB37" s="429"/>
      <c r="AC37" s="429"/>
    </row>
    <row r="38">
      <c r="A38" s="431" t="s">
        <v>280</v>
      </c>
      <c r="B38" s="432">
        <f>'Country selection'!$L$37</f>
        <v>0.088</v>
      </c>
      <c r="C38" s="432">
        <f>'Country selection'!$L$37</f>
        <v>0.088</v>
      </c>
      <c r="D38" s="432">
        <f>'Country selection'!$L$37</f>
        <v>0.088</v>
      </c>
      <c r="E38" s="432">
        <f>'Country selection'!$L$37</f>
        <v>0.088</v>
      </c>
      <c r="F38" s="432">
        <f>'Country selection'!$L$37</f>
        <v>0.088</v>
      </c>
      <c r="G38" s="432">
        <f>'Country selection'!$L$37</f>
        <v>0.088</v>
      </c>
      <c r="H38" s="432">
        <f>'Country selection'!$L$37</f>
        <v>0.088</v>
      </c>
      <c r="I38" s="432">
        <f>'Country selection'!$L$37</f>
        <v>0.088</v>
      </c>
      <c r="J38" s="432">
        <f>'Country selection'!$L$37</f>
        <v>0.088</v>
      </c>
      <c r="K38" s="432">
        <f>'Country selection'!$L$37</f>
        <v>0.088</v>
      </c>
      <c r="L38" s="432">
        <f>'Country selection'!$L$37</f>
        <v>0.088</v>
      </c>
      <c r="M38" s="432">
        <f>'Country selection'!$L$37</f>
        <v>0.088</v>
      </c>
      <c r="N38" s="432">
        <f>'Country selection'!$L$37</f>
        <v>0.088</v>
      </c>
      <c r="O38" s="432">
        <f>'Country selection'!$L$37</f>
        <v>0.088</v>
      </c>
      <c r="P38" s="432">
        <f>'Country selection'!$L$37</f>
        <v>0.088</v>
      </c>
      <c r="Q38" s="432">
        <f>'Country selection'!$L$37</f>
        <v>0.088</v>
      </c>
      <c r="R38" s="432">
        <f>'Country selection'!$L$37</f>
        <v>0.088</v>
      </c>
      <c r="S38" s="433"/>
      <c r="T38" s="433"/>
      <c r="U38" s="433"/>
      <c r="V38" s="433"/>
      <c r="W38" s="433"/>
      <c r="X38" s="433"/>
      <c r="Y38" s="433"/>
      <c r="Z38" s="433"/>
      <c r="AA38" s="433"/>
      <c r="AB38" s="433"/>
      <c r="AC38" s="433"/>
    </row>
    <row r="39" ht="17.25" customHeight="1">
      <c r="A39" s="454" t="s">
        <v>281</v>
      </c>
      <c r="B39" s="455">
        <f t="shared" ref="B39:R39" si="9">B14*B37*B38</f>
        <v>0.01066309485</v>
      </c>
      <c r="C39" s="455">
        <f t="shared" si="9"/>
        <v>0.007757961912</v>
      </c>
      <c r="D39" s="455">
        <f t="shared" si="9"/>
        <v>0.007757961912</v>
      </c>
      <c r="E39" s="455">
        <f t="shared" si="9"/>
        <v>0.007420577693</v>
      </c>
      <c r="F39" s="455">
        <f t="shared" si="9"/>
        <v>0.01129059282</v>
      </c>
      <c r="G39" s="455">
        <f t="shared" si="9"/>
        <v>0.01123034442</v>
      </c>
      <c r="H39" s="455">
        <f t="shared" si="9"/>
        <v>0.02333876431</v>
      </c>
      <c r="I39" s="455">
        <f t="shared" si="9"/>
        <v>0.008551888278</v>
      </c>
      <c r="J39" s="455">
        <f t="shared" si="9"/>
        <v>0.0116609078</v>
      </c>
      <c r="K39" s="455">
        <f t="shared" si="9"/>
        <v>0.0116609078</v>
      </c>
      <c r="L39" s="455">
        <f t="shared" si="9"/>
        <v>0.0116609078</v>
      </c>
      <c r="M39" s="455">
        <f t="shared" si="9"/>
        <v>0.009454273024</v>
      </c>
      <c r="N39" s="455">
        <f t="shared" si="9"/>
        <v>0.0111705072</v>
      </c>
      <c r="O39" s="455">
        <f t="shared" si="9"/>
        <v>0.006347423383</v>
      </c>
      <c r="P39" s="455">
        <f t="shared" si="9"/>
        <v>0.0116609078</v>
      </c>
      <c r="Q39" s="455">
        <f t="shared" si="9"/>
        <v>0</v>
      </c>
      <c r="R39" s="455">
        <f t="shared" si="9"/>
        <v>0.01123034442</v>
      </c>
      <c r="S39" s="455"/>
      <c r="T39" s="455"/>
      <c r="U39" s="455"/>
      <c r="V39" s="455"/>
      <c r="W39" s="455"/>
      <c r="X39" s="455"/>
      <c r="Y39" s="455"/>
      <c r="Z39" s="455"/>
      <c r="AA39" s="455"/>
      <c r="AB39" s="455"/>
      <c r="AC39" s="455"/>
    </row>
    <row r="40" ht="1.5" customHeight="1">
      <c r="A40" s="435" t="s">
        <v>81</v>
      </c>
      <c r="B40" s="436">
        <f t="array" ref="B40">index('Moral weights'!$A$1:$AAC$80,match($A40,'Moral weights'!$A$1:$A$80,0),match(B$1,'Moral weights'!$A$1:$AAC$1,0))</f>
        <v>1.442695041</v>
      </c>
      <c r="C40" s="436">
        <f t="array" ref="C40">index('Moral weights'!$A$1:$AAC$80,match($A40,'Moral weights'!$A$1:$A$80,0),match(C$1,'Moral weights'!$A$1:$AAC$1,0))</f>
        <v>0.3847186776</v>
      </c>
      <c r="D40" s="436">
        <f t="array" ref="D40">index('Moral weights'!$A$1:$AAC$80,match($A40,'Moral weights'!$A$1:$A$80,0),match(D$1,'Moral weights'!$A$1:$AAC$1,0))</f>
        <v>1.442695041</v>
      </c>
      <c r="E40" s="436">
        <f t="array" ref="E40">index('Moral weights'!$A$1:$AAC$80,match($A40,'Moral weights'!$A$1:$A$80,0),match(E$1,'Moral weights'!$A$1:$AAC$1,0))</f>
        <v>0.7213475204</v>
      </c>
      <c r="F40" s="436">
        <f t="array" ref="F40">index('Moral weights'!$A$1:$AAC$80,match($A40,'Moral weights'!$A$1:$A$80,0),match(F$1,'Moral weights'!$A$1:$AAC$1,0))</f>
        <v>0.7213475204</v>
      </c>
      <c r="G40" s="436">
        <f t="array" ref="G40">index('Moral weights'!$A$1:$AAC$80,match($A40,'Moral weights'!$A$1:$A$80,0),match(G$1,'Moral weights'!$A$1:$AAC$1,0))</f>
        <v>0.02212132348</v>
      </c>
      <c r="H40" s="436">
        <f t="array" ref="H40">index('Moral weights'!$A$1:$AAC$80,match($A40,'Moral weights'!$A$1:$A$80,0),match(H$1,'Moral weights'!$A$1:$AAC$1,0))</f>
        <v>0.480898347</v>
      </c>
      <c r="I40" s="436">
        <f t="array" ref="I40">index('Moral weights'!$A$1:$AAC$80,match($A40,'Moral weights'!$A$1:$A$80,0),match(I$1,'Moral weights'!$A$1:$AAC$1,0))</f>
        <v>1.442695041</v>
      </c>
      <c r="J40" s="436">
        <f t="array" ref="J40">index('Moral weights'!$A$1:$AAC$80,match($A40,'Moral weights'!$A$1:$A$80,0),match(J$1,'Moral weights'!$A$1:$AAC$1,0))</f>
        <v>0.8367631237</v>
      </c>
      <c r="K40" s="436">
        <f t="array" ref="K40">index('Moral weights'!$A$1:$AAC$80,match($A40,'Moral weights'!$A$1:$A$80,0),match(K$1,'Moral weights'!$A$1:$AAC$1,0))</f>
        <v>0.3606737602</v>
      </c>
      <c r="L40" s="436">
        <f t="array" ref="L40">index('Moral weights'!$A$1:$AAC$80,match($A40,'Moral weights'!$A$1:$A$80,0),match(L$1,'Moral weights'!$A$1:$AAC$1,0))</f>
        <v>1.442695041</v>
      </c>
      <c r="M40" s="436">
        <f t="array" ref="M40">index('Moral weights'!$A$1:$AAC$80,match($A40,'Moral weights'!$A$1:$A$80,0),match(M$1,'Moral weights'!$A$1:$AAC$1,0))</f>
        <v>0.8079092229</v>
      </c>
      <c r="N40" s="436">
        <f t="array" ref="N40">index('Moral weights'!$A$1:$AAC$80,match($A40,'Moral weights'!$A$1:$A$80,0),match(N$1,'Moral weights'!$A$1:$AAC$1,0))</f>
        <v>1.442695041</v>
      </c>
      <c r="O40" s="436">
        <f t="array" ref="O40">index('Moral weights'!$A$1:$AAC$80,match($A40,'Moral weights'!$A$1:$A$80,0),match(O$1,'Moral weights'!$A$1:$AAC$1,0))</f>
        <v>0.02623081893</v>
      </c>
      <c r="P40" s="436">
        <f t="array" ref="P40">index('Moral weights'!$A$1:$AAC$80,match($A40,'Moral weights'!$A$1:$A$80,0),match(P$1,'Moral weights'!$A$1:$AAC$1,0))</f>
        <v>1.442695041</v>
      </c>
      <c r="Q40" s="436" t="str">
        <f t="array" ref="Q40">index('Moral weights'!$A$1:$AAC$80,match($A40,'Moral weights'!$A$1:$A$80,0),match(Q$1,'Moral weights'!$A$1:$AAC$1,0))</f>
        <v/>
      </c>
      <c r="R40" s="436">
        <f t="array" ref="R40">index('Moral weights'!$A$1:$AAC$80,match($A40,'Moral weights'!$A$1:$A$80,0),match(R$1,'Moral weights'!$A$1:$AAC$1,0))</f>
        <v>0.5770780164</v>
      </c>
      <c r="S40" s="436"/>
      <c r="T40" s="436"/>
      <c r="U40" s="436"/>
      <c r="V40" s="436"/>
      <c r="W40" s="436"/>
      <c r="X40" s="436"/>
      <c r="Y40" s="436"/>
      <c r="Z40" s="436"/>
      <c r="AA40" s="436"/>
      <c r="AB40" s="436"/>
      <c r="AC40" s="436"/>
    </row>
    <row r="41">
      <c r="A41" s="456" t="s">
        <v>282</v>
      </c>
      <c r="B41" s="457">
        <f t="shared" ref="B41:R41" si="10">(B39*B40)</f>
        <v>0.01538359406</v>
      </c>
      <c r="C41" s="457">
        <f t="shared" si="10"/>
        <v>0.002984632848</v>
      </c>
      <c r="D41" s="457">
        <f t="shared" si="10"/>
        <v>0.01119237318</v>
      </c>
      <c r="E41" s="457">
        <f t="shared" si="10"/>
        <v>0.005352815319</v>
      </c>
      <c r="F41" s="457">
        <f t="shared" si="10"/>
        <v>0.008144441136</v>
      </c>
      <c r="G41" s="457">
        <f t="shared" si="10"/>
        <v>0.0002484300817</v>
      </c>
      <c r="H41" s="457">
        <f t="shared" si="10"/>
        <v>0.01122357318</v>
      </c>
      <c r="I41" s="457">
        <f t="shared" si="10"/>
        <v>0.01233776681</v>
      </c>
      <c r="J41" s="457">
        <f t="shared" si="10"/>
        <v>0.009757417639</v>
      </c>
      <c r="K41" s="457">
        <f t="shared" si="10"/>
        <v>0.004205783465</v>
      </c>
      <c r="L41" s="457">
        <f t="shared" si="10"/>
        <v>0.01682313386</v>
      </c>
      <c r="M41" s="457">
        <f t="shared" si="10"/>
        <v>0.007638194372</v>
      </c>
      <c r="N41" s="457">
        <f t="shared" si="10"/>
        <v>0.01611563535</v>
      </c>
      <c r="O41" s="457">
        <f t="shared" si="10"/>
        <v>0.0001664981134</v>
      </c>
      <c r="P41" s="457">
        <f t="shared" si="10"/>
        <v>0.01682313386</v>
      </c>
      <c r="Q41" s="457">
        <f t="shared" si="10"/>
        <v>0</v>
      </c>
      <c r="R41" s="457">
        <f t="shared" si="10"/>
        <v>0.006480784881</v>
      </c>
      <c r="S41" s="457"/>
      <c r="T41" s="457"/>
      <c r="U41" s="457"/>
      <c r="V41" s="457"/>
      <c r="W41" s="457"/>
      <c r="X41" s="457"/>
      <c r="Y41" s="457"/>
      <c r="Z41" s="457"/>
      <c r="AA41" s="457"/>
      <c r="AB41" s="457"/>
      <c r="AC41" s="457"/>
    </row>
    <row r="42">
      <c r="A42" s="439" t="s">
        <v>283</v>
      </c>
      <c r="B42" s="440">
        <v>0.98861</v>
      </c>
      <c r="C42" s="440">
        <v>0.98861</v>
      </c>
      <c r="D42" s="440">
        <v>0.98861</v>
      </c>
      <c r="E42" s="440">
        <v>0.98861</v>
      </c>
      <c r="F42" s="440">
        <v>0.98861</v>
      </c>
      <c r="G42" s="440">
        <v>0.98861</v>
      </c>
      <c r="H42" s="440">
        <v>0.98861</v>
      </c>
      <c r="I42" s="440">
        <v>0.98861</v>
      </c>
      <c r="J42" s="440">
        <v>0.98861</v>
      </c>
      <c r="K42" s="440">
        <v>0.98861</v>
      </c>
      <c r="L42" s="440">
        <v>0.98861</v>
      </c>
      <c r="M42" s="440">
        <v>0.98861</v>
      </c>
      <c r="N42" s="440">
        <v>0.98861</v>
      </c>
      <c r="O42" s="440">
        <v>0.98861</v>
      </c>
      <c r="P42" s="440">
        <v>0.98861</v>
      </c>
      <c r="Q42" s="440">
        <v>0.98861</v>
      </c>
      <c r="R42" s="440">
        <v>0.98861</v>
      </c>
      <c r="S42" s="441"/>
      <c r="T42" s="441"/>
      <c r="U42" s="441"/>
      <c r="V42" s="441"/>
      <c r="W42" s="441"/>
      <c r="X42" s="441"/>
      <c r="Y42" s="441"/>
      <c r="Z42" s="441"/>
      <c r="AA42" s="441"/>
      <c r="AB42" s="441"/>
      <c r="AC42" s="441"/>
    </row>
    <row r="43">
      <c r="A43" s="364"/>
    </row>
    <row r="44">
      <c r="A44" s="444" t="s">
        <v>284</v>
      </c>
    </row>
    <row r="45" ht="1.5" customHeight="1">
      <c r="A45" s="423" t="s">
        <v>285</v>
      </c>
      <c r="B45" s="458">
        <f t="shared" ref="B45:R45" si="11">B41/B42</f>
        <v>0.01556083194</v>
      </c>
      <c r="C45" s="458">
        <f t="shared" si="11"/>
        <v>0.003019019479</v>
      </c>
      <c r="D45" s="458">
        <f t="shared" si="11"/>
        <v>0.01132132305</v>
      </c>
      <c r="E45" s="458">
        <f t="shared" si="11"/>
        <v>0.005414486319</v>
      </c>
      <c r="F45" s="458">
        <f t="shared" si="11"/>
        <v>0.008238275089</v>
      </c>
      <c r="G45" s="458">
        <f t="shared" si="11"/>
        <v>0.000251292301</v>
      </c>
      <c r="H45" s="458">
        <f t="shared" si="11"/>
        <v>0.01135288251</v>
      </c>
      <c r="I45" s="458">
        <f t="shared" si="11"/>
        <v>0.01247991302</v>
      </c>
      <c r="J45" s="458">
        <f t="shared" si="11"/>
        <v>0.009869835061</v>
      </c>
      <c r="K45" s="458">
        <f t="shared" si="11"/>
        <v>0.00425423925</v>
      </c>
      <c r="L45" s="458">
        <f t="shared" si="11"/>
        <v>0.017016957</v>
      </c>
      <c r="M45" s="458">
        <f t="shared" si="11"/>
        <v>0.007726195742</v>
      </c>
      <c r="N45" s="458">
        <f t="shared" si="11"/>
        <v>0.01630130724</v>
      </c>
      <c r="O45" s="458">
        <f t="shared" si="11"/>
        <v>0.0001684163759</v>
      </c>
      <c r="P45" s="458">
        <f t="shared" si="11"/>
        <v>0.017016957</v>
      </c>
      <c r="Q45" s="458">
        <f t="shared" si="11"/>
        <v>0</v>
      </c>
      <c r="R45" s="458">
        <f t="shared" si="11"/>
        <v>0.006555451474</v>
      </c>
      <c r="S45" s="458"/>
      <c r="T45" s="458"/>
      <c r="U45" s="458"/>
      <c r="V45" s="458"/>
      <c r="W45" s="458"/>
      <c r="X45" s="458"/>
      <c r="Y45" s="458"/>
      <c r="Z45" s="458"/>
      <c r="AA45" s="458"/>
      <c r="AB45" s="458"/>
      <c r="AC45" s="458"/>
    </row>
    <row r="46" ht="1.5" customHeight="1">
      <c r="A46" s="459" t="s">
        <v>286</v>
      </c>
      <c r="B46" s="460">
        <f t="shared" ref="B46:R46" si="12">iferror(if(B45*10000&gt;0, B45*10000, "n/a"), "n/a")</f>
        <v>155.6083194</v>
      </c>
      <c r="C46" s="460">
        <f t="shared" si="12"/>
        <v>30.19019479</v>
      </c>
      <c r="D46" s="460">
        <f t="shared" si="12"/>
        <v>113.2132305</v>
      </c>
      <c r="E46" s="460">
        <f t="shared" si="12"/>
        <v>54.14486319</v>
      </c>
      <c r="F46" s="460">
        <f t="shared" si="12"/>
        <v>82.38275089</v>
      </c>
      <c r="G46" s="460">
        <f t="shared" si="12"/>
        <v>2.51292301</v>
      </c>
      <c r="H46" s="460">
        <f t="shared" si="12"/>
        <v>113.5288251</v>
      </c>
      <c r="I46" s="460">
        <f t="shared" si="12"/>
        <v>124.7991302</v>
      </c>
      <c r="J46" s="460">
        <f t="shared" si="12"/>
        <v>98.69835061</v>
      </c>
      <c r="K46" s="460">
        <f t="shared" si="12"/>
        <v>42.5423925</v>
      </c>
      <c r="L46" s="460">
        <f t="shared" si="12"/>
        <v>170.16957</v>
      </c>
      <c r="M46" s="460">
        <f t="shared" si="12"/>
        <v>77.26195742</v>
      </c>
      <c r="N46" s="460">
        <f t="shared" si="12"/>
        <v>163.0130724</v>
      </c>
      <c r="O46" s="460">
        <f t="shared" si="12"/>
        <v>1.684163759</v>
      </c>
      <c r="P46" s="460">
        <f t="shared" si="12"/>
        <v>170.16957</v>
      </c>
      <c r="Q46" s="460" t="str">
        <f t="shared" si="12"/>
        <v>n/a</v>
      </c>
      <c r="R46" s="460">
        <f t="shared" si="12"/>
        <v>65.55451474</v>
      </c>
      <c r="S46" s="460"/>
      <c r="T46" s="460"/>
      <c r="U46" s="460"/>
      <c r="V46" s="460"/>
      <c r="W46" s="460"/>
      <c r="X46" s="460"/>
      <c r="Y46" s="460"/>
      <c r="Z46" s="460"/>
      <c r="AA46" s="460"/>
      <c r="AB46" s="460"/>
      <c r="AC46" s="460"/>
    </row>
    <row r="47">
      <c r="A47" s="282" t="s">
        <v>166</v>
      </c>
      <c r="B47" s="448">
        <f t="array" ref="B47">iferror((index('Moral weights'!$A$1:$AAC$80,match(CONCATENATE("Value assigned to ",mid($A47, 30,1000)),'Moral weights'!$A$1:$A$80,0),match(B$1,'Moral weights'!$A$1:$AAC$1,0))/B46)*10000," ")</f>
        <v>2763.348397</v>
      </c>
      <c r="C47" s="448">
        <f t="array" ref="C47">iferror((index('Moral weights'!$A$1:$AAC$80,match(CONCATENATE("Value assigned to ",mid($A47, 30,1000)),'Moral weights'!$A$1:$A$80,0),match(C$1,'Moral weights'!$A$1:$AAC$1,0))/C46)*10000," ")</f>
        <v>2649.86697</v>
      </c>
      <c r="D47" s="448">
        <f t="array" ref="D47">iferror((index('Moral weights'!$A$1:$AAC$80,match(CONCATENATE("Value assigned to ",mid($A47, 30,1000)),'Moral weights'!$A$1:$A$80,0),match(D$1,'Moral weights'!$A$1:$AAC$1,0))/D46)*10000," ")</f>
        <v>7066.31192</v>
      </c>
      <c r="E47" s="448">
        <f t="array" ref="E47">iferror((index('Moral weights'!$A$1:$AAC$80,match(CONCATENATE("Value assigned to ",mid($A47, 30,1000)),'Moral weights'!$A$1:$A$80,0),match(E$1,'Moral weights'!$A$1:$AAC$1,0))/E46)*10000," ")</f>
        <v>9234.48635</v>
      </c>
      <c r="F47" s="448">
        <f t="array" ref="F47">iferror((index('Moral weights'!$A$1:$AAC$80,match(CONCATENATE("Value assigned to ",mid($A47, 30,1000)),'Moral weights'!$A$1:$A$80,0),match(F$1,'Moral weights'!$A$1:$AAC$1,0))/F46)*10000," ")</f>
        <v>2427.692664</v>
      </c>
      <c r="G47" s="448">
        <f t="array" ref="G47">iferror((index('Moral weights'!$A$1:$AAC$80,match(CONCATENATE("Value assigned to ",mid($A47, 30,1000)),'Moral weights'!$A$1:$A$80,0),match(G$1,'Moral weights'!$A$1:$AAC$1,0))/G46)*10000," ")</f>
        <v>3979.429517</v>
      </c>
      <c r="H47" s="448">
        <f t="array" ref="H47">iferror((index('Moral weights'!$A$1:$AAC$80,match(CONCATENATE("Value assigned to ",mid($A47, 30,1000)),'Moral weights'!$A$1:$A$80,0),match(H$1,'Moral weights'!$A$1:$AAC$1,0))/H46)*10000," ")</f>
        <v>1296.587011</v>
      </c>
      <c r="I47" s="448">
        <f t="array" ref="I47">iferror((index('Moral weights'!$A$1:$AAC$80,match(CONCATENATE("Value assigned to ",mid($A47, 30,1000)),'Moral weights'!$A$1:$A$80,0),match(I$1,'Moral weights'!$A$1:$AAC$1,0))/I46)*10000," ")</f>
        <v>4006.43818</v>
      </c>
      <c r="J47" s="448">
        <f t="array" ref="J47">iferror((index('Moral weights'!$A$1:$AAC$80,match(CONCATENATE("Value assigned to ",mid($A47, 30,1000)),'Moral weights'!$A$1:$A$80,0),match(J$1,'Moral weights'!$A$1:$AAC$1,0))/J46)*10000," ")</f>
        <v>4326.313433</v>
      </c>
      <c r="K47" s="448">
        <f t="array" ref="K47">iferror((index('Moral weights'!$A$1:$AAC$80,match(CONCATENATE("Value assigned to ",mid($A47, 30,1000)),'Moral weights'!$A$1:$A$80,0),match(K$1,'Moral weights'!$A$1:$AAC$1,0))/K46)*10000," ")</f>
        <v>2350.596525</v>
      </c>
      <c r="L47" s="448">
        <f t="array" ref="L47">iferror((index('Moral weights'!$A$1:$AAC$80,match(CONCATENATE("Value assigned to ",mid($A47, 30,1000)),'Moral weights'!$A$1:$A$80,0),match(L$1,'Moral weights'!$A$1:$AAC$1,0))/L46)*10000," ")</f>
        <v>2938.245657</v>
      </c>
      <c r="M47" s="448">
        <f t="array" ref="M47">iferror((index('Moral weights'!$A$1:$AAC$80,match(CONCATENATE("Value assigned to ",mid($A47, 30,1000)),'Moral weights'!$A$1:$A$80,0),match(M$1,'Moral weights'!$A$1:$AAC$1,0))/M46)*10000," ")</f>
        <v>5177.192157</v>
      </c>
      <c r="N47" s="448">
        <f t="array" ref="N47">iferror((index('Moral weights'!$A$1:$AAC$80,match(CONCATENATE("Value assigned to ",mid($A47, 30,1000)),'Moral weights'!$A$1:$A$80,0),match(N$1,'Moral weights'!$A$1:$AAC$1,0))/N46)*10000," ")</f>
        <v>4186.780791</v>
      </c>
      <c r="O47" s="448">
        <f t="array" ref="O47">iferror((index('Moral weights'!$A$1:$AAC$80,match(CONCATENATE("Value assigned to ",mid($A47, 30,1000)),'Moral weights'!$A$1:$A$80,0),match(O$1,'Moral weights'!$A$1:$AAC$1,0))/O46)*10000," ")</f>
        <v>848.2378396</v>
      </c>
      <c r="P47" s="448">
        <f t="array" ref="P47">iferror((index('Moral weights'!$A$1:$AAC$80,match(CONCATENATE("Value assigned to ",mid($A47, 30,1000)),'Moral weights'!$A$1:$A$80,0),match(P$1,'Moral weights'!$A$1:$AAC$1,0))/P46)*10000," ")</f>
        <v>1175.298263</v>
      </c>
      <c r="Q47" s="448" t="str">
        <f t="array" ref="Q47">iferror((index('Moral weights'!$A$1:$AAC$80,match(CONCATENATE("Value assigned to ",mid($A47, 30,1000)),'Moral weights'!$A$1:$A$80,0),match(Q$1,'Moral weights'!$A$1:$AAC$1,0))/Q46)*10000," ")</f>
        <v> </v>
      </c>
      <c r="R47" s="448">
        <f t="array" ref="R47">iferror((index('Moral weights'!$A$1:$AAC$80,match(CONCATENATE("Value assigned to ",mid($A47, 30,1000)),'Moral weights'!$A$1:$A$80,0),match(R$1,'Moral weights'!$A$1:$AAC$1,0))/R46)*10000," ")</f>
        <v>5572.461355</v>
      </c>
      <c r="S47" s="448"/>
      <c r="T47" s="448"/>
      <c r="U47" s="448"/>
      <c r="V47" s="448"/>
      <c r="W47" s="448"/>
      <c r="X47" s="448"/>
      <c r="Y47" s="448"/>
      <c r="Z47" s="448"/>
      <c r="AA47" s="448"/>
      <c r="AB47" s="448"/>
      <c r="AC47" s="448"/>
    </row>
    <row r="48">
      <c r="A48" s="449"/>
      <c r="B48" s="450"/>
      <c r="C48" s="450"/>
      <c r="D48" s="450"/>
      <c r="E48" s="450"/>
      <c r="F48" s="450"/>
      <c r="G48" s="450"/>
      <c r="H48" s="450"/>
      <c r="I48" s="450"/>
      <c r="J48" s="450"/>
      <c r="K48" s="450"/>
      <c r="L48" s="450"/>
      <c r="M48" s="450"/>
      <c r="N48" s="450"/>
      <c r="O48" s="450"/>
      <c r="P48" s="450"/>
      <c r="Q48" s="450"/>
      <c r="R48" s="450"/>
      <c r="S48" s="450"/>
      <c r="T48" s="450"/>
      <c r="U48" s="450"/>
      <c r="V48" s="450"/>
      <c r="W48" s="450"/>
      <c r="X48" s="450"/>
      <c r="Y48" s="450"/>
      <c r="Z48" s="450"/>
      <c r="AA48" s="450"/>
      <c r="AB48" s="450"/>
      <c r="AC48" s="450"/>
    </row>
    <row r="49">
      <c r="A49" s="444" t="s">
        <v>287</v>
      </c>
      <c r="B49" s="450"/>
      <c r="C49" s="450"/>
      <c r="D49" s="450"/>
      <c r="E49" s="450"/>
      <c r="F49" s="450"/>
      <c r="G49" s="450"/>
      <c r="H49" s="450"/>
      <c r="I49" s="450"/>
      <c r="J49" s="450"/>
      <c r="K49" s="450"/>
      <c r="L49" s="450"/>
      <c r="M49" s="450"/>
      <c r="N49" s="450"/>
      <c r="O49" s="450"/>
      <c r="P49" s="450"/>
      <c r="Q49" s="450"/>
      <c r="R49" s="450"/>
      <c r="S49" s="450"/>
      <c r="T49" s="450"/>
      <c r="U49" s="450"/>
      <c r="V49" s="450"/>
      <c r="W49" s="450"/>
      <c r="X49" s="450"/>
      <c r="Y49" s="450"/>
      <c r="Z49" s="450"/>
      <c r="AA49" s="450"/>
      <c r="AB49" s="450"/>
      <c r="AC49" s="450"/>
    </row>
    <row r="50">
      <c r="A50" s="461" t="s">
        <v>288</v>
      </c>
      <c r="B50" s="452">
        <f t="array" ref="B50">iferror(index(Leveragefunging!$A$9:$S$1117,match($A50,Leveragefunging!$A$9:$A$1117,0),match(B$1,Leveragefunging!$A$9:$S$9,0)),0)</f>
        <v>1.376547586</v>
      </c>
      <c r="C50" s="452">
        <f t="array" ref="C50">iferror(index(Leveragefunging!$A$9:$S$1117,match($A50,Leveragefunging!$A$9:$A$1117,0),match(C$1,Leveragefunging!$A$9:$S$9,0)),0)</f>
        <v>1.241680086</v>
      </c>
      <c r="D50" s="452">
        <f t="array" ref="D50">iferror(index(Leveragefunging!$A$9:$S$1117,match($A50,Leveragefunging!$A$9:$A$1117,0),match(D$1,Leveragefunging!$A$9:$S$9,0)),0)</f>
        <v>1.157221549</v>
      </c>
      <c r="E50" s="452">
        <f t="array" ref="E50">iferror(index(Leveragefunging!$A$9:$S$1117,match($A50,Leveragefunging!$A$9:$A$1117,0),match(E$1,Leveragefunging!$A$9:$S$9,0)),0)</f>
        <v>0.9745122434</v>
      </c>
      <c r="F50" s="452">
        <f t="array" ref="F50">iferror(index(Leveragefunging!$A$9:$S$1117,match($A50,Leveragefunging!$A$9:$A$1117,0),match(F$1,Leveragefunging!$A$9:$S$9,0)),0)</f>
        <v>1.34512964</v>
      </c>
      <c r="G50" s="452">
        <f t="array" ref="G50">iferror(index(Leveragefunging!$A$9:$S$1117,match($A50,Leveragefunging!$A$9:$A$1117,0),match(G$1,Leveragefunging!$A$9:$S$9,0)),0)</f>
        <v>1.27595026</v>
      </c>
      <c r="H50" s="452">
        <f t="array" ref="H50">iferror(index(Leveragefunging!$A$9:$S$1117,match($A50,Leveragefunging!$A$9:$A$1117,0),match(H$1,Leveragefunging!$A$9:$S$9,0)),0)</f>
        <v>1.449771096</v>
      </c>
      <c r="I50" s="452">
        <f t="array" ref="I50">iferror(index(Leveragefunging!$A$9:$S$1117,match($A50,Leveragefunging!$A$9:$A$1117,0),match(I$1,Leveragefunging!$A$9:$S$9,0)),0)</f>
        <v>1.255540246</v>
      </c>
      <c r="J50" s="452">
        <f t="array" ref="J50">iferror(index(Leveragefunging!$A$9:$S$1117,match($A50,Leveragefunging!$A$9:$A$1117,0),match(J$1,Leveragefunging!$A$9:$S$9,0)),0)</f>
        <v>1.295478625</v>
      </c>
      <c r="K50" s="452">
        <f t="array" ref="K50">iferror(index(Leveragefunging!$A$9:$S$1117,match($A50,Leveragefunging!$A$9:$A$1117,0),match(K$1,Leveragefunging!$A$9:$S$9,0)),0)</f>
        <v>1.347851129</v>
      </c>
      <c r="L50" s="452">
        <f t="array" ref="L50">iferror(index(Leveragefunging!$A$9:$S$1117,match($A50,Leveragefunging!$A$9:$A$1117,0),match(L$1,Leveragefunging!$A$9:$S$9,0)),0)</f>
        <v>1.320983283</v>
      </c>
      <c r="M50" s="452">
        <f t="array" ref="M50">iferror(index(Leveragefunging!$A$9:$S$1117,match($A50,Leveragefunging!$A$9:$A$1117,0),match(M$1,Leveragefunging!$A$9:$S$9,0)),0)</f>
        <v>1.247211236</v>
      </c>
      <c r="N50" s="452">
        <f t="array" ref="N50">iferror(index(Leveragefunging!$A$9:$S$1117,match($A50,Leveragefunging!$A$9:$A$1117,0),match(N$1,Leveragefunging!$A$9:$S$9,0)),0)</f>
        <v>1.253331683</v>
      </c>
      <c r="O50" s="452">
        <f t="array" ref="O50">iferror(index(Leveragefunging!$A$9:$S$1117,match($A50,Leveragefunging!$A$9:$A$1117,0),match(O$1,Leveragefunging!$A$9:$S$9,0)),0)</f>
        <v>1.373300455</v>
      </c>
      <c r="P50" s="452">
        <f t="array" ref="P50">iferror(index(Leveragefunging!$A$9:$S$1117,match($A50,Leveragefunging!$A$9:$A$1117,0),match(P$1,Leveragefunging!$A$9:$S$9,0)),0)</f>
        <v>1.412952823</v>
      </c>
      <c r="Q50" s="452" t="str">
        <f t="array" ref="Q50">iferror(index(Leveragefunging!$A$9:$S$1117,match($A50,Leveragefunging!$A$9:$A$1117,0),match(Q$1,Leveragefunging!$A$9:$S$9,0)),"")</f>
        <v/>
      </c>
      <c r="R50" s="452">
        <f>median(B50:P50)</f>
        <v>1.295478625</v>
      </c>
      <c r="S50" s="453"/>
      <c r="T50" s="453"/>
      <c r="U50" s="453"/>
      <c r="V50" s="453"/>
      <c r="W50" s="453"/>
      <c r="X50" s="453"/>
      <c r="Y50" s="453"/>
      <c r="Z50" s="453"/>
      <c r="AA50" s="453"/>
      <c r="AB50" s="453"/>
      <c r="AC50" s="453"/>
    </row>
    <row r="51">
      <c r="A51" s="446" t="s">
        <v>289</v>
      </c>
      <c r="B51" s="447">
        <f t="shared" ref="B51:R51" si="13">iferror(if(B46*(1+B50)&gt;0,B46*(1+B50),"n/a"),"n/a")</f>
        <v>369.8105758</v>
      </c>
      <c r="C51" s="447">
        <f t="shared" si="13"/>
        <v>67.67675846</v>
      </c>
      <c r="D51" s="447">
        <f t="shared" si="13"/>
        <v>244.2260205</v>
      </c>
      <c r="E51" s="447">
        <f t="shared" si="13"/>
        <v>106.9096953</v>
      </c>
      <c r="F51" s="447">
        <f t="shared" si="13"/>
        <v>193.1982309</v>
      </c>
      <c r="G51" s="447">
        <f t="shared" si="13"/>
        <v>5.719287779</v>
      </c>
      <c r="H51" s="447">
        <f t="shared" si="13"/>
        <v>278.1196343</v>
      </c>
      <c r="I51" s="447">
        <f t="shared" si="13"/>
        <v>281.4894608</v>
      </c>
      <c r="J51" s="447">
        <f t="shared" si="13"/>
        <v>226.5599541</v>
      </c>
      <c r="K51" s="447">
        <f t="shared" si="13"/>
        <v>99.88320427</v>
      </c>
      <c r="L51" s="447">
        <f t="shared" si="13"/>
        <v>394.9607273</v>
      </c>
      <c r="M51" s="447">
        <f t="shared" si="13"/>
        <v>173.6239388</v>
      </c>
      <c r="N51" s="447">
        <f t="shared" si="13"/>
        <v>367.3225207</v>
      </c>
      <c r="O51" s="447">
        <f t="shared" si="13"/>
        <v>3.997026616</v>
      </c>
      <c r="P51" s="447">
        <f t="shared" si="13"/>
        <v>410.6111443</v>
      </c>
      <c r="Q51" s="447" t="str">
        <f t="shared" si="13"/>
        <v>n/a</v>
      </c>
      <c r="R51" s="447">
        <f t="shared" si="13"/>
        <v>150.4789873</v>
      </c>
      <c r="S51" s="447"/>
      <c r="T51" s="447"/>
      <c r="U51" s="447"/>
      <c r="V51" s="447"/>
      <c r="W51" s="447"/>
      <c r="X51" s="447"/>
      <c r="Y51" s="447"/>
      <c r="Z51" s="447"/>
      <c r="AA51" s="447"/>
      <c r="AB51" s="447"/>
      <c r="AC51" s="447"/>
    </row>
    <row r="52">
      <c r="A52" s="282" t="s">
        <v>166</v>
      </c>
      <c r="B52" s="448">
        <f t="array" ref="B52">iferror((index('Moral weights'!$A$1:$AAC$80,match(CONCATENATE("Value assigned to ",mid($A52, 30,1000)),'Moral weights'!$A$1:$A$80,0),match(B$1,'Moral weights'!$A$1:$AAC$1,0))/B51)*10000," ")</f>
        <v>1162.757444</v>
      </c>
      <c r="C52" s="448">
        <f t="array" ref="C52">iferror((index('Moral weights'!$A$1:$AAC$80,match(CONCATENATE("Value assigned to ",mid($A52, 30,1000)),'Moral weights'!$A$1:$A$80,0),match(C$1,'Moral weights'!$A$1:$AAC$1,0))/C51)*10000," ")</f>
        <v>1182.089713</v>
      </c>
      <c r="D52" s="448">
        <f t="array" ref="D52">iferror((index('Moral weights'!$A$1:$AAC$80,match(CONCATENATE("Value assigned to ",mid($A52, 30,1000)),'Moral weights'!$A$1:$A$80,0),match(D$1,'Moral weights'!$A$1:$AAC$1,0))/D51)*10000," ")</f>
        <v>3275.654242</v>
      </c>
      <c r="E52" s="448">
        <f t="array" ref="E52">iferror((index('Moral weights'!$A$1:$AAC$80,match(CONCATENATE("Value assigned to ",mid($A52, 30,1000)),'Moral weights'!$A$1:$A$80,0),match(E$1,'Moral weights'!$A$1:$AAC$1,0))/E51)*10000," ")</f>
        <v>4676.844309</v>
      </c>
      <c r="F52" s="448">
        <f t="array" ref="F52">iferror((index('Moral weights'!$A$1:$AAC$80,match(CONCATENATE("Value assigned to ",mid($A52, 30,1000)),'Moral weights'!$A$1:$A$80,0),match(F$1,'Moral weights'!$A$1:$AAC$1,0))/F51)*10000," ")</f>
        <v>1035.206166</v>
      </c>
      <c r="G52" s="448">
        <f t="array" ref="G52">iferror((index('Moral weights'!$A$1:$AAC$80,match(CONCATENATE("Value assigned to ",mid($A52, 30,1000)),'Moral weights'!$A$1:$A$80,0),match(G$1,'Moral weights'!$A$1:$AAC$1,0))/G51)*10000," ")</f>
        <v>1748.469458</v>
      </c>
      <c r="H52" s="448">
        <f t="array" ref="H52">iferror((index('Moral weights'!$A$1:$AAC$80,match(CONCATENATE("Value assigned to ",mid($A52, 30,1000)),'Moral weights'!$A$1:$A$80,0),match(H$1,'Moral weights'!$A$1:$AAC$1,0))/H51)*10000," ")</f>
        <v>529.2686378</v>
      </c>
      <c r="I52" s="448">
        <f t="array" ref="I52">iferror((index('Moral weights'!$A$1:$AAC$80,match(CONCATENATE("Value assigned to ",mid($A52, 30,1000)),'Moral weights'!$A$1:$A$80,0),match(I$1,'Moral weights'!$A$1:$AAC$1,0))/I51)*10000," ")</f>
        <v>1776.265436</v>
      </c>
      <c r="J52" s="448">
        <f t="array" ref="J52">iferror((index('Moral weights'!$A$1:$AAC$80,match(CONCATENATE("Value assigned to ",mid($A52, 30,1000)),'Moral weights'!$A$1:$A$80,0),match(J$1,'Moral weights'!$A$1:$AAC$1,0))/J51)*10000," ")</f>
        <v>1884.710834</v>
      </c>
      <c r="K52" s="448">
        <f t="array" ref="K52">iferror((index('Moral weights'!$A$1:$AAC$80,match(CONCATENATE("Value assigned to ",mid($A52, 30,1000)),'Moral weights'!$A$1:$A$80,0),match(K$1,'Moral weights'!$A$1:$AAC$1,0))/K51)*10000," ")</f>
        <v>1001.169323</v>
      </c>
      <c r="L52" s="448">
        <f t="array" ref="L52">iferror((index('Moral weights'!$A$1:$AAC$80,match(CONCATENATE("Value assigned to ",mid($A52, 30,1000)),'Moral weights'!$A$1:$A$80,0),match(L$1,'Moral weights'!$A$1:$AAC$1,0))/L51)*10000," ")</f>
        <v>1265.948651</v>
      </c>
      <c r="M52" s="448">
        <f t="array" ref="M52">iferror((index('Moral weights'!$A$1:$AAC$80,match(CONCATENATE("Value assigned to ",mid($A52, 30,1000)),'Moral weights'!$A$1:$A$80,0),match(M$1,'Moral weights'!$A$1:$AAC$1,0))/M51)*10000," ")</f>
        <v>2303.829775</v>
      </c>
      <c r="N52" s="448">
        <f t="array" ref="N52">iferror((index('Moral weights'!$A$1:$AAC$80,match(CONCATENATE("Value assigned to ",mid($A52, 30,1000)),'Moral weights'!$A$1:$A$80,0),match(N$1,'Moral weights'!$A$1:$AAC$1,0))/N51)*10000," ")</f>
        <v>1858.040173</v>
      </c>
      <c r="O52" s="448">
        <f t="array" ref="O52">iferror((index('Moral weights'!$A$1:$AAC$80,match(CONCATENATE("Value assigned to ",mid($A52, 30,1000)),'Moral weights'!$A$1:$A$80,0),match(O$1,'Moral weights'!$A$1:$AAC$1,0))/O51)*10000," ")</f>
        <v>357.4085354</v>
      </c>
      <c r="P52" s="448">
        <f t="array" ref="P52">iferror((index('Moral weights'!$A$1:$AAC$80,match(CONCATENATE("Value assigned to ",mid($A52, 30,1000)),'Moral weights'!$A$1:$A$80,0),match(P$1,'Moral weights'!$A$1:$AAC$1,0))/P51)*10000," ")</f>
        <v>487.0788403</v>
      </c>
      <c r="Q52" s="448" t="str">
        <f t="array" ref="Q52">iferror((index('Moral weights'!$A$1:$AAC$80,match(CONCATENATE("Value assigned to ",mid($A52, 30,1000)),'Moral weights'!$A$1:$A$80,0),match(Q$1,'Moral weights'!$A$1:$AAC$1,0))/Q51)*10000," ")</f>
        <v> </v>
      </c>
      <c r="R52" s="448">
        <f t="array" ref="R52">iferror((index('Moral weights'!$A$1:$AAC$80,match(CONCATENATE("Value assigned to ",mid($A52, 30,1000)),'Moral weights'!$A$1:$A$80,0),match(R$1,'Moral weights'!$A$1:$AAC$1,0))/R51)*10000," ")</f>
        <v>2427.581461</v>
      </c>
      <c r="S52" s="448"/>
      <c r="T52" s="448"/>
      <c r="U52" s="448"/>
      <c r="V52" s="448"/>
      <c r="W52" s="448"/>
      <c r="X52" s="448"/>
      <c r="Y52" s="448"/>
      <c r="Z52" s="448"/>
      <c r="AA52" s="448"/>
      <c r="AB52" s="448"/>
      <c r="AC52" s="448"/>
    </row>
    <row r="53">
      <c r="A53" s="462"/>
      <c r="B53" s="450"/>
      <c r="C53" s="450"/>
      <c r="D53" s="450"/>
      <c r="E53" s="450"/>
      <c r="F53" s="450"/>
      <c r="G53" s="450"/>
      <c r="H53" s="450"/>
      <c r="I53" s="450"/>
      <c r="J53" s="450"/>
      <c r="K53" s="450"/>
      <c r="L53" s="450"/>
      <c r="M53" s="450"/>
      <c r="N53" s="450"/>
      <c r="O53" s="450"/>
      <c r="P53" s="450"/>
      <c r="Q53" s="450"/>
      <c r="R53" s="450"/>
      <c r="S53" s="450"/>
      <c r="T53" s="450"/>
      <c r="U53" s="450"/>
      <c r="V53" s="450"/>
      <c r="W53" s="450"/>
      <c r="X53" s="450"/>
      <c r="Y53" s="450"/>
      <c r="Z53" s="450"/>
      <c r="AA53" s="450"/>
      <c r="AB53" s="450"/>
      <c r="AC53" s="450"/>
    </row>
    <row r="54" ht="12.0" customHeight="1">
      <c r="A54" s="400" t="s">
        <v>290</v>
      </c>
      <c r="B54" s="171"/>
      <c r="C54" s="171"/>
      <c r="D54" s="171"/>
      <c r="E54" s="171"/>
      <c r="F54" s="171"/>
      <c r="G54" s="171"/>
      <c r="H54" s="171"/>
      <c r="I54" s="171"/>
      <c r="J54" s="171"/>
      <c r="K54" s="171"/>
      <c r="L54" s="171"/>
      <c r="M54" s="171"/>
      <c r="N54" s="171"/>
      <c r="O54" s="171"/>
      <c r="P54" s="171"/>
      <c r="Q54" s="173"/>
      <c r="R54" s="173"/>
      <c r="S54" s="173"/>
      <c r="T54" s="173"/>
      <c r="U54" s="173"/>
      <c r="V54" s="173"/>
      <c r="W54" s="173"/>
      <c r="X54" s="173"/>
      <c r="Y54" s="173"/>
      <c r="Z54" s="173"/>
      <c r="AA54" s="173"/>
      <c r="AB54" s="173"/>
      <c r="AC54" s="173"/>
    </row>
    <row r="55">
      <c r="A55" s="449" t="s">
        <v>291</v>
      </c>
      <c r="B55" s="463">
        <v>1.0</v>
      </c>
      <c r="C55" s="463">
        <v>1.0</v>
      </c>
      <c r="D55" s="463">
        <v>1.0</v>
      </c>
      <c r="E55" s="463">
        <v>1.0</v>
      </c>
      <c r="F55" s="463">
        <v>1.0</v>
      </c>
      <c r="G55" s="463">
        <v>1.0</v>
      </c>
      <c r="H55" s="463">
        <v>1.0</v>
      </c>
      <c r="I55" s="463">
        <v>1.0</v>
      </c>
      <c r="J55" s="463">
        <v>1.0</v>
      </c>
      <c r="K55" s="463">
        <v>1.0</v>
      </c>
      <c r="L55" s="463">
        <v>1.0</v>
      </c>
      <c r="M55" s="463">
        <v>1.0</v>
      </c>
      <c r="N55" s="463">
        <v>1.0</v>
      </c>
      <c r="O55" s="463">
        <v>1.0</v>
      </c>
      <c r="P55" s="463">
        <v>1.0</v>
      </c>
      <c r="Q55" s="463">
        <v>1.0</v>
      </c>
      <c r="R55" s="463">
        <v>1.0</v>
      </c>
      <c r="S55" s="450"/>
      <c r="T55" s="450"/>
      <c r="U55" s="450"/>
      <c r="V55" s="450"/>
      <c r="W55" s="450"/>
      <c r="X55" s="450"/>
      <c r="Y55" s="450"/>
      <c r="Z55" s="450"/>
      <c r="AA55" s="450"/>
      <c r="AB55" s="450"/>
      <c r="AC55" s="450"/>
    </row>
    <row r="56">
      <c r="A56" s="431" t="s">
        <v>292</v>
      </c>
      <c r="B56" s="464">
        <f>'Country selection'!$Q$42</f>
        <v>0.086</v>
      </c>
      <c r="C56" s="464">
        <f>'Country selection'!$Q$42</f>
        <v>0.086</v>
      </c>
      <c r="D56" s="464">
        <f>'Country selection'!$Q$42</f>
        <v>0.086</v>
      </c>
      <c r="E56" s="464">
        <f>'Country selection'!$Q$42</f>
        <v>0.086</v>
      </c>
      <c r="F56" s="464">
        <f>'Country selection'!$Q$42</f>
        <v>0.086</v>
      </c>
      <c r="G56" s="464">
        <f>'Country selection'!$Q$42</f>
        <v>0.086</v>
      </c>
      <c r="H56" s="464">
        <f>'Country selection'!$Q$42</f>
        <v>0.086</v>
      </c>
      <c r="I56" s="464">
        <f>'Country selection'!$Q$42</f>
        <v>0.086</v>
      </c>
      <c r="J56" s="464">
        <f>'Country selection'!$Q$42</f>
        <v>0.086</v>
      </c>
      <c r="K56" s="464">
        <f>'Country selection'!$Q$42</f>
        <v>0.086</v>
      </c>
      <c r="L56" s="464">
        <f>'Country selection'!$Q$42</f>
        <v>0.086</v>
      </c>
      <c r="M56" s="464">
        <f>'Country selection'!$Q$42</f>
        <v>0.086</v>
      </c>
      <c r="N56" s="464">
        <f>'Country selection'!$Q$42</f>
        <v>0.086</v>
      </c>
      <c r="O56" s="464">
        <f>'Country selection'!$Q$42</f>
        <v>0.086</v>
      </c>
      <c r="P56" s="464">
        <f>'Country selection'!$Q$42</f>
        <v>0.086</v>
      </c>
      <c r="Q56" s="464">
        <f>'Country selection'!$Q$42</f>
        <v>0.086</v>
      </c>
      <c r="R56" s="464">
        <f>'Country selection'!$Q$42</f>
        <v>0.086</v>
      </c>
      <c r="S56" s="433"/>
      <c r="T56" s="433"/>
      <c r="U56" s="433"/>
      <c r="V56" s="433"/>
      <c r="W56" s="433"/>
      <c r="X56" s="433"/>
      <c r="Y56" s="433"/>
      <c r="Z56" s="433"/>
      <c r="AA56" s="433"/>
      <c r="AB56" s="433"/>
      <c r="AC56" s="433"/>
    </row>
    <row r="57">
      <c r="A57" s="454" t="s">
        <v>293</v>
      </c>
      <c r="B57" s="455">
        <f t="shared" ref="B57:R57" si="14">B56*B55*B14</f>
        <v>0.01288102817</v>
      </c>
      <c r="C57" s="455">
        <f t="shared" si="14"/>
        <v>0.009371624964</v>
      </c>
      <c r="D57" s="455">
        <f t="shared" si="14"/>
        <v>0.009371624964</v>
      </c>
      <c r="E57" s="455">
        <f t="shared" si="14"/>
        <v>0.008964064525</v>
      </c>
      <c r="F57" s="455">
        <f t="shared" si="14"/>
        <v>0.01363904628</v>
      </c>
      <c r="G57" s="455">
        <f t="shared" si="14"/>
        <v>0.01356626616</v>
      </c>
      <c r="H57" s="455">
        <f t="shared" si="14"/>
        <v>0.02819324827</v>
      </c>
      <c r="I57" s="455">
        <f t="shared" si="14"/>
        <v>0.01033068873</v>
      </c>
      <c r="J57" s="455">
        <f t="shared" si="14"/>
        <v>0.01408638711</v>
      </c>
      <c r="K57" s="455">
        <f t="shared" si="14"/>
        <v>0.01408638711</v>
      </c>
      <c r="L57" s="455">
        <f t="shared" si="14"/>
        <v>0.01408638711</v>
      </c>
      <c r="M57" s="455">
        <f t="shared" si="14"/>
        <v>0.01142077031</v>
      </c>
      <c r="N57" s="455">
        <f t="shared" si="14"/>
        <v>0.01349398274</v>
      </c>
      <c r="O57" s="455">
        <f t="shared" si="14"/>
        <v>0.007667693153</v>
      </c>
      <c r="P57" s="455">
        <f t="shared" si="14"/>
        <v>0.01408638711</v>
      </c>
      <c r="Q57" s="455">
        <f t="shared" si="14"/>
        <v>0</v>
      </c>
      <c r="R57" s="455">
        <f t="shared" si="14"/>
        <v>0.01356626616</v>
      </c>
      <c r="S57" s="455"/>
      <c r="T57" s="455"/>
      <c r="U57" s="455"/>
      <c r="V57" s="455"/>
      <c r="W57" s="455"/>
      <c r="X57" s="455"/>
      <c r="Y57" s="455"/>
      <c r="Z57" s="455"/>
      <c r="AA57" s="455"/>
      <c r="AB57" s="455"/>
      <c r="AC57" s="455"/>
    </row>
    <row r="58" ht="1.5" customHeight="1">
      <c r="A58" s="435" t="s">
        <v>81</v>
      </c>
      <c r="B58" s="436">
        <f t="array" ref="B58">index('Moral weights'!$A$1:$AAC$80,match($A58,'Moral weights'!$A$1:$A$80,0),match(B$1,'Moral weights'!$A$1:$AAC$1,0))</f>
        <v>1.442695041</v>
      </c>
      <c r="C58" s="436">
        <f t="array" ref="C58">index('Moral weights'!$A$1:$AAC$80,match($A58,'Moral weights'!$A$1:$A$80,0),match(C$1,'Moral weights'!$A$1:$AAC$1,0))</f>
        <v>0.3847186776</v>
      </c>
      <c r="D58" s="436">
        <f t="array" ref="D58">index('Moral weights'!$A$1:$AAC$80,match($A58,'Moral weights'!$A$1:$A$80,0),match(D$1,'Moral weights'!$A$1:$AAC$1,0))</f>
        <v>1.442695041</v>
      </c>
      <c r="E58" s="436">
        <f t="array" ref="E58">index('Moral weights'!$A$1:$AAC$80,match($A58,'Moral weights'!$A$1:$A$80,0),match(E$1,'Moral weights'!$A$1:$AAC$1,0))</f>
        <v>0.7213475204</v>
      </c>
      <c r="F58" s="436">
        <f t="array" ref="F58">index('Moral weights'!$A$1:$AAC$80,match($A58,'Moral weights'!$A$1:$A$80,0),match(F$1,'Moral weights'!$A$1:$AAC$1,0))</f>
        <v>0.7213475204</v>
      </c>
      <c r="G58" s="436">
        <f t="array" ref="G58">index('Moral weights'!$A$1:$AAC$80,match($A58,'Moral weights'!$A$1:$A$80,0),match(G$1,'Moral weights'!$A$1:$AAC$1,0))</f>
        <v>0.02212132348</v>
      </c>
      <c r="H58" s="436">
        <f t="array" ref="H58">index('Moral weights'!$A$1:$AAC$80,match($A58,'Moral weights'!$A$1:$A$80,0),match(H$1,'Moral weights'!$A$1:$AAC$1,0))</f>
        <v>0.480898347</v>
      </c>
      <c r="I58" s="436">
        <f t="array" ref="I58">index('Moral weights'!$A$1:$AAC$80,match($A58,'Moral weights'!$A$1:$A$80,0),match(I$1,'Moral weights'!$A$1:$AAC$1,0))</f>
        <v>1.442695041</v>
      </c>
      <c r="J58" s="436">
        <f t="array" ref="J58">index('Moral weights'!$A$1:$AAC$80,match($A58,'Moral weights'!$A$1:$A$80,0),match(J$1,'Moral weights'!$A$1:$AAC$1,0))</f>
        <v>0.8367631237</v>
      </c>
      <c r="K58" s="436">
        <f t="array" ref="K58">index('Moral weights'!$A$1:$AAC$80,match($A58,'Moral weights'!$A$1:$A$80,0),match(K$1,'Moral weights'!$A$1:$AAC$1,0))</f>
        <v>0.3606737602</v>
      </c>
      <c r="L58" s="436">
        <f t="array" ref="L58">index('Moral weights'!$A$1:$AAC$80,match($A58,'Moral weights'!$A$1:$A$80,0),match(L$1,'Moral weights'!$A$1:$AAC$1,0))</f>
        <v>1.442695041</v>
      </c>
      <c r="M58" s="436">
        <f t="array" ref="M58">index('Moral weights'!$A$1:$AAC$80,match($A58,'Moral weights'!$A$1:$A$80,0),match(M$1,'Moral weights'!$A$1:$AAC$1,0))</f>
        <v>0.8079092229</v>
      </c>
      <c r="N58" s="436">
        <f t="array" ref="N58">index('Moral weights'!$A$1:$AAC$80,match($A58,'Moral weights'!$A$1:$A$80,0),match(N$1,'Moral weights'!$A$1:$AAC$1,0))</f>
        <v>1.442695041</v>
      </c>
      <c r="O58" s="436">
        <f t="array" ref="O58">index('Moral weights'!$A$1:$AAC$80,match($A58,'Moral weights'!$A$1:$A$80,0),match(O$1,'Moral weights'!$A$1:$AAC$1,0))</f>
        <v>0.02623081893</v>
      </c>
      <c r="P58" s="436">
        <f t="array" ref="P58">index('Moral weights'!$A$1:$AAC$80,match($A58,'Moral weights'!$A$1:$A$80,0),match(P$1,'Moral weights'!$A$1:$AAC$1,0))</f>
        <v>1.442695041</v>
      </c>
      <c r="Q58" s="436" t="str">
        <f t="array" ref="Q58">index('Moral weights'!$A$1:$AAC$80,match($A58,'Moral weights'!$A$1:$A$80,0),match(Q$1,'Moral weights'!$A$1:$AAC$1,0))</f>
        <v/>
      </c>
      <c r="R58" s="436">
        <f t="array" ref="R58">index('Moral weights'!$A$1:$AAC$80,match($A58,'Moral weights'!$A$1:$A$80,0),match(R$1,'Moral weights'!$A$1:$AAC$1,0))</f>
        <v>0.5770780164</v>
      </c>
      <c r="S58" s="436"/>
      <c r="T58" s="436"/>
      <c r="U58" s="436"/>
      <c r="V58" s="436"/>
      <c r="W58" s="436"/>
      <c r="X58" s="436"/>
      <c r="Y58" s="436"/>
      <c r="Z58" s="436"/>
      <c r="AA58" s="436"/>
      <c r="AB58" s="436"/>
      <c r="AC58" s="436"/>
    </row>
    <row r="59">
      <c r="A59" s="456" t="s">
        <v>294</v>
      </c>
      <c r="B59" s="457">
        <f t="shared" ref="B59:R59" si="15">(B57*B58)</f>
        <v>0.01858339546</v>
      </c>
      <c r="C59" s="457">
        <f t="shared" si="15"/>
        <v>0.003605439163</v>
      </c>
      <c r="D59" s="457">
        <f t="shared" si="15"/>
        <v>0.01352039686</v>
      </c>
      <c r="E59" s="457">
        <f t="shared" si="15"/>
        <v>0.006466205718</v>
      </c>
      <c r="F59" s="457">
        <f t="shared" si="15"/>
        <v>0.009838492214</v>
      </c>
      <c r="G59" s="457">
        <f t="shared" si="15"/>
        <v>0.000300103762</v>
      </c>
      <c r="H59" s="457">
        <f t="shared" si="15"/>
        <v>0.01355808649</v>
      </c>
      <c r="I59" s="457">
        <f t="shared" si="15"/>
        <v>0.0149040334</v>
      </c>
      <c r="J59" s="457">
        <f t="shared" si="15"/>
        <v>0.01178696928</v>
      </c>
      <c r="K59" s="457">
        <f t="shared" si="15"/>
        <v>0.005080590207</v>
      </c>
      <c r="L59" s="457">
        <f t="shared" si="15"/>
        <v>0.02032236083</v>
      </c>
      <c r="M59" s="457">
        <f t="shared" si="15"/>
        <v>0.009226945668</v>
      </c>
      <c r="N59" s="457">
        <f t="shared" si="15"/>
        <v>0.01946770199</v>
      </c>
      <c r="O59" s="457">
        <f t="shared" si="15"/>
        <v>0.0002011298707</v>
      </c>
      <c r="P59" s="457">
        <f t="shared" si="15"/>
        <v>0.02032236083</v>
      </c>
      <c r="Q59" s="457">
        <f t="shared" si="15"/>
        <v>0</v>
      </c>
      <c r="R59" s="457">
        <f t="shared" si="15"/>
        <v>0.007828793963</v>
      </c>
      <c r="S59" s="457"/>
      <c r="T59" s="457"/>
      <c r="U59" s="457"/>
      <c r="V59" s="457"/>
      <c r="W59" s="457"/>
      <c r="X59" s="457"/>
      <c r="Y59" s="457"/>
      <c r="Z59" s="457"/>
      <c r="AA59" s="457"/>
      <c r="AB59" s="457"/>
      <c r="AC59" s="457"/>
    </row>
    <row r="60">
      <c r="A60" s="439" t="s">
        <v>295</v>
      </c>
      <c r="B60" s="440">
        <v>0.946899</v>
      </c>
      <c r="C60" s="440">
        <v>0.946899</v>
      </c>
      <c r="D60" s="440">
        <v>0.946899</v>
      </c>
      <c r="E60" s="440">
        <v>0.946899</v>
      </c>
      <c r="F60" s="440">
        <v>0.946899</v>
      </c>
      <c r="G60" s="440">
        <v>0.946899</v>
      </c>
      <c r="H60" s="440">
        <v>0.946899</v>
      </c>
      <c r="I60" s="440">
        <v>0.946899</v>
      </c>
      <c r="J60" s="440">
        <v>0.946899</v>
      </c>
      <c r="K60" s="440">
        <v>0.946899</v>
      </c>
      <c r="L60" s="440">
        <v>0.946899</v>
      </c>
      <c r="M60" s="440">
        <v>0.946899</v>
      </c>
      <c r="N60" s="440">
        <v>0.946899</v>
      </c>
      <c r="O60" s="440">
        <v>0.946899</v>
      </c>
      <c r="P60" s="440">
        <v>0.946899</v>
      </c>
      <c r="Q60" s="440">
        <v>0.946899</v>
      </c>
      <c r="R60" s="440">
        <v>0.946899</v>
      </c>
      <c r="S60" s="441"/>
      <c r="T60" s="441"/>
      <c r="U60" s="441"/>
      <c r="V60" s="441"/>
      <c r="W60" s="441"/>
      <c r="X60" s="441"/>
      <c r="Y60" s="441"/>
      <c r="Z60" s="441"/>
      <c r="AA60" s="441"/>
      <c r="AB60" s="441"/>
      <c r="AC60" s="441"/>
    </row>
    <row r="61" ht="1.5" customHeight="1">
      <c r="A61" s="465" t="s">
        <v>52</v>
      </c>
      <c r="B61" s="466"/>
      <c r="C61" s="466"/>
      <c r="D61" s="466"/>
      <c r="E61" s="466"/>
      <c r="F61" s="466"/>
      <c r="G61" s="466"/>
      <c r="H61" s="466"/>
      <c r="I61" s="466"/>
      <c r="J61" s="466"/>
      <c r="K61" s="466"/>
      <c r="L61" s="466"/>
      <c r="M61" s="466"/>
      <c r="N61" s="466"/>
      <c r="O61" s="466"/>
      <c r="P61" s="466"/>
      <c r="Q61" s="466"/>
      <c r="R61" s="466"/>
      <c r="S61" s="466"/>
      <c r="T61" s="466"/>
      <c r="U61" s="466"/>
      <c r="V61" s="466"/>
      <c r="W61" s="466"/>
      <c r="X61" s="466"/>
      <c r="Y61" s="466"/>
      <c r="Z61" s="466"/>
      <c r="AA61" s="466"/>
      <c r="AB61" s="466"/>
      <c r="AC61" s="466"/>
    </row>
    <row r="62" ht="1.5" customHeight="1">
      <c r="A62" s="444" t="s">
        <v>296</v>
      </c>
      <c r="B62" s="466"/>
      <c r="C62" s="466"/>
      <c r="D62" s="466"/>
      <c r="E62" s="466"/>
      <c r="F62" s="466"/>
      <c r="G62" s="466"/>
      <c r="H62" s="466"/>
      <c r="I62" s="466"/>
      <c r="J62" s="466"/>
      <c r="K62" s="466"/>
      <c r="L62" s="466"/>
      <c r="M62" s="466"/>
      <c r="N62" s="466"/>
      <c r="O62" s="466"/>
      <c r="P62" s="466"/>
      <c r="Q62" s="466"/>
      <c r="R62" s="466"/>
      <c r="S62" s="466"/>
      <c r="T62" s="466"/>
      <c r="U62" s="466"/>
      <c r="V62" s="466"/>
      <c r="W62" s="466"/>
      <c r="X62" s="466"/>
      <c r="Y62" s="466"/>
      <c r="Z62" s="466"/>
      <c r="AA62" s="466"/>
      <c r="AB62" s="466"/>
      <c r="AC62" s="466"/>
    </row>
    <row r="63" ht="1.5" customHeight="1">
      <c r="A63" s="456" t="s">
        <v>297</v>
      </c>
      <c r="B63" s="467">
        <f t="shared" ref="B63:R63" si="16">B59/B60</f>
        <v>0.01962553077</v>
      </c>
      <c r="C63" s="467">
        <f t="shared" si="16"/>
        <v>0.003807628018</v>
      </c>
      <c r="D63" s="467">
        <f t="shared" si="16"/>
        <v>0.01427860507</v>
      </c>
      <c r="E63" s="467">
        <f t="shared" si="16"/>
        <v>0.006828823051</v>
      </c>
      <c r="F63" s="467">
        <f t="shared" si="16"/>
        <v>0.01039022347</v>
      </c>
      <c r="G63" s="467">
        <f t="shared" si="16"/>
        <v>0.0003169332337</v>
      </c>
      <c r="H63" s="467">
        <f t="shared" si="16"/>
        <v>0.01431840829</v>
      </c>
      <c r="I63" s="467">
        <f t="shared" si="16"/>
        <v>0.01573983434</v>
      </c>
      <c r="J63" s="467">
        <f t="shared" si="16"/>
        <v>0.01244796888</v>
      </c>
      <c r="K63" s="467">
        <f t="shared" si="16"/>
        <v>0.005365503826</v>
      </c>
      <c r="L63" s="467">
        <f t="shared" si="16"/>
        <v>0.0214620153</v>
      </c>
      <c r="M63" s="467">
        <f t="shared" si="16"/>
        <v>0.009744382102</v>
      </c>
      <c r="N63" s="467">
        <f t="shared" si="16"/>
        <v>0.02055942818</v>
      </c>
      <c r="O63" s="467">
        <f t="shared" si="16"/>
        <v>0.000212409001</v>
      </c>
      <c r="P63" s="467">
        <f t="shared" si="16"/>
        <v>0.0214620153</v>
      </c>
      <c r="Q63" s="467">
        <f t="shared" si="16"/>
        <v>0</v>
      </c>
      <c r="R63" s="467">
        <f t="shared" si="16"/>
        <v>0.008267823667</v>
      </c>
      <c r="S63" s="467"/>
      <c r="T63" s="467"/>
      <c r="U63" s="467"/>
      <c r="V63" s="467"/>
      <c r="W63" s="467"/>
      <c r="X63" s="467"/>
      <c r="Y63" s="467"/>
      <c r="Z63" s="467"/>
      <c r="AA63" s="467"/>
      <c r="AB63" s="467"/>
      <c r="AC63" s="467"/>
    </row>
    <row r="64" ht="1.5" customHeight="1">
      <c r="A64" s="446" t="s">
        <v>298</v>
      </c>
      <c r="B64" s="447">
        <f t="shared" ref="B64:R64" si="17">iferror(if(B63*10000&gt;0, B63*10000, "n/a"), "n/a")</f>
        <v>196.2553077</v>
      </c>
      <c r="C64" s="447">
        <f t="shared" si="17"/>
        <v>38.07628018</v>
      </c>
      <c r="D64" s="447">
        <f t="shared" si="17"/>
        <v>142.7860507</v>
      </c>
      <c r="E64" s="447">
        <f t="shared" si="17"/>
        <v>68.28823051</v>
      </c>
      <c r="F64" s="447">
        <f t="shared" si="17"/>
        <v>103.9022347</v>
      </c>
      <c r="G64" s="447">
        <f t="shared" si="17"/>
        <v>3.169332337</v>
      </c>
      <c r="H64" s="447">
        <f t="shared" si="17"/>
        <v>143.1840829</v>
      </c>
      <c r="I64" s="447">
        <f t="shared" si="17"/>
        <v>157.3983434</v>
      </c>
      <c r="J64" s="447">
        <f t="shared" si="17"/>
        <v>124.4796888</v>
      </c>
      <c r="K64" s="447">
        <f t="shared" si="17"/>
        <v>53.65503826</v>
      </c>
      <c r="L64" s="447">
        <f t="shared" si="17"/>
        <v>214.620153</v>
      </c>
      <c r="M64" s="447">
        <f t="shared" si="17"/>
        <v>97.44382102</v>
      </c>
      <c r="N64" s="447">
        <f t="shared" si="17"/>
        <v>205.5942818</v>
      </c>
      <c r="O64" s="447">
        <f t="shared" si="17"/>
        <v>2.12409001</v>
      </c>
      <c r="P64" s="447">
        <f t="shared" si="17"/>
        <v>214.620153</v>
      </c>
      <c r="Q64" s="447" t="str">
        <f t="shared" si="17"/>
        <v>n/a</v>
      </c>
      <c r="R64" s="447">
        <f t="shared" si="17"/>
        <v>82.67823667</v>
      </c>
      <c r="S64" s="447"/>
      <c r="T64" s="447"/>
      <c r="U64" s="447"/>
      <c r="V64" s="447"/>
      <c r="W64" s="447"/>
      <c r="X64" s="447"/>
      <c r="Y64" s="447"/>
      <c r="Z64" s="447"/>
      <c r="AA64" s="447"/>
      <c r="AB64" s="447"/>
      <c r="AC64" s="447"/>
    </row>
    <row r="65">
      <c r="A65" s="282" t="s">
        <v>166</v>
      </c>
      <c r="B65" s="448">
        <f t="array" ref="B65">iferror((index('Moral weights'!$A$1:$AAC$80,match(CONCATENATE("Value assigned to ",mid($A65, 30,1000)),'Moral weights'!$A$1:$A$80,0),match(B$1,'Moral weights'!$A$1:$AAC$1,0))/B64)*10000," ")</f>
        <v>2191.023545</v>
      </c>
      <c r="C65" s="448">
        <f t="array" ref="C65">iferror((index('Moral weights'!$A$1:$AAC$80,match(CONCATENATE("Value assigned to ",mid($A65, 30,1000)),'Moral weights'!$A$1:$A$80,0),match(C$1,'Moral weights'!$A$1:$AAC$1,0))/C64)*10000," ")</f>
        <v>2101.045575</v>
      </c>
      <c r="D65" s="448">
        <f t="array" ref="D65">iferror((index('Moral weights'!$A$1:$AAC$80,match(CONCATENATE("Value assigned to ",mid($A65, 30,1000)),'Moral weights'!$A$1:$A$80,0),match(D$1,'Moral weights'!$A$1:$AAC$1,0))/D64)*10000," ")</f>
        <v>5602.788201</v>
      </c>
      <c r="E65" s="448">
        <f t="array" ref="E65">iferror((index('Moral weights'!$A$1:$AAC$80,match(CONCATENATE("Value assigned to ",mid($A65, 30,1000)),'Moral weights'!$A$1:$A$80,0),match(E$1,'Moral weights'!$A$1:$AAC$1,0))/E64)*10000," ")</f>
        <v>7321.905931</v>
      </c>
      <c r="F65" s="448">
        <f t="array" ref="F65">iferror((index('Moral weights'!$A$1:$AAC$80,match(CONCATENATE("Value assigned to ",mid($A65, 30,1000)),'Moral weights'!$A$1:$A$80,0),match(F$1,'Moral weights'!$A$1:$AAC$1,0))/F64)*10000," ")</f>
        <v>1924.886414</v>
      </c>
      <c r="G65" s="448">
        <f t="array" ref="G65">iferror((index('Moral weights'!$A$1:$AAC$80,match(CONCATENATE("Value assigned to ",mid($A65, 30,1000)),'Moral weights'!$A$1:$A$80,0),match(G$1,'Moral weights'!$A$1:$AAC$1,0))/G64)*10000," ")</f>
        <v>3155.238687</v>
      </c>
      <c r="H65" s="448">
        <f t="array" ref="H65">iferror((index('Moral weights'!$A$1:$AAC$80,match(CONCATENATE("Value assigned to ",mid($A65, 30,1000)),'Moral weights'!$A$1:$A$80,0),match(H$1,'Moral weights'!$A$1:$AAC$1,0))/H64)*10000," ")</f>
        <v>1028.047232</v>
      </c>
      <c r="I65" s="448">
        <f t="array" ref="I65">iferror((index('Moral weights'!$A$1:$AAC$80,match(CONCATENATE("Value assigned to ",mid($A65, 30,1000)),'Moral weights'!$A$1:$A$80,0),match(I$1,'Moral weights'!$A$1:$AAC$1,0))/I64)*10000," ")</f>
        <v>3176.65351</v>
      </c>
      <c r="J65" s="448">
        <f t="array" ref="J65">iferror((index('Moral weights'!$A$1:$AAC$80,match(CONCATENATE("Value assigned to ",mid($A65, 30,1000)),'Moral weights'!$A$1:$A$80,0),match(J$1,'Moral weights'!$A$1:$AAC$1,0))/J64)*10000," ")</f>
        <v>3430.2785</v>
      </c>
      <c r="K65" s="448">
        <f t="array" ref="K65">iferror((index('Moral weights'!$A$1:$AAC$80,match(CONCATENATE("Value assigned to ",mid($A65, 30,1000)),'Moral weights'!$A$1:$A$80,0),match(K$1,'Moral weights'!$A$1:$AAC$1,0))/K64)*10000," ")</f>
        <v>1863.757873</v>
      </c>
      <c r="L65" s="448">
        <f t="array" ref="L65">iferror((index('Moral weights'!$A$1:$AAC$80,match(CONCATENATE("Value assigned to ",mid($A65, 30,1000)),'Moral weights'!$A$1:$A$80,0),match(L$1,'Moral weights'!$A$1:$AAC$1,0))/L64)*10000," ")</f>
        <v>2329.697342</v>
      </c>
      <c r="M65" s="448">
        <f t="array" ref="M65">iferror((index('Moral weights'!$A$1:$AAC$80,match(CONCATENATE("Value assigned to ",mid($A65, 30,1000)),'Moral weights'!$A$1:$A$80,0),match(M$1,'Moral weights'!$A$1:$AAC$1,0))/M64)*10000," ")</f>
        <v>4104.929341</v>
      </c>
      <c r="N65" s="448">
        <f t="array" ref="N65">iferror((index('Moral weights'!$A$1:$AAC$80,match(CONCATENATE("Value assigned to ",mid($A65, 30,1000)),'Moral weights'!$A$1:$A$80,0),match(N$1,'Moral weights'!$A$1:$AAC$1,0))/N64)*10000," ")</f>
        <v>3319.644856</v>
      </c>
      <c r="O65" s="448">
        <f t="array" ref="O65">iferror((index('Moral weights'!$A$1:$AAC$80,match(CONCATENATE("Value assigned to ",mid($A65, 30,1000)),'Moral weights'!$A$1:$A$80,0),match(O$1,'Moral weights'!$A$1:$AAC$1,0))/O64)*10000," ")</f>
        <v>672.5569169</v>
      </c>
      <c r="P65" s="448">
        <f t="array" ref="P65">iferror((index('Moral weights'!$A$1:$AAC$80,match(CONCATENATE("Value assigned to ",mid($A65, 30,1000)),'Moral weights'!$A$1:$A$80,0),match(P$1,'Moral weights'!$A$1:$AAC$1,0))/P64)*10000," ")</f>
        <v>931.8789367</v>
      </c>
      <c r="Q65" s="448" t="str">
        <f t="array" ref="Q65">iferror((index('Moral weights'!$A$1:$AAC$80,match(CONCATENATE("Value assigned to ",mid($A65, 30,1000)),'Moral weights'!$A$1:$A$80,0),match(Q$1,'Moral weights'!$A$1:$AAC$1,0))/Q64)*10000," ")</f>
        <v> </v>
      </c>
      <c r="R65" s="448">
        <f t="array" ref="R65">iferror((index('Moral weights'!$A$1:$AAC$80,match(CONCATENATE("Value assigned to ",mid($A65, 30,1000)),'Moral weights'!$A$1:$A$80,0),match(R$1,'Moral weights'!$A$1:$AAC$1,0))/R64)*10000," ")</f>
        <v>4418.333224</v>
      </c>
      <c r="S65" s="448"/>
      <c r="T65" s="448"/>
      <c r="U65" s="448"/>
      <c r="V65" s="448"/>
      <c r="W65" s="448"/>
      <c r="X65" s="448"/>
      <c r="Y65" s="448"/>
      <c r="Z65" s="448"/>
      <c r="AA65" s="448"/>
      <c r="AB65" s="448"/>
      <c r="AC65" s="448"/>
    </row>
    <row r="66">
      <c r="A66" s="364"/>
    </row>
    <row r="67">
      <c r="A67" s="444" t="s">
        <v>299</v>
      </c>
    </row>
    <row r="68">
      <c r="A68" s="451" t="s">
        <v>300</v>
      </c>
      <c r="B68" s="452">
        <f t="array" ref="B68">iferror(index(Leveragefunging!$A$9:$S$1117,match($A68,Leveragefunging!$A$9:$A$1117,0),match(B$1,Leveragefunging!$A$9:$S$9,0)),0)</f>
        <v>0.9422185355</v>
      </c>
      <c r="C68" s="452">
        <f t="array" ref="C68">iferror(index(Leveragefunging!$A$9:$S$1117,match($A68,Leveragefunging!$A$9:$A$1117,0),match(C$1,Leveragefunging!$A$9:$S$9,0)),0)</f>
        <v>0.8700823179</v>
      </c>
      <c r="D68" s="452">
        <f t="array" ref="D68">iferror(index(Leveragefunging!$A$9:$S$1117,match($A68,Leveragefunging!$A$9:$A$1117,0),match(D$1,Leveragefunging!$A$9:$S$9,0)),0)</f>
        <v>0.8278667705</v>
      </c>
      <c r="E68" s="452">
        <f t="array" ref="E68">iferror(index(Leveragefunging!$A$9:$S$1117,match($A68,Leveragefunging!$A$9:$A$1117,0),match(E$1,Leveragefunging!$A$9:$S$9,0)),0)</f>
        <v>0.7365695902</v>
      </c>
      <c r="F68" s="452">
        <f t="array" ref="F68">iferror(index(Leveragefunging!$A$9:$S$1117,match($A68,Leveragefunging!$A$9:$A$1117,0),match(F$1,Leveragefunging!$A$9:$S$9,0)),0)</f>
        <v>0.9266424925</v>
      </c>
      <c r="G68" s="452">
        <f t="array" ref="G68">iferror(index(Leveragefunging!$A$9:$S$1117,match($A68,Leveragefunging!$A$9:$A$1117,0),match(G$1,Leveragefunging!$A$9:$S$9,0)),0)</f>
        <v>0.8914941595</v>
      </c>
      <c r="H68" s="452">
        <f t="array" ref="H68">iferror(index(Leveragefunging!$A$9:$S$1117,match($A68,Leveragefunging!$A$9:$A$1117,0),match(H$1,Leveragefunging!$A$9:$S$9,0)),0)</f>
        <v>0.9832345463</v>
      </c>
      <c r="I68" s="452">
        <f t="array" ref="I68">iferror(index(Leveragefunging!$A$9:$S$1117,match($A68,Leveragefunging!$A$9:$A$1117,0),match(I$1,Leveragefunging!$A$9:$S$9,0)),0)</f>
        <v>0.8785334186</v>
      </c>
      <c r="J68" s="452">
        <f t="array" ref="J68">iferror(index(Leveragefunging!$A$9:$S$1117,match($A68,Leveragefunging!$A$9:$A$1117,0),match(J$1,Leveragefunging!$A$9:$S$9,0)),0)</f>
        <v>0.9017905956</v>
      </c>
      <c r="K68" s="452">
        <f t="array" ref="K68">iferror(index(Leveragefunging!$A$9:$S$1117,match($A68,Leveragefunging!$A$9:$A$1117,0),match(K$1,Leveragefunging!$A$9:$S$9,0)),0)</f>
        <v>0.9282331033</v>
      </c>
      <c r="L68" s="452">
        <f t="array" ref="L68">iferror(index(Leveragefunging!$A$9:$S$1117,match($A68,Leveragefunging!$A$9:$A$1117,0),match(L$1,Leveragefunging!$A$9:$S$9,0)),0)</f>
        <v>0.9145168963</v>
      </c>
      <c r="M68" s="452">
        <f t="array" ref="M68">iferror(index(Leveragefunging!$A$9:$S$1117,match($A68,Leveragefunging!$A$9:$A$1117,0),match(M$1,Leveragefunging!$A$9:$S$9,0)),0)</f>
        <v>0.8754882384</v>
      </c>
      <c r="N68" s="452">
        <f t="array" ref="N68">iferror(index(Leveragefunging!$A$9:$S$1117,match($A68,Leveragefunging!$A$9:$A$1117,0),match(N$1,Leveragefunging!$A$9:$S$9,0)),0)</f>
        <v>0.8800839079</v>
      </c>
      <c r="O68" s="452">
        <f t="array" ref="O68">iferror(index(Leveragefunging!$A$9:$S$1117,match($A68,Leveragefunging!$A$9:$A$1117,0),match(O$1,Leveragefunging!$A$9:$S$9,0)),0)</f>
        <v>0.9397700659</v>
      </c>
      <c r="P68" s="452">
        <f t="array" ref="P68">iferror(index(Leveragefunging!$A$9:$S$1117,match($A68,Leveragefunging!$A$9:$A$1117,0),match(P$1,Leveragefunging!$A$9:$S$9,0)),0)</f>
        <v>0.9623661828</v>
      </c>
      <c r="Q68" s="452" t="str">
        <f t="array" ref="Q68">iferror(index(Leveragefunging!$A$9:$S$1117,match($A68,Leveragefunging!$A$9:$A$1117,0),match(Q$1,Leveragefunging!$A$9:$S$9,0)),"")</f>
        <v/>
      </c>
      <c r="R68" s="452">
        <f>median(B68:P68)</f>
        <v>0.9017905956</v>
      </c>
      <c r="S68" s="453"/>
      <c r="T68" s="453"/>
      <c r="U68" s="453"/>
      <c r="V68" s="453"/>
      <c r="W68" s="453"/>
      <c r="X68" s="453"/>
      <c r="Y68" s="453"/>
      <c r="Z68" s="453"/>
      <c r="AA68" s="453"/>
      <c r="AB68" s="453"/>
      <c r="AC68" s="453"/>
    </row>
    <row r="69">
      <c r="A69" s="468" t="s">
        <v>301</v>
      </c>
      <c r="B69" s="469">
        <f t="shared" ref="B69:R69" si="18">iferror(if(B64*(1+B68)&gt;0,B64*(1+B68),"n/a"),"n/a")</f>
        <v>381.1706963</v>
      </c>
      <c r="C69" s="469">
        <f t="shared" si="18"/>
        <v>71.2057783</v>
      </c>
      <c r="D69" s="469">
        <f t="shared" si="18"/>
        <v>260.9938773</v>
      </c>
      <c r="E69" s="469">
        <f t="shared" si="18"/>
        <v>118.5872645</v>
      </c>
      <c r="F69" s="469">
        <f t="shared" si="18"/>
        <v>200.1824604</v>
      </c>
      <c r="G69" s="469">
        <f t="shared" si="18"/>
        <v>5.994773605</v>
      </c>
      <c r="H69" s="469">
        <f t="shared" si="18"/>
        <v>283.9676196</v>
      </c>
      <c r="I69" s="469">
        <f t="shared" si="18"/>
        <v>295.6780481</v>
      </c>
      <c r="J69" s="469">
        <f t="shared" si="18"/>
        <v>236.7343014</v>
      </c>
      <c r="K69" s="469">
        <f t="shared" si="18"/>
        <v>103.4594209</v>
      </c>
      <c r="L69" s="469">
        <f t="shared" si="18"/>
        <v>410.8939092</v>
      </c>
      <c r="M69" s="469">
        <f t="shared" si="18"/>
        <v>182.7547402</v>
      </c>
      <c r="N69" s="469">
        <f t="shared" si="18"/>
        <v>386.5345008</v>
      </c>
      <c r="O69" s="469">
        <f t="shared" si="18"/>
        <v>4.120246219</v>
      </c>
      <c r="P69" s="469">
        <f t="shared" si="18"/>
        <v>421.1633304</v>
      </c>
      <c r="Q69" s="469" t="str">
        <f t="shared" si="18"/>
        <v>n/a</v>
      </c>
      <c r="R69" s="469">
        <f t="shared" si="18"/>
        <v>157.236693</v>
      </c>
      <c r="S69" s="469"/>
      <c r="T69" s="469"/>
      <c r="U69" s="469"/>
      <c r="V69" s="469"/>
      <c r="W69" s="469"/>
      <c r="X69" s="469"/>
      <c r="Y69" s="469"/>
      <c r="Z69" s="469"/>
      <c r="AA69" s="469"/>
      <c r="AB69" s="469"/>
      <c r="AC69" s="469"/>
    </row>
    <row r="70">
      <c r="A70" s="470" t="s">
        <v>166</v>
      </c>
      <c r="B70" s="283">
        <f t="array" ref="B70">iferror((index('Moral weights'!$A$1:$AAC$80,match(CONCATENATE("Value assigned to ",mid($A70, 30,1000)),'Moral weights'!$A$1:$A$80,0),match(B$1,'Moral weights'!$A$1:$AAC$1,0))/B69)*10000," ")</f>
        <v>1128.103509</v>
      </c>
      <c r="C70" s="283">
        <f t="array" ref="C70">iferror((index('Moral weights'!$A$1:$AAC$80,match(CONCATENATE("Value assigned to ",mid($A70, 30,1000)),'Moral weights'!$A$1:$A$80,0),match(C$1,'Moral weights'!$A$1:$AAC$1,0))/C69)*10000," ")</f>
        <v>1123.504327</v>
      </c>
      <c r="D70" s="283">
        <f t="array" ref="D70">iferror((index('Moral weights'!$A$1:$AAC$80,match(CONCATENATE("Value assigned to ",mid($A70, 30,1000)),'Moral weights'!$A$1:$A$80,0),match(D$1,'Moral weights'!$A$1:$AAC$1,0))/D69)*10000," ")</f>
        <v>3065.206005</v>
      </c>
      <c r="E70" s="283">
        <f t="array" ref="E70">iferror((index('Moral weights'!$A$1:$AAC$80,match(CONCATENATE("Value assigned to ",mid($A70, 30,1000)),'Moral weights'!$A$1:$A$80,0),match(E$1,'Moral weights'!$A$1:$AAC$1,0))/E69)*10000," ")</f>
        <v>4216.304358</v>
      </c>
      <c r="F70" s="283">
        <f t="array" ref="F70">iferror((index('Moral weights'!$A$1:$AAC$80,match(CONCATENATE("Value assigned to ",mid($A70, 30,1000)),'Moral weights'!$A$1:$A$80,0),match(F$1,'Moral weights'!$A$1:$AAC$1,0))/F69)*10000," ")</f>
        <v>999.0885294</v>
      </c>
      <c r="G70" s="283">
        <f t="array" ref="G70">iferror((index('Moral weights'!$A$1:$AAC$80,match(CONCATENATE("Value assigned to ",mid($A70, 30,1000)),'Moral weights'!$A$1:$A$80,0),match(G$1,'Moral weights'!$A$1:$AAC$1,0))/G69)*10000," ")</f>
        <v>1668.119709</v>
      </c>
      <c r="H70" s="283">
        <f t="array" ref="H70">iferror((index('Moral weights'!$A$1:$AAC$80,match(CONCATENATE("Value assigned to ",mid($A70, 30,1000)),'Moral weights'!$A$1:$A$80,0),match(H$1,'Moral weights'!$A$1:$AAC$1,0))/H69)*10000," ")</f>
        <v>518.3689612</v>
      </c>
      <c r="I70" s="283">
        <f t="array" ref="I70">iferror((index('Moral weights'!$A$1:$AAC$80,match(CONCATENATE("Value assigned to ",mid($A70, 30,1000)),'Moral weights'!$A$1:$A$80,0),match(I$1,'Moral weights'!$A$1:$AAC$1,0))/I69)*10000," ")</f>
        <v>1691.028479</v>
      </c>
      <c r="J70" s="283">
        <f t="array" ref="J70">iferror((index('Moral weights'!$A$1:$AAC$80,match(CONCATENATE("Value assigned to ",mid($A70, 30,1000)),'Moral weights'!$A$1:$A$80,0),match(J$1,'Moral weights'!$A$1:$AAC$1,0))/J69)*10000," ")</f>
        <v>1803.709887</v>
      </c>
      <c r="K70" s="283">
        <f t="array" ref="K70">iferror((index('Moral weights'!$A$1:$AAC$80,match(CONCATENATE("Value assigned to ",mid($A70, 30,1000)),'Moral weights'!$A$1:$A$80,0),match(K$1,'Moral weights'!$A$1:$AAC$1,0))/K69)*10000," ")</f>
        <v>966.5625335</v>
      </c>
      <c r="L70" s="283">
        <f t="array" ref="L70">iferror((index('Moral weights'!$A$1:$AAC$80,match(CONCATENATE("Value assigned to ",mid($A70, 30,1000)),'Moral weights'!$A$1:$A$80,0),match(L$1,'Moral weights'!$A$1:$AAC$1,0))/L69)*10000," ")</f>
        <v>1216.859118</v>
      </c>
      <c r="M70" s="283">
        <f t="array" ref="M70">iferror((index('Moral weights'!$A$1:$AAC$80,match(CONCATENATE("Value assigned to ",mid($A70, 30,1000)),'Moral weights'!$A$1:$A$80,0),match(M$1,'Moral weights'!$A$1:$AAC$1,0))/M69)*10000," ")</f>
        <v>2188.725718</v>
      </c>
      <c r="N70" s="283">
        <f t="array" ref="N70">iferror((index('Moral weights'!$A$1:$AAC$80,match(CONCATENATE("Value assigned to ",mid($A70, 30,1000)),'Moral weights'!$A$1:$A$80,0),match(N$1,'Moral weights'!$A$1:$AAC$1,0))/N69)*10000," ")</f>
        <v>1765.689734</v>
      </c>
      <c r="O70" s="283">
        <f t="array" ref="O70">iferror((index('Moral weights'!$A$1:$AAC$80,match(CONCATENATE("Value assigned to ",mid($A70, 30,1000)),'Moral weights'!$A$1:$A$80,0),match(O$1,'Moral weights'!$A$1:$AAC$1,0))/O69)*10000," ")</f>
        <v>346.7199174</v>
      </c>
      <c r="P70" s="283">
        <f t="array" ref="P70">iferror((index('Moral weights'!$A$1:$AAC$80,match(CONCATENATE("Value assigned to ",mid($A70, 30,1000)),'Moral weights'!$A$1:$A$80,0),match(P$1,'Moral weights'!$A$1:$AAC$1,0))/P69)*10000," ")</f>
        <v>474.8751507</v>
      </c>
      <c r="Q70" s="283" t="str">
        <f t="array" ref="Q70">iferror((index('Moral weights'!$A$1:$AAC$80,match(CONCATENATE("Value assigned to ",mid($A70, 30,1000)),'Moral weights'!$A$1:$A$80,0),match(Q$1,'Moral weights'!$A$1:$AAC$1,0))/Q69)*10000," ")</f>
        <v> </v>
      </c>
      <c r="R70" s="283">
        <f t="array" ref="R70">iferror((index('Moral weights'!$A$1:$AAC$80,match(CONCATENATE("Value assigned to ",mid($A70, 30,1000)),'Moral weights'!$A$1:$A$80,0),match(R$1,'Moral weights'!$A$1:$AAC$1,0))/R69)*10000," ")</f>
        <v>2323.249066</v>
      </c>
      <c r="S70" s="283"/>
      <c r="T70" s="283"/>
      <c r="U70" s="283"/>
      <c r="V70" s="283"/>
      <c r="W70" s="283"/>
      <c r="X70" s="283"/>
      <c r="Y70" s="283"/>
      <c r="Z70" s="283"/>
      <c r="AA70" s="283"/>
      <c r="AB70" s="283"/>
      <c r="AC70" s="283"/>
    </row>
    <row r="71">
      <c r="A71" s="364"/>
    </row>
    <row r="72" ht="12.0" customHeight="1">
      <c r="A72" s="471" t="s">
        <v>302</v>
      </c>
      <c r="B72" s="472"/>
      <c r="C72" s="472"/>
      <c r="D72" s="472"/>
      <c r="E72" s="472"/>
      <c r="F72" s="472"/>
      <c r="G72" s="472"/>
      <c r="H72" s="472"/>
      <c r="I72" s="472"/>
      <c r="J72" s="472"/>
      <c r="K72" s="472"/>
      <c r="L72" s="472"/>
      <c r="M72" s="472"/>
      <c r="N72" s="472"/>
      <c r="O72" s="472"/>
      <c r="P72" s="472"/>
      <c r="Q72" s="473"/>
      <c r="R72" s="473"/>
      <c r="S72" s="473"/>
      <c r="T72" s="473"/>
      <c r="U72" s="473"/>
      <c r="V72" s="473"/>
      <c r="W72" s="473"/>
      <c r="X72" s="473"/>
      <c r="Y72" s="473"/>
      <c r="Z72" s="473"/>
      <c r="AA72" s="473"/>
      <c r="AB72" s="473"/>
      <c r="AC72" s="473"/>
    </row>
    <row r="73">
      <c r="A73" s="474" t="s">
        <v>303</v>
      </c>
      <c r="B73" s="475">
        <f t="shared" ref="B73:R73" si="19">B37</f>
        <v>0.809</v>
      </c>
      <c r="C73" s="475">
        <f t="shared" si="19"/>
        <v>0.809</v>
      </c>
      <c r="D73" s="475">
        <f t="shared" si="19"/>
        <v>0.809</v>
      </c>
      <c r="E73" s="475">
        <f t="shared" si="19"/>
        <v>0.809</v>
      </c>
      <c r="F73" s="475">
        <f t="shared" si="19"/>
        <v>0.809</v>
      </c>
      <c r="G73" s="475">
        <f t="shared" si="19"/>
        <v>0.809</v>
      </c>
      <c r="H73" s="475">
        <f t="shared" si="19"/>
        <v>0.809</v>
      </c>
      <c r="I73" s="475">
        <f t="shared" si="19"/>
        <v>0.809</v>
      </c>
      <c r="J73" s="475">
        <f t="shared" si="19"/>
        <v>0.809</v>
      </c>
      <c r="K73" s="475">
        <f t="shared" si="19"/>
        <v>0.809</v>
      </c>
      <c r="L73" s="475">
        <f t="shared" si="19"/>
        <v>0.809</v>
      </c>
      <c r="M73" s="475">
        <f t="shared" si="19"/>
        <v>0.809</v>
      </c>
      <c r="N73" s="475">
        <f t="shared" si="19"/>
        <v>0.809</v>
      </c>
      <c r="O73" s="475">
        <f t="shared" si="19"/>
        <v>0.809</v>
      </c>
      <c r="P73" s="475">
        <f t="shared" si="19"/>
        <v>0.809</v>
      </c>
      <c r="Q73" s="475">
        <f t="shared" si="19"/>
        <v>0.809</v>
      </c>
      <c r="R73" s="475">
        <f t="shared" si="19"/>
        <v>0.809</v>
      </c>
      <c r="S73" s="476"/>
      <c r="T73" s="476"/>
      <c r="U73" s="476"/>
      <c r="V73" s="476"/>
      <c r="W73" s="476"/>
      <c r="X73" s="476"/>
      <c r="Y73" s="476"/>
      <c r="Z73" s="476"/>
      <c r="AA73" s="476"/>
      <c r="AB73" s="476"/>
      <c r="AC73" s="476"/>
    </row>
    <row r="74">
      <c r="A74" s="477" t="s">
        <v>304</v>
      </c>
      <c r="B74" s="478">
        <v>0.07</v>
      </c>
      <c r="C74" s="478">
        <v>0.07</v>
      </c>
      <c r="D74" s="478">
        <v>0.07</v>
      </c>
      <c r="E74" s="478">
        <v>0.07</v>
      </c>
      <c r="F74" s="478">
        <v>0.07</v>
      </c>
      <c r="G74" s="478">
        <v>0.07</v>
      </c>
      <c r="H74" s="478">
        <v>0.07</v>
      </c>
      <c r="I74" s="478">
        <v>0.07</v>
      </c>
      <c r="J74" s="478">
        <v>0.07</v>
      </c>
      <c r="K74" s="478">
        <v>0.07</v>
      </c>
      <c r="L74" s="478">
        <v>0.07</v>
      </c>
      <c r="M74" s="478">
        <v>0.07</v>
      </c>
      <c r="N74" s="478">
        <v>0.07</v>
      </c>
      <c r="O74" s="478">
        <v>0.07</v>
      </c>
      <c r="P74" s="478">
        <v>0.07</v>
      </c>
      <c r="Q74" s="478">
        <v>0.07</v>
      </c>
      <c r="R74" s="478">
        <v>0.07</v>
      </c>
      <c r="S74" s="479"/>
      <c r="T74" s="479"/>
      <c r="U74" s="479"/>
      <c r="V74" s="479"/>
      <c r="W74" s="479"/>
      <c r="X74" s="479"/>
      <c r="Y74" s="479"/>
      <c r="Z74" s="479"/>
      <c r="AA74" s="479"/>
      <c r="AB74" s="479"/>
      <c r="AC74" s="479"/>
    </row>
    <row r="75">
      <c r="A75" s="480" t="s">
        <v>305</v>
      </c>
      <c r="B75" s="481">
        <f t="shared" ref="B75:R75" si="20">B74*B73*B14</f>
        <v>0.008482007269</v>
      </c>
      <c r="C75" s="481">
        <f t="shared" si="20"/>
        <v>0.006171106067</v>
      </c>
      <c r="D75" s="481">
        <f t="shared" si="20"/>
        <v>0.006171106067</v>
      </c>
      <c r="E75" s="481">
        <f t="shared" si="20"/>
        <v>0.005902732256</v>
      </c>
      <c r="F75" s="481">
        <f t="shared" si="20"/>
        <v>0.00898115338</v>
      </c>
      <c r="G75" s="481">
        <f t="shared" si="20"/>
        <v>0.008933228516</v>
      </c>
      <c r="H75" s="481">
        <f t="shared" si="20"/>
        <v>0.01856492616</v>
      </c>
      <c r="I75" s="481">
        <f t="shared" si="20"/>
        <v>0.006802638403</v>
      </c>
      <c r="J75" s="481">
        <f t="shared" si="20"/>
        <v>0.009275722117</v>
      </c>
      <c r="K75" s="481">
        <f t="shared" si="20"/>
        <v>0.009275722117</v>
      </c>
      <c r="L75" s="481">
        <f t="shared" si="20"/>
        <v>0.009275722117</v>
      </c>
      <c r="M75" s="481">
        <f t="shared" si="20"/>
        <v>0.007520444451</v>
      </c>
      <c r="N75" s="481">
        <f t="shared" si="20"/>
        <v>0.00888563073</v>
      </c>
      <c r="O75" s="481">
        <f t="shared" si="20"/>
        <v>0.005049086782</v>
      </c>
      <c r="P75" s="481">
        <f t="shared" si="20"/>
        <v>0.009275722117</v>
      </c>
      <c r="Q75" s="481">
        <f t="shared" si="20"/>
        <v>0</v>
      </c>
      <c r="R75" s="481">
        <f t="shared" si="20"/>
        <v>0.008933228516</v>
      </c>
      <c r="S75" s="481"/>
      <c r="T75" s="481"/>
      <c r="U75" s="481"/>
      <c r="V75" s="481"/>
      <c r="W75" s="481"/>
      <c r="X75" s="481"/>
      <c r="Y75" s="481"/>
      <c r="Z75" s="481"/>
      <c r="AA75" s="481"/>
      <c r="AB75" s="481"/>
      <c r="AC75" s="481"/>
    </row>
    <row r="76">
      <c r="A76" s="482" t="s">
        <v>81</v>
      </c>
      <c r="B76" s="483">
        <f t="array" ref="B76">index('Moral weights'!$A$1:$AAC$80,match($A76,'Moral weights'!$A$1:$A$80,0),match(B$1,'Moral weights'!$A$1:$AAC$1,0))</f>
        <v>1.442695041</v>
      </c>
      <c r="C76" s="483">
        <f t="array" ref="C76">index('Moral weights'!$A$1:$AAC$80,match($A76,'Moral weights'!$A$1:$A$80,0),match(C$1,'Moral weights'!$A$1:$AAC$1,0))</f>
        <v>0.3847186776</v>
      </c>
      <c r="D76" s="483">
        <f t="array" ref="D76">index('Moral weights'!$A$1:$AAC$80,match($A76,'Moral weights'!$A$1:$A$80,0),match(D$1,'Moral weights'!$A$1:$AAC$1,0))</f>
        <v>1.442695041</v>
      </c>
      <c r="E76" s="483">
        <f t="array" ref="E76">index('Moral weights'!$A$1:$AAC$80,match($A76,'Moral weights'!$A$1:$A$80,0),match(E$1,'Moral weights'!$A$1:$AAC$1,0))</f>
        <v>0.7213475204</v>
      </c>
      <c r="F76" s="483">
        <f t="array" ref="F76">index('Moral weights'!$A$1:$AAC$80,match($A76,'Moral weights'!$A$1:$A$80,0),match(F$1,'Moral weights'!$A$1:$AAC$1,0))</f>
        <v>0.7213475204</v>
      </c>
      <c r="G76" s="483">
        <f t="array" ref="G76">index('Moral weights'!$A$1:$AAC$80,match($A76,'Moral weights'!$A$1:$A$80,0),match(G$1,'Moral weights'!$A$1:$AAC$1,0))</f>
        <v>0.02212132348</v>
      </c>
      <c r="H76" s="483">
        <f t="array" ref="H76">index('Moral weights'!$A$1:$AAC$80,match($A76,'Moral weights'!$A$1:$A$80,0),match(H$1,'Moral weights'!$A$1:$AAC$1,0))</f>
        <v>0.480898347</v>
      </c>
      <c r="I76" s="483">
        <f t="array" ref="I76">index('Moral weights'!$A$1:$AAC$80,match($A76,'Moral weights'!$A$1:$A$80,0),match(I$1,'Moral weights'!$A$1:$AAC$1,0))</f>
        <v>1.442695041</v>
      </c>
      <c r="J76" s="483">
        <f t="array" ref="J76">index('Moral weights'!$A$1:$AAC$80,match($A76,'Moral weights'!$A$1:$A$80,0),match(J$1,'Moral weights'!$A$1:$AAC$1,0))</f>
        <v>0.8367631237</v>
      </c>
      <c r="K76" s="483">
        <f t="array" ref="K76">index('Moral weights'!$A$1:$AAC$80,match($A76,'Moral weights'!$A$1:$A$80,0),match(K$1,'Moral weights'!$A$1:$AAC$1,0))</f>
        <v>0.3606737602</v>
      </c>
      <c r="L76" s="483">
        <f t="array" ref="L76">index('Moral weights'!$A$1:$AAC$80,match($A76,'Moral weights'!$A$1:$A$80,0),match(L$1,'Moral weights'!$A$1:$AAC$1,0))</f>
        <v>1.442695041</v>
      </c>
      <c r="M76" s="483">
        <f t="array" ref="M76">index('Moral weights'!$A$1:$AAC$80,match($A76,'Moral weights'!$A$1:$A$80,0),match(M$1,'Moral weights'!$A$1:$AAC$1,0))</f>
        <v>0.8079092229</v>
      </c>
      <c r="N76" s="483">
        <f t="array" ref="N76">index('Moral weights'!$A$1:$AAC$80,match($A76,'Moral weights'!$A$1:$A$80,0),match(N$1,'Moral weights'!$A$1:$AAC$1,0))</f>
        <v>1.442695041</v>
      </c>
      <c r="O76" s="483">
        <f t="array" ref="O76">index('Moral weights'!$A$1:$AAC$80,match($A76,'Moral weights'!$A$1:$A$80,0),match(O$1,'Moral weights'!$A$1:$AAC$1,0))</f>
        <v>0.02623081893</v>
      </c>
      <c r="P76" s="483">
        <f t="array" ref="P76">index('Moral weights'!$A$1:$AAC$80,match($A76,'Moral weights'!$A$1:$A$80,0),match(P$1,'Moral weights'!$A$1:$AAC$1,0))</f>
        <v>1.442695041</v>
      </c>
      <c r="Q76" s="483" t="str">
        <f t="array" ref="Q76">index('Moral weights'!$A$1:$AAC$80,match($A76,'Moral weights'!$A$1:$A$80,0),match(Q$1,'Moral weights'!$A$1:$AAC$1,0))</f>
        <v/>
      </c>
      <c r="R76" s="483">
        <f t="array" ref="R76">index('Moral weights'!$A$1:$AAC$80,match($A76,'Moral weights'!$A$1:$A$80,0),match(R$1,'Moral weights'!$A$1:$AAC$1,0))</f>
        <v>0.5770780164</v>
      </c>
      <c r="S76" s="483"/>
      <c r="T76" s="483"/>
      <c r="U76" s="483"/>
      <c r="V76" s="483"/>
      <c r="W76" s="483"/>
      <c r="X76" s="483"/>
      <c r="Y76" s="483"/>
      <c r="Z76" s="483"/>
      <c r="AA76" s="483"/>
      <c r="AB76" s="483"/>
      <c r="AC76" s="483"/>
    </row>
    <row r="77">
      <c r="A77" s="484" t="s">
        <v>306</v>
      </c>
      <c r="B77" s="485">
        <f t="shared" ref="B77:R77" si="21">(B75*B76)</f>
        <v>0.01223694982</v>
      </c>
      <c r="C77" s="485">
        <f t="shared" si="21"/>
        <v>0.002374139765</v>
      </c>
      <c r="D77" s="485">
        <f t="shared" si="21"/>
        <v>0.008903024119</v>
      </c>
      <c r="E77" s="485">
        <f t="shared" si="21"/>
        <v>0.004257921277</v>
      </c>
      <c r="F77" s="485">
        <f t="shared" si="21"/>
        <v>0.006478532722</v>
      </c>
      <c r="G77" s="485">
        <f t="shared" si="21"/>
        <v>0.0001976148377</v>
      </c>
      <c r="H77" s="485">
        <f t="shared" si="21"/>
        <v>0.0089278423</v>
      </c>
      <c r="I77" s="485">
        <f t="shared" si="21"/>
        <v>0.009814132689</v>
      </c>
      <c r="J77" s="485">
        <f t="shared" si="21"/>
        <v>0.007761582213</v>
      </c>
      <c r="K77" s="485">
        <f t="shared" si="21"/>
        <v>0.003345509575</v>
      </c>
      <c r="L77" s="485">
        <f t="shared" si="21"/>
        <v>0.0133820383</v>
      </c>
      <c r="M77" s="485">
        <f t="shared" si="21"/>
        <v>0.006075836432</v>
      </c>
      <c r="N77" s="485">
        <f t="shared" si="21"/>
        <v>0.01281925539</v>
      </c>
      <c r="O77" s="485">
        <f t="shared" si="21"/>
        <v>0.0001324416811</v>
      </c>
      <c r="P77" s="485">
        <f t="shared" si="21"/>
        <v>0.0133820383</v>
      </c>
      <c r="Q77" s="485">
        <f t="shared" si="21"/>
        <v>0</v>
      </c>
      <c r="R77" s="485">
        <f t="shared" si="21"/>
        <v>0.005155169792</v>
      </c>
      <c r="S77" s="485"/>
      <c r="T77" s="485"/>
      <c r="U77" s="485"/>
      <c r="V77" s="485"/>
      <c r="W77" s="485"/>
      <c r="X77" s="485"/>
      <c r="Y77" s="485"/>
      <c r="Z77" s="485"/>
      <c r="AA77" s="485"/>
      <c r="AB77" s="485"/>
      <c r="AC77" s="485"/>
    </row>
    <row r="78">
      <c r="A78" s="486" t="s">
        <v>307</v>
      </c>
      <c r="B78" s="487">
        <v>0.805121139</v>
      </c>
      <c r="C78" s="487">
        <v>0.805121139</v>
      </c>
      <c r="D78" s="487">
        <v>0.805121139</v>
      </c>
      <c r="E78" s="487">
        <v>0.805121139</v>
      </c>
      <c r="F78" s="487">
        <v>0.805121139</v>
      </c>
      <c r="G78" s="487">
        <v>0.805121139</v>
      </c>
      <c r="H78" s="487">
        <v>0.805121139</v>
      </c>
      <c r="I78" s="487">
        <v>0.805121139</v>
      </c>
      <c r="J78" s="487">
        <v>0.805121139</v>
      </c>
      <c r="K78" s="487">
        <v>0.805121139</v>
      </c>
      <c r="L78" s="487">
        <v>0.805121139</v>
      </c>
      <c r="M78" s="487">
        <v>0.805121139</v>
      </c>
      <c r="N78" s="487">
        <v>0.805121139</v>
      </c>
      <c r="O78" s="487">
        <v>0.805121139</v>
      </c>
      <c r="P78" s="487">
        <v>0.805121139</v>
      </c>
      <c r="Q78" s="487">
        <v>0.805121139</v>
      </c>
      <c r="R78" s="487">
        <v>0.805121139</v>
      </c>
      <c r="S78" s="488"/>
      <c r="T78" s="488"/>
      <c r="U78" s="488"/>
      <c r="V78" s="488"/>
      <c r="W78" s="488"/>
      <c r="X78" s="488"/>
      <c r="Y78" s="488"/>
      <c r="Z78" s="488"/>
      <c r="AA78" s="488"/>
      <c r="AB78" s="488"/>
      <c r="AC78" s="488"/>
    </row>
    <row r="79">
      <c r="A79" s="489" t="s">
        <v>52</v>
      </c>
      <c r="B79" s="490"/>
      <c r="C79" s="490"/>
      <c r="D79" s="490"/>
      <c r="E79" s="490"/>
      <c r="F79" s="490"/>
      <c r="G79" s="490"/>
      <c r="H79" s="490"/>
      <c r="I79" s="490"/>
      <c r="J79" s="490"/>
      <c r="K79" s="490"/>
      <c r="L79" s="490"/>
      <c r="M79" s="490"/>
      <c r="N79" s="490"/>
      <c r="O79" s="490"/>
      <c r="P79" s="490"/>
      <c r="Q79" s="490"/>
      <c r="R79" s="490"/>
      <c r="S79" s="490"/>
      <c r="T79" s="490"/>
      <c r="U79" s="490"/>
      <c r="V79" s="490"/>
      <c r="W79" s="490"/>
      <c r="X79" s="490"/>
      <c r="Y79" s="490"/>
      <c r="Z79" s="490"/>
      <c r="AA79" s="490"/>
      <c r="AB79" s="490"/>
      <c r="AC79" s="490"/>
    </row>
    <row r="80">
      <c r="A80" s="491" t="s">
        <v>308</v>
      </c>
      <c r="B80" s="490"/>
      <c r="C80" s="490"/>
      <c r="D80" s="490"/>
      <c r="E80" s="490"/>
      <c r="F80" s="490"/>
      <c r="G80" s="490"/>
      <c r="H80" s="490"/>
      <c r="I80" s="490"/>
      <c r="J80" s="490"/>
      <c r="K80" s="490"/>
      <c r="L80" s="490"/>
      <c r="M80" s="490"/>
      <c r="N80" s="490"/>
      <c r="O80" s="490"/>
      <c r="P80" s="490"/>
      <c r="Q80" s="490"/>
      <c r="R80" s="490"/>
      <c r="S80" s="490"/>
      <c r="T80" s="490"/>
      <c r="U80" s="490"/>
      <c r="V80" s="490"/>
      <c r="W80" s="490"/>
      <c r="X80" s="490"/>
      <c r="Y80" s="490"/>
      <c r="Z80" s="490"/>
      <c r="AA80" s="490"/>
      <c r="AB80" s="490"/>
      <c r="AC80" s="490"/>
    </row>
    <row r="81">
      <c r="A81" s="492" t="s">
        <v>309</v>
      </c>
      <c r="B81" s="493">
        <f t="shared" ref="B81:R81" si="22">B77/B78</f>
        <v>0.01519889273</v>
      </c>
      <c r="C81" s="493">
        <f t="shared" si="22"/>
        <v>0.002948798199</v>
      </c>
      <c r="D81" s="493">
        <f t="shared" si="22"/>
        <v>0.01105799325</v>
      </c>
      <c r="E81" s="493">
        <f t="shared" si="22"/>
        <v>0.005288547363</v>
      </c>
      <c r="F81" s="493">
        <f t="shared" si="22"/>
        <v>0.008046655848</v>
      </c>
      <c r="G81" s="493">
        <f t="shared" si="22"/>
        <v>0.0002454473348</v>
      </c>
      <c r="H81" s="493">
        <f t="shared" si="22"/>
        <v>0.01108881865</v>
      </c>
      <c r="I81" s="493">
        <f t="shared" si="22"/>
        <v>0.01218963484</v>
      </c>
      <c r="J81" s="493">
        <f t="shared" si="22"/>
        <v>0.009640266337</v>
      </c>
      <c r="K81" s="493">
        <f t="shared" si="22"/>
        <v>0.004155287214</v>
      </c>
      <c r="L81" s="493">
        <f t="shared" si="22"/>
        <v>0.01662114886</v>
      </c>
      <c r="M81" s="493">
        <f t="shared" si="22"/>
        <v>0.007546487278</v>
      </c>
      <c r="N81" s="493">
        <f t="shared" si="22"/>
        <v>0.01592214484</v>
      </c>
      <c r="O81" s="493">
        <f t="shared" si="22"/>
        <v>0.0001644990731</v>
      </c>
      <c r="P81" s="493">
        <f t="shared" si="22"/>
        <v>0.01662114886</v>
      </c>
      <c r="Q81" s="493">
        <f t="shared" si="22"/>
        <v>0</v>
      </c>
      <c r="R81" s="493">
        <f t="shared" si="22"/>
        <v>0.006402974089</v>
      </c>
      <c r="S81" s="493"/>
      <c r="T81" s="493"/>
      <c r="U81" s="493"/>
      <c r="V81" s="493"/>
      <c r="W81" s="493"/>
      <c r="X81" s="493"/>
      <c r="Y81" s="493"/>
      <c r="Z81" s="493"/>
      <c r="AA81" s="493"/>
      <c r="AB81" s="493"/>
      <c r="AC81" s="493"/>
    </row>
    <row r="82">
      <c r="A82" s="468" t="s">
        <v>310</v>
      </c>
      <c r="B82" s="469">
        <f t="shared" ref="B82:R82" si="23">iferror(if(B81*10000&gt;0, B81*10000, "n/a"), "n/a")</f>
        <v>151.9889273</v>
      </c>
      <c r="C82" s="469">
        <f t="shared" si="23"/>
        <v>29.48798199</v>
      </c>
      <c r="D82" s="469">
        <f t="shared" si="23"/>
        <v>110.5799325</v>
      </c>
      <c r="E82" s="469">
        <f t="shared" si="23"/>
        <v>52.88547363</v>
      </c>
      <c r="F82" s="469">
        <f t="shared" si="23"/>
        <v>80.46655848</v>
      </c>
      <c r="G82" s="469">
        <f t="shared" si="23"/>
        <v>2.454473348</v>
      </c>
      <c r="H82" s="469">
        <f t="shared" si="23"/>
        <v>110.8881865</v>
      </c>
      <c r="I82" s="469">
        <f t="shared" si="23"/>
        <v>121.8963484</v>
      </c>
      <c r="J82" s="469">
        <f t="shared" si="23"/>
        <v>96.40266337</v>
      </c>
      <c r="K82" s="469">
        <f t="shared" si="23"/>
        <v>41.55287214</v>
      </c>
      <c r="L82" s="469">
        <f t="shared" si="23"/>
        <v>166.2114886</v>
      </c>
      <c r="M82" s="469">
        <f t="shared" si="23"/>
        <v>75.46487278</v>
      </c>
      <c r="N82" s="469">
        <f t="shared" si="23"/>
        <v>159.2214484</v>
      </c>
      <c r="O82" s="469">
        <f t="shared" si="23"/>
        <v>1.644990731</v>
      </c>
      <c r="P82" s="469">
        <f t="shared" si="23"/>
        <v>166.2114886</v>
      </c>
      <c r="Q82" s="469" t="str">
        <f t="shared" si="23"/>
        <v>n/a</v>
      </c>
      <c r="R82" s="469">
        <f t="shared" si="23"/>
        <v>64.02974089</v>
      </c>
      <c r="S82" s="469"/>
      <c r="T82" s="469"/>
      <c r="U82" s="469"/>
      <c r="V82" s="469"/>
      <c r="W82" s="469"/>
      <c r="X82" s="469"/>
      <c r="Y82" s="469"/>
      <c r="Z82" s="469"/>
      <c r="AA82" s="469"/>
      <c r="AB82" s="469"/>
      <c r="AC82" s="469"/>
    </row>
    <row r="83">
      <c r="A83" s="470" t="s">
        <v>166</v>
      </c>
      <c r="B83" s="283">
        <f t="array" ref="B83">iferror((index('Moral weights'!$A$1:$AAC$80,match(CONCATENATE("Value assigned to ",mid($A83, 30,1000)),'Moral weights'!$A$1:$A$80,0),match(B$1,'Moral weights'!$A$1:$AAC$1,0))/B82)*10000," ")</f>
        <v>2829.153464</v>
      </c>
      <c r="C83" s="283">
        <f t="array" ref="C83">iferror((index('Moral weights'!$A$1:$AAC$80,match(CONCATENATE("Value assigned to ",mid($A83, 30,1000)),'Moral weights'!$A$1:$A$80,0),match(C$1,'Moral weights'!$A$1:$AAC$1,0))/C82)*10000," ")</f>
        <v>2712.969643</v>
      </c>
      <c r="D83" s="283">
        <f t="array" ref="D83">iferror((index('Moral weights'!$A$1:$AAC$80,match(CONCATENATE("Value assigned to ",mid($A83, 30,1000)),'Moral weights'!$A$1:$A$80,0),match(D$1,'Moral weights'!$A$1:$AAC$1,0))/D82)*10000," ")</f>
        <v>7234.585716</v>
      </c>
      <c r="E83" s="283">
        <f t="array" ref="E83">iferror((index('Moral weights'!$A$1:$AAC$80,match(CONCATENATE("Value assigned to ",mid($A83, 30,1000)),'Moral weights'!$A$1:$A$80,0),match(E$1,'Moral weights'!$A$1:$AAC$1,0))/E82)*10000," ")</f>
        <v>9454.392022</v>
      </c>
      <c r="F83" s="283">
        <f t="array" ref="F83">iferror((index('Moral weights'!$A$1:$AAC$80,match(CONCATENATE("Value assigned to ",mid($A83, 30,1000)),'Moral weights'!$A$1:$A$80,0),match(F$1,'Moral weights'!$A$1:$AAC$1,0))/F82)*10000," ")</f>
        <v>2485.504584</v>
      </c>
      <c r="G83" s="283">
        <f t="array" ref="G83">iferror((index('Moral weights'!$A$1:$AAC$80,match(CONCATENATE("Value assigned to ",mid($A83, 30,1000)),'Moral weights'!$A$1:$A$80,0),match(G$1,'Moral weights'!$A$1:$AAC$1,0))/G82)*10000," ")</f>
        <v>4074.193761</v>
      </c>
      <c r="H83" s="283">
        <f t="array" ref="H83">iferror((index('Moral weights'!$A$1:$AAC$80,match(CONCATENATE("Value assigned to ",mid($A83, 30,1000)),'Moral weights'!$A$1:$A$80,0),match(H$1,'Moral weights'!$A$1:$AAC$1,0))/H82)*10000," ")</f>
        <v>1327.463318</v>
      </c>
      <c r="I83" s="283">
        <f t="array" ref="I83">iferror((index('Moral weights'!$A$1:$AAC$80,match(CONCATENATE("Value assigned to ",mid($A83, 30,1000)),'Moral weights'!$A$1:$A$80,0),match(I$1,'Moral weights'!$A$1:$AAC$1,0))/I82)*10000," ")</f>
        <v>4101.845596</v>
      </c>
      <c r="J83" s="283">
        <f t="array" ref="J83">iferror((index('Moral weights'!$A$1:$AAC$80,match(CONCATENATE("Value assigned to ",mid($A83, 30,1000)),'Moral weights'!$A$1:$A$80,0),match(J$1,'Moral weights'!$A$1:$AAC$1,0))/J82)*10000," ")</f>
        <v>4429.338206</v>
      </c>
      <c r="K83" s="283">
        <f t="array" ref="K83">iferror((index('Moral weights'!$A$1:$AAC$80,match(CONCATENATE("Value assigned to ",mid($A83, 30,1000)),'Moral weights'!$A$1:$A$80,0),match(K$1,'Moral weights'!$A$1:$AAC$1,0))/K82)*10000," ")</f>
        <v>2406.572515</v>
      </c>
      <c r="L83" s="283">
        <f t="array" ref="L83">iferror((index('Moral weights'!$A$1:$AAC$80,match(CONCATENATE("Value assigned to ",mid($A83, 30,1000)),'Moral weights'!$A$1:$A$80,0),match(L$1,'Moral weights'!$A$1:$AAC$1,0))/L82)*10000," ")</f>
        <v>3008.215643</v>
      </c>
      <c r="M83" s="283">
        <f t="array" ref="M83">iferror((index('Moral weights'!$A$1:$AAC$80,match(CONCATENATE("Value assigned to ",mid($A83, 30,1000)),'Moral weights'!$A$1:$A$80,0),match(M$1,'Moral weights'!$A$1:$AAC$1,0))/M82)*10000," ")</f>
        <v>5300.479353</v>
      </c>
      <c r="N83" s="283">
        <f t="array" ref="N83">iferror((index('Moral weights'!$A$1:$AAC$80,match(CONCATENATE("Value assigned to ",mid($A83, 30,1000)),'Moral weights'!$A$1:$A$80,0),match(N$1,'Moral weights'!$A$1:$AAC$1,0))/N82)*10000," ")</f>
        <v>4286.4828</v>
      </c>
      <c r="O83" s="283">
        <f t="array" ref="O83">iferror((index('Moral weights'!$A$1:$AAC$80,match(CONCATENATE("Value assigned to ",mid($A83, 30,1000)),'Moral weights'!$A$1:$A$80,0),match(O$1,'Moral weights'!$A$1:$AAC$1,0))/O82)*10000," ")</f>
        <v>868.4373726</v>
      </c>
      <c r="P83" s="283">
        <f t="array" ref="P83">iferror((index('Moral weights'!$A$1:$AAC$80,match(CONCATENATE("Value assigned to ",mid($A83, 30,1000)),'Moral weights'!$A$1:$A$80,0),match(P$1,'Moral weights'!$A$1:$AAC$1,0))/P82)*10000," ")</f>
        <v>1203.286257</v>
      </c>
      <c r="Q83" s="283" t="str">
        <f t="array" ref="Q83">iferror((index('Moral weights'!$A$1:$AAC$80,match(CONCATENATE("Value assigned to ",mid($A83, 30,1000)),'Moral weights'!$A$1:$A$80,0),match(Q$1,'Moral weights'!$A$1:$AAC$1,0))/Q82)*10000," ")</f>
        <v> </v>
      </c>
      <c r="R83" s="283">
        <f t="array" ref="R83">iferror((index('Moral weights'!$A$1:$AAC$80,match(CONCATENATE("Value assigned to ",mid($A83, 30,1000)),'Moral weights'!$A$1:$A$80,0),match(R$1,'Moral weights'!$A$1:$AAC$1,0))/R82)*10000," ")</f>
        <v>5705.161303</v>
      </c>
      <c r="S83" s="283"/>
      <c r="T83" s="283"/>
      <c r="U83" s="283"/>
      <c r="V83" s="283"/>
      <c r="W83" s="283"/>
      <c r="X83" s="283"/>
      <c r="Y83" s="283"/>
      <c r="Z83" s="283"/>
      <c r="AA83" s="283"/>
      <c r="AB83" s="283"/>
      <c r="AC83" s="283"/>
    </row>
    <row r="84">
      <c r="A84" s="78"/>
      <c r="B84" s="46"/>
      <c r="C84" s="46"/>
      <c r="D84" s="46"/>
      <c r="E84" s="46"/>
      <c r="F84" s="46"/>
      <c r="G84" s="46"/>
      <c r="H84" s="46"/>
      <c r="I84" s="46"/>
      <c r="J84" s="46"/>
      <c r="K84" s="46"/>
      <c r="L84" s="46"/>
      <c r="M84" s="46"/>
      <c r="N84" s="46"/>
      <c r="O84" s="46"/>
      <c r="P84" s="46"/>
      <c r="Q84" s="46"/>
      <c r="R84" s="46"/>
      <c r="S84" s="46"/>
      <c r="T84" s="46"/>
      <c r="U84" s="46"/>
      <c r="V84" s="46"/>
      <c r="W84" s="46"/>
      <c r="X84" s="46"/>
      <c r="Y84" s="46"/>
      <c r="Z84" s="46"/>
      <c r="AA84" s="46"/>
      <c r="AB84" s="46"/>
      <c r="AC84" s="46"/>
    </row>
    <row r="85">
      <c r="A85" s="491" t="s">
        <v>311</v>
      </c>
      <c r="B85" s="46"/>
      <c r="C85" s="46"/>
      <c r="D85" s="46"/>
      <c r="E85" s="46"/>
      <c r="F85" s="46"/>
      <c r="G85" s="46"/>
      <c r="H85" s="46"/>
      <c r="I85" s="46"/>
      <c r="J85" s="46"/>
      <c r="K85" s="46"/>
      <c r="L85" s="46"/>
      <c r="M85" s="46"/>
      <c r="N85" s="46"/>
      <c r="O85" s="46"/>
      <c r="P85" s="46"/>
      <c r="Q85" s="46"/>
      <c r="R85" s="46"/>
      <c r="S85" s="46"/>
      <c r="T85" s="46"/>
      <c r="U85" s="46"/>
      <c r="V85" s="46"/>
      <c r="W85" s="46"/>
      <c r="X85" s="46"/>
      <c r="Y85" s="46"/>
      <c r="Z85" s="46"/>
      <c r="AA85" s="46"/>
      <c r="AB85" s="46"/>
      <c r="AC85" s="46"/>
    </row>
    <row r="86">
      <c r="A86" s="494" t="s">
        <v>312</v>
      </c>
      <c r="B86" s="495">
        <f t="array" ref="B86">iferror(index(Leveragefunging!$A$9:$S$1117,match($A86,Leveragefunging!$A$9:$A$1117,0),match(B$1,Leveragefunging!$A$9:$S$9,0)),0)</f>
        <v>0.402106193</v>
      </c>
      <c r="C86" s="495">
        <f t="array" ref="C86">iferror(index(Leveragefunging!$A$9:$S$1117,match($A86,Leveragefunging!$A$9:$A$1117,0),match(C$1,Leveragefunging!$A$9:$S$9,0)),0)</f>
        <v>0.3577277067</v>
      </c>
      <c r="D86" s="495">
        <f t="array" ref="D86">iferror(index(Leveragefunging!$A$9:$S$1117,match($A86,Leveragefunging!$A$9:$A$1117,0),match(D$1,Leveragefunging!$A$9:$S$9,0)),0)</f>
        <v>0.3379020563</v>
      </c>
      <c r="E86" s="495">
        <f t="array" ref="E86">iferror(index(Leveragefunging!$A$9:$S$1117,match($A86,Leveragefunging!$A$9:$A$1117,0),match(E$1,Leveragefunging!$A$9:$S$9,0)),0)</f>
        <v>0.2950880133</v>
      </c>
      <c r="F86" s="495">
        <f t="array" ref="F86">iferror(index(Leveragefunging!$A$9:$S$1117,match($A86,Leveragefunging!$A$9:$A$1117,0),match(F$1,Leveragefunging!$A$9:$S$9,0)),0)</f>
        <v>0.3950753575</v>
      </c>
      <c r="G86" s="495">
        <f t="array" ref="G86">iferror(index(Leveragefunging!$A$9:$S$1117,match($A86,Leveragefunging!$A$9:$A$1117,0),match(G$1,Leveragefunging!$A$9:$S$9,0)),0)</f>
        <v>0.3773019594</v>
      </c>
      <c r="H86" s="495">
        <f t="array" ref="H86">iferror(index(Leveragefunging!$A$9:$S$1117,match($A86,Leveragefunging!$A$9:$A$1117,0),match(H$1,Leveragefunging!$A$9:$S$9,0)),0)</f>
        <v>0.4311846064</v>
      </c>
      <c r="I86" s="495">
        <f t="array" ref="I86">iferror(index(Leveragefunging!$A$9:$S$1117,match($A86,Leveragefunging!$A$9:$A$1117,0),match(I$1,Leveragefunging!$A$9:$S$9,0)),0)</f>
        <v>0.3650824776</v>
      </c>
      <c r="J86" s="495">
        <f t="array" ref="J86">iferror(index(Leveragefunging!$A$9:$S$1117,match($A86,Leveragefunging!$A$9:$A$1117,0),match(J$1,Leveragefunging!$A$9:$S$9,0)),0)</f>
        <v>0.3833275964</v>
      </c>
      <c r="K86" s="495">
        <f t="array" ref="K86">iferror(index(Leveragefunging!$A$9:$S$1117,match($A86,Leveragefunging!$A$9:$A$1117,0),match(K$1,Leveragefunging!$A$9:$S$9,0)),0)</f>
        <v>0.3963342778</v>
      </c>
      <c r="L86" s="495">
        <f t="array" ref="L86">iferror(index(Leveragefunging!$A$9:$S$1117,match($A86,Leveragefunging!$A$9:$A$1117,0),match(L$1,Leveragefunging!$A$9:$S$9,0)),0)</f>
        <v>0.3892555923</v>
      </c>
      <c r="M86" s="495">
        <f t="array" ref="M86">iferror(index(Leveragefunging!$A$9:$S$1117,match($A86,Leveragefunging!$A$9:$A$1117,0),match(M$1,Leveragefunging!$A$9:$S$9,0)),0)</f>
        <v>0.3661373693</v>
      </c>
      <c r="N86" s="495">
        <f t="array" ref="N86">iferror(index(Leveragefunging!$A$9:$S$1117,match($A86,Leveragefunging!$A$9:$A$1117,0),match(N$1,Leveragefunging!$A$9:$S$9,0)),0)</f>
        <v>0.3717107871</v>
      </c>
      <c r="O86" s="495">
        <f t="array" ref="O86">iferror(index(Leveragefunging!$A$9:$S$1117,match($A86,Leveragefunging!$A$9:$A$1117,0),match(O$1,Leveragefunging!$A$9:$S$9,0)),0)</f>
        <v>0.3991215735</v>
      </c>
      <c r="P86" s="495">
        <f t="array" ref="P86">iferror(index(Leveragefunging!$A$9:$S$1117,match($A86,Leveragefunging!$A$9:$A$1117,0),match(P$1,Leveragefunging!$A$9:$S$9,0)),0)</f>
        <v>0.4159046178</v>
      </c>
      <c r="Q86" s="495" t="str">
        <f t="array" ref="Q86">iferror(index(Leveragefunging!$A$9:$S$1117,match($A86,Leveragefunging!$A$9:$A$1117,0),match(Q$1,Leveragefunging!$A$9:$S$9,0)),"")</f>
        <v/>
      </c>
      <c r="R86" s="495">
        <f>median(B86:P86)</f>
        <v>0.3833275964</v>
      </c>
      <c r="S86" s="496"/>
      <c r="T86" s="496"/>
      <c r="U86" s="496"/>
      <c r="V86" s="496"/>
      <c r="W86" s="496"/>
      <c r="X86" s="496"/>
      <c r="Y86" s="496"/>
      <c r="Z86" s="496"/>
      <c r="AA86" s="496"/>
      <c r="AB86" s="496"/>
      <c r="AC86" s="496"/>
    </row>
    <row r="87">
      <c r="A87" s="497" t="s">
        <v>313</v>
      </c>
      <c r="B87" s="498">
        <f t="shared" ref="B87:R87" si="24">iferror(if(B82*(1+B86)&gt;0,B82*(1+B86),"n/a"),"n/a")</f>
        <v>213.1046162</v>
      </c>
      <c r="C87" s="498">
        <f t="shared" si="24"/>
        <v>40.03665017</v>
      </c>
      <c r="D87" s="498">
        <f t="shared" si="24"/>
        <v>147.9451191</v>
      </c>
      <c r="E87" s="498">
        <f t="shared" si="24"/>
        <v>68.49134298</v>
      </c>
      <c r="F87" s="498">
        <f t="shared" si="24"/>
        <v>112.2569128</v>
      </c>
      <c r="G87" s="498">
        <f t="shared" si="24"/>
        <v>3.380550951</v>
      </c>
      <c r="H87" s="498">
        <f t="shared" si="24"/>
        <v>158.7014655</v>
      </c>
      <c r="I87" s="498">
        <f t="shared" si="24"/>
        <v>166.3985693</v>
      </c>
      <c r="J87" s="498">
        <f t="shared" si="24"/>
        <v>133.3564646</v>
      </c>
      <c r="K87" s="498">
        <f t="shared" si="24"/>
        <v>58.02169971</v>
      </c>
      <c r="L87" s="498">
        <f t="shared" si="24"/>
        <v>230.91024</v>
      </c>
      <c r="M87" s="498">
        <f t="shared" si="24"/>
        <v>103.0953828</v>
      </c>
      <c r="N87" s="498">
        <f t="shared" si="24"/>
        <v>218.4057783</v>
      </c>
      <c r="O87" s="498">
        <f t="shared" si="24"/>
        <v>2.30154202</v>
      </c>
      <c r="P87" s="498">
        <f t="shared" si="24"/>
        <v>235.3396142</v>
      </c>
      <c r="Q87" s="498" t="str">
        <f t="shared" si="24"/>
        <v>n/a</v>
      </c>
      <c r="R87" s="498">
        <f t="shared" si="24"/>
        <v>88.57410757</v>
      </c>
      <c r="S87" s="276"/>
      <c r="T87" s="276"/>
      <c r="U87" s="276"/>
      <c r="V87" s="276"/>
      <c r="W87" s="276"/>
      <c r="X87" s="276"/>
      <c r="Y87" s="276"/>
      <c r="Z87" s="276"/>
      <c r="AA87" s="276"/>
      <c r="AB87" s="276"/>
      <c r="AC87" s="276"/>
    </row>
    <row r="88">
      <c r="A88" s="499" t="s">
        <v>166</v>
      </c>
      <c r="B88" s="283">
        <f t="array" ref="B88">iferror((index('Moral weights'!$A$1:$AAC$80,match(CONCATENATE("Value assigned to ",mid($A88, 30,1000)),'Moral weights'!$A$1:$A$80,0),match(B$1,'Moral weights'!$A$1:$AAC$1,0))/B87)*10000," ")</f>
        <v>2017.788294</v>
      </c>
      <c r="C88" s="283">
        <f t="array" ref="C88">iferror((index('Moral weights'!$A$1:$AAC$80,match(CONCATENATE("Value assigned to ",mid($A88, 30,1000)),'Moral weights'!$A$1:$A$80,0),match(C$1,'Moral weights'!$A$1:$AAC$1,0))/C87)*10000," ")</f>
        <v>1998.169169</v>
      </c>
      <c r="D88" s="283">
        <f t="array" ref="D88">iferror((index('Moral weights'!$A$1:$AAC$80,match(CONCATENATE("Value assigned to ",mid($A88, 30,1000)),'Moral weights'!$A$1:$A$80,0),match(D$1,'Moral weights'!$A$1:$AAC$1,0))/D87)*10000," ")</f>
        <v>5407.410566</v>
      </c>
      <c r="E88" s="283">
        <f t="array" ref="E88">iferror((index('Moral weights'!$A$1:$AAC$80,match(CONCATENATE("Value assigned to ",mid($A88, 30,1000)),'Moral weights'!$A$1:$A$80,0),match(E$1,'Moral weights'!$A$1:$AAC$1,0))/E87)*10000," ")</f>
        <v>7300.19267</v>
      </c>
      <c r="F88" s="283">
        <f t="array" ref="F88">iferror((index('Moral weights'!$A$1:$AAC$80,match(CONCATENATE("Value assigned to ",mid($A88, 30,1000)),'Moral weights'!$A$1:$A$80,0),match(F$1,'Moral weights'!$A$1:$AAC$1,0))/F87)*10000," ")</f>
        <v>1781.627473</v>
      </c>
      <c r="G88" s="283">
        <f t="array" ref="G88">iferror((index('Moral weights'!$A$1:$AAC$80,match(CONCATENATE("Value assigned to ",mid($A88, 30,1000)),'Moral weights'!$A$1:$A$80,0),match(G$1,'Moral weights'!$A$1:$AAC$1,0))/G87)*10000," ")</f>
        <v>2958.097702</v>
      </c>
      <c r="H88" s="283">
        <f t="array" ref="H88">iferror((index('Moral weights'!$A$1:$AAC$80,match(CONCATENATE("Value assigned to ",mid($A88, 30,1000)),'Moral weights'!$A$1:$A$80,0),match(H$1,'Moral weights'!$A$1:$AAC$1,0))/H87)*10000," ")</f>
        <v>927.5276666</v>
      </c>
      <c r="I88" s="283">
        <f t="array" ref="I88">iferror((index('Moral weights'!$A$1:$AAC$80,match(CONCATENATE("Value assigned to ",mid($A88, 30,1000)),'Moral weights'!$A$1:$A$80,0),match(I$1,'Moral weights'!$A$1:$AAC$1,0))/I87)*10000," ")</f>
        <v>3004.833527</v>
      </c>
      <c r="J88" s="283">
        <f t="array" ref="J88">iferror((index('Moral weights'!$A$1:$AAC$80,match(CONCATENATE("Value assigned to ",mid($A88, 30,1000)),'Moral weights'!$A$1:$A$80,0),match(J$1,'Moral weights'!$A$1:$AAC$1,0))/J87)*10000," ")</f>
        <v>3201.944512</v>
      </c>
      <c r="K88" s="283">
        <f t="array" ref="K88">iferror((index('Moral weights'!$A$1:$AAC$80,match(CONCATENATE("Value assigned to ",mid($A88, 30,1000)),'Moral weights'!$A$1:$A$80,0),match(K$1,'Moral weights'!$A$1:$AAC$1,0))/K87)*10000," ")</f>
        <v>1723.493115</v>
      </c>
      <c r="L88" s="283">
        <f t="array" ref="L88">iferror((index('Moral weights'!$A$1:$AAC$80,match(CONCATENATE("Value assigned to ",mid($A88, 30,1000)),'Moral weights'!$A$1:$A$80,0),match(L$1,'Moral weights'!$A$1:$AAC$1,0))/L87)*10000," ")</f>
        <v>2165.343555</v>
      </c>
      <c r="M88" s="283">
        <f t="array" ref="M88">iferror((index('Moral weights'!$A$1:$AAC$80,match(CONCATENATE("Value assigned to ",mid($A88, 30,1000)),'Moral weights'!$A$1:$A$80,0),match(M$1,'Moral weights'!$A$1:$AAC$1,0))/M87)*10000," ")</f>
        <v>3879.902176</v>
      </c>
      <c r="N88" s="283">
        <f t="array" ref="N88">iferror((index('Moral weights'!$A$1:$AAC$80,match(CONCATENATE("Value assigned to ",mid($A88, 30,1000)),'Moral weights'!$A$1:$A$80,0),match(N$1,'Moral weights'!$A$1:$AAC$1,0))/N87)*10000," ")</f>
        <v>3124.917323</v>
      </c>
      <c r="O88" s="283">
        <f t="array" ref="O88">iferror((index('Moral weights'!$A$1:$AAC$80,match(CONCATENATE("Value assigned to ",mid($A88, 30,1000)),'Moral weights'!$A$1:$A$80,0),match(O$1,'Moral weights'!$A$1:$AAC$1,0))/O87)*10000," ")</f>
        <v>620.7018669</v>
      </c>
      <c r="P88" s="283">
        <f t="array" ref="P88">iferror((index('Moral weights'!$A$1:$AAC$80,match(CONCATENATE("Value assigned to ",mid($A88, 30,1000)),'Moral weights'!$A$1:$A$80,0),match(P$1,'Moral weights'!$A$1:$AAC$1,0))/P87)*10000," ")</f>
        <v>849.8356755</v>
      </c>
      <c r="Q88" s="283" t="str">
        <f t="array" ref="Q88">iferror((index('Moral weights'!$A$1:$AAC$80,match(CONCATENATE("Value assigned to ",mid($A88, 30,1000)),'Moral weights'!$A$1:$A$80,0),match(Q$1,'Moral weights'!$A$1:$AAC$1,0))/Q87)*10000," ")</f>
        <v> </v>
      </c>
      <c r="R88" s="283">
        <f t="array" ref="R88">iferror((index('Moral weights'!$A$1:$AAC$80,match(CONCATENATE("Value assigned to ",mid($A88, 30,1000)),'Moral weights'!$A$1:$A$80,0),match(R$1,'Moral weights'!$A$1:$AAC$1,0))/R87)*10000," ")</f>
        <v>4124.230094</v>
      </c>
      <c r="S88" s="283"/>
      <c r="T88" s="283"/>
      <c r="U88" s="283"/>
      <c r="V88" s="283"/>
      <c r="W88" s="283"/>
      <c r="X88" s="283"/>
      <c r="Y88" s="283"/>
      <c r="Z88" s="283"/>
      <c r="AA88" s="283"/>
      <c r="AB88" s="283"/>
      <c r="AC88" s="283"/>
    </row>
    <row r="89">
      <c r="A89" s="430"/>
      <c r="B89" s="428"/>
      <c r="C89" s="428"/>
      <c r="D89" s="428"/>
      <c r="E89" s="428"/>
      <c r="F89" s="428"/>
      <c r="G89" s="428"/>
      <c r="H89" s="428"/>
      <c r="I89" s="428"/>
      <c r="J89" s="428"/>
      <c r="K89" s="428"/>
      <c r="L89" s="428"/>
      <c r="M89" s="428"/>
      <c r="N89" s="428"/>
      <c r="O89" s="428"/>
      <c r="P89" s="428"/>
      <c r="Q89" s="428"/>
      <c r="R89" s="428"/>
      <c r="S89" s="429"/>
      <c r="T89" s="429"/>
      <c r="U89" s="429"/>
      <c r="V89" s="429"/>
      <c r="W89" s="429"/>
      <c r="X89" s="429"/>
      <c r="Y89" s="429"/>
      <c r="Z89" s="429"/>
      <c r="AA89" s="429"/>
      <c r="AB89" s="429"/>
      <c r="AC89" s="429"/>
    </row>
    <row r="90">
      <c r="A90" s="198" t="s">
        <v>314</v>
      </c>
      <c r="B90" s="199"/>
      <c r="C90" s="199"/>
      <c r="D90" s="199"/>
      <c r="E90" s="199"/>
      <c r="F90" s="199"/>
      <c r="G90" s="199"/>
      <c r="H90" s="199"/>
      <c r="I90" s="199"/>
      <c r="J90" s="199"/>
      <c r="K90" s="199"/>
      <c r="L90" s="199"/>
      <c r="M90" s="199"/>
      <c r="N90" s="199"/>
      <c r="O90" s="199"/>
      <c r="P90" s="199"/>
      <c r="Q90" s="199"/>
      <c r="R90" s="199"/>
      <c r="S90" s="199"/>
      <c r="T90" s="199"/>
      <c r="U90" s="199"/>
      <c r="V90" s="199"/>
      <c r="W90" s="199"/>
      <c r="X90" s="199"/>
      <c r="Y90" s="199"/>
      <c r="Z90" s="199"/>
      <c r="AA90" s="199"/>
      <c r="AB90" s="199"/>
      <c r="AC90" s="199"/>
    </row>
    <row r="91">
      <c r="A91" s="326" t="s">
        <v>315</v>
      </c>
      <c r="B91" s="500">
        <f t="shared" ref="B91:R91" si="25">if(B10*B12*B11*B19&gt;0, B10*B12*B11*B19, " ") </f>
        <v>0.010427625</v>
      </c>
      <c r="C91" s="500">
        <f t="shared" si="25"/>
        <v>0.00740025</v>
      </c>
      <c r="D91" s="500">
        <f t="shared" si="25"/>
        <v>0.00740025</v>
      </c>
      <c r="E91" s="500">
        <f t="shared" si="25"/>
        <v>0.00470925</v>
      </c>
      <c r="F91" s="500">
        <f t="shared" si="25"/>
        <v>0.00740025</v>
      </c>
      <c r="G91" s="500">
        <f t="shared" si="25"/>
        <v>0.00740025</v>
      </c>
      <c r="H91" s="500">
        <f t="shared" si="25"/>
        <v>0.01402747253</v>
      </c>
      <c r="I91" s="500">
        <f t="shared" si="25"/>
        <v>0.00740025</v>
      </c>
      <c r="J91" s="500">
        <f t="shared" si="25"/>
        <v>0.00740025</v>
      </c>
      <c r="K91" s="500">
        <f t="shared" si="25"/>
        <v>0.00740025</v>
      </c>
      <c r="L91" s="500">
        <f t="shared" si="25"/>
        <v>0.00740025</v>
      </c>
      <c r="M91" s="500">
        <f t="shared" si="25"/>
        <v>0.00740025</v>
      </c>
      <c r="N91" s="500">
        <f t="shared" si="25"/>
        <v>0.00740025</v>
      </c>
      <c r="O91" s="500">
        <f t="shared" si="25"/>
        <v>0.00605475</v>
      </c>
      <c r="P91" s="500">
        <f t="shared" si="25"/>
        <v>0.00740025</v>
      </c>
      <c r="Q91" s="500" t="str">
        <f t="shared" si="25"/>
        <v> </v>
      </c>
      <c r="R91" s="500">
        <f t="shared" si="25"/>
        <v>0.00740025</v>
      </c>
      <c r="S91" s="500"/>
      <c r="T91" s="500"/>
      <c r="U91" s="500"/>
      <c r="V91" s="500"/>
      <c r="W91" s="500"/>
      <c r="X91" s="500"/>
      <c r="Y91" s="500"/>
      <c r="Z91" s="500"/>
      <c r="AA91" s="500"/>
      <c r="AB91" s="500"/>
      <c r="AC91" s="500"/>
    </row>
    <row r="92">
      <c r="A92" s="326" t="s">
        <v>316</v>
      </c>
      <c r="B92" s="501">
        <f t="shared" ref="B92:R92" si="26">if(B10*B11*B12*B38&gt;0, B10*B11*B12*B38, " ") </f>
        <v>0.0079794</v>
      </c>
      <c r="C92" s="501">
        <f t="shared" si="26"/>
        <v>0.0056628</v>
      </c>
      <c r="D92" s="501">
        <f t="shared" si="26"/>
        <v>0.0056628</v>
      </c>
      <c r="E92" s="501">
        <f t="shared" si="26"/>
        <v>0.0036036</v>
      </c>
      <c r="F92" s="501">
        <f t="shared" si="26"/>
        <v>0.0056628</v>
      </c>
      <c r="G92" s="501">
        <f t="shared" si="26"/>
        <v>0.0056628</v>
      </c>
      <c r="H92" s="501">
        <f t="shared" si="26"/>
        <v>0.01073406593</v>
      </c>
      <c r="I92" s="501">
        <f t="shared" si="26"/>
        <v>0.0056628</v>
      </c>
      <c r="J92" s="501">
        <f t="shared" si="26"/>
        <v>0.0056628</v>
      </c>
      <c r="K92" s="501">
        <f t="shared" si="26"/>
        <v>0.0056628</v>
      </c>
      <c r="L92" s="501">
        <f t="shared" si="26"/>
        <v>0.0056628</v>
      </c>
      <c r="M92" s="501">
        <f t="shared" si="26"/>
        <v>0.0056628</v>
      </c>
      <c r="N92" s="501">
        <f t="shared" si="26"/>
        <v>0.0056628</v>
      </c>
      <c r="O92" s="501">
        <f t="shared" si="26"/>
        <v>0.0046332</v>
      </c>
      <c r="P92" s="501">
        <f t="shared" si="26"/>
        <v>0.0056628</v>
      </c>
      <c r="Q92" s="501" t="str">
        <f t="shared" si="26"/>
        <v> </v>
      </c>
      <c r="R92" s="501">
        <f t="shared" si="26"/>
        <v>0.0056628</v>
      </c>
      <c r="S92" s="501"/>
      <c r="T92" s="501"/>
      <c r="U92" s="501"/>
      <c r="V92" s="501"/>
      <c r="W92" s="501"/>
      <c r="X92" s="501"/>
      <c r="Y92" s="501"/>
      <c r="Z92" s="501"/>
      <c r="AA92" s="501"/>
      <c r="AB92" s="501"/>
      <c r="AC92" s="501"/>
    </row>
    <row r="93">
      <c r="A93" s="326" t="s">
        <v>317</v>
      </c>
      <c r="B93" s="501">
        <f t="shared" ref="B93:R93" si="27">if(B10*B11*B12*B56&gt;0, B10*B11*B12*B56, " ") </f>
        <v>0.00779805</v>
      </c>
      <c r="C93" s="501">
        <f t="shared" si="27"/>
        <v>0.0055341</v>
      </c>
      <c r="D93" s="501">
        <f t="shared" si="27"/>
        <v>0.0055341</v>
      </c>
      <c r="E93" s="501">
        <f t="shared" si="27"/>
        <v>0.0035217</v>
      </c>
      <c r="F93" s="501">
        <f t="shared" si="27"/>
        <v>0.0055341</v>
      </c>
      <c r="G93" s="501">
        <f t="shared" si="27"/>
        <v>0.0055341</v>
      </c>
      <c r="H93" s="501">
        <f t="shared" si="27"/>
        <v>0.01049010989</v>
      </c>
      <c r="I93" s="501">
        <f t="shared" si="27"/>
        <v>0.0055341</v>
      </c>
      <c r="J93" s="501">
        <f t="shared" si="27"/>
        <v>0.0055341</v>
      </c>
      <c r="K93" s="501">
        <f t="shared" si="27"/>
        <v>0.0055341</v>
      </c>
      <c r="L93" s="501">
        <f t="shared" si="27"/>
        <v>0.0055341</v>
      </c>
      <c r="M93" s="501">
        <f t="shared" si="27"/>
        <v>0.0055341</v>
      </c>
      <c r="N93" s="501">
        <f t="shared" si="27"/>
        <v>0.0055341</v>
      </c>
      <c r="O93" s="501">
        <f t="shared" si="27"/>
        <v>0.0045279</v>
      </c>
      <c r="P93" s="501">
        <f t="shared" si="27"/>
        <v>0.0055341</v>
      </c>
      <c r="Q93" s="501" t="str">
        <f t="shared" si="27"/>
        <v> </v>
      </c>
      <c r="R93" s="501">
        <f t="shared" si="27"/>
        <v>0.0055341</v>
      </c>
      <c r="S93" s="501"/>
      <c r="T93" s="501"/>
      <c r="U93" s="501"/>
      <c r="V93" s="501"/>
      <c r="W93" s="501"/>
      <c r="X93" s="501"/>
      <c r="Y93" s="501"/>
      <c r="Z93" s="501"/>
      <c r="AA93" s="501"/>
      <c r="AB93" s="501"/>
      <c r="AC93" s="501"/>
    </row>
    <row r="94">
      <c r="A94" s="326" t="s">
        <v>318</v>
      </c>
      <c r="B94" s="501">
        <f t="shared" ref="B94:R94" si="28">if(B10*B11*B12*B56&gt;0, B10*B11*B12*B74, " ") </f>
        <v>0.00634725</v>
      </c>
      <c r="C94" s="501">
        <f t="shared" si="28"/>
        <v>0.0045045</v>
      </c>
      <c r="D94" s="501">
        <f t="shared" si="28"/>
        <v>0.0045045</v>
      </c>
      <c r="E94" s="501">
        <f t="shared" si="28"/>
        <v>0.0028665</v>
      </c>
      <c r="F94" s="501">
        <f t="shared" si="28"/>
        <v>0.0045045</v>
      </c>
      <c r="G94" s="501">
        <f t="shared" si="28"/>
        <v>0.0045045</v>
      </c>
      <c r="H94" s="501">
        <f t="shared" si="28"/>
        <v>0.008538461538</v>
      </c>
      <c r="I94" s="501">
        <f t="shared" si="28"/>
        <v>0.0045045</v>
      </c>
      <c r="J94" s="501">
        <f t="shared" si="28"/>
        <v>0.0045045</v>
      </c>
      <c r="K94" s="501">
        <f t="shared" si="28"/>
        <v>0.0045045</v>
      </c>
      <c r="L94" s="501">
        <f t="shared" si="28"/>
        <v>0.0045045</v>
      </c>
      <c r="M94" s="501">
        <f t="shared" si="28"/>
        <v>0.0045045</v>
      </c>
      <c r="N94" s="501">
        <f t="shared" si="28"/>
        <v>0.0045045</v>
      </c>
      <c r="O94" s="501">
        <f t="shared" si="28"/>
        <v>0.0036855</v>
      </c>
      <c r="P94" s="501">
        <f t="shared" si="28"/>
        <v>0.0045045</v>
      </c>
      <c r="Q94" s="501" t="str">
        <f t="shared" si="28"/>
        <v> </v>
      </c>
      <c r="R94" s="501">
        <f t="shared" si="28"/>
        <v>0.0045045</v>
      </c>
      <c r="S94" s="501"/>
      <c r="T94" s="501"/>
      <c r="U94" s="501"/>
      <c r="V94" s="501"/>
      <c r="W94" s="501"/>
      <c r="X94" s="501"/>
      <c r="Y94" s="501"/>
      <c r="Z94" s="501"/>
      <c r="AA94" s="501"/>
      <c r="AB94" s="501"/>
      <c r="AC94" s="501"/>
    </row>
    <row r="95">
      <c r="A95" s="364"/>
      <c r="D95" s="14"/>
    </row>
    <row r="96">
      <c r="A96" s="364"/>
      <c r="D96" s="14"/>
    </row>
    <row r="97">
      <c r="A97" s="364"/>
      <c r="D97" s="14"/>
    </row>
    <row r="98">
      <c r="A98" s="364"/>
      <c r="D98" s="14"/>
    </row>
    <row r="99">
      <c r="A99" s="364"/>
      <c r="D99" s="14"/>
    </row>
    <row r="100">
      <c r="A100" s="364"/>
      <c r="D100" s="14"/>
    </row>
    <row r="101">
      <c r="A101" s="364"/>
      <c r="D101" s="14"/>
    </row>
    <row r="102">
      <c r="A102" s="364"/>
      <c r="D102" s="14"/>
    </row>
    <row r="103">
      <c r="A103" s="364"/>
      <c r="D103" s="14"/>
    </row>
    <row r="104">
      <c r="A104" s="364"/>
      <c r="D104" s="14"/>
    </row>
    <row r="105">
      <c r="A105" s="364"/>
      <c r="D105" s="14"/>
    </row>
    <row r="106">
      <c r="A106" s="364"/>
      <c r="D106" s="14"/>
    </row>
    <row r="107">
      <c r="A107" s="364"/>
      <c r="D107" s="14"/>
    </row>
    <row r="108">
      <c r="A108" s="364"/>
      <c r="D108" s="14"/>
    </row>
    <row r="109">
      <c r="A109" s="364"/>
      <c r="D109" s="14"/>
    </row>
    <row r="110">
      <c r="A110" s="364"/>
      <c r="D110" s="14"/>
    </row>
    <row r="111">
      <c r="A111" s="364"/>
      <c r="D111" s="14"/>
    </row>
    <row r="112">
      <c r="A112" s="364"/>
      <c r="D112" s="14"/>
    </row>
    <row r="113">
      <c r="A113" s="364"/>
      <c r="D113" s="14"/>
    </row>
    <row r="114">
      <c r="A114" s="364"/>
      <c r="D114" s="14"/>
    </row>
    <row r="115">
      <c r="A115" s="364"/>
      <c r="D115" s="14"/>
    </row>
    <row r="116">
      <c r="A116" s="364"/>
      <c r="D116" s="14"/>
    </row>
    <row r="117">
      <c r="A117" s="364"/>
      <c r="D117" s="14"/>
    </row>
    <row r="118">
      <c r="A118" s="364"/>
      <c r="D118" s="14"/>
    </row>
    <row r="119">
      <c r="A119" s="364"/>
      <c r="D119" s="14"/>
    </row>
    <row r="120">
      <c r="A120" s="364"/>
      <c r="D120" s="14"/>
    </row>
    <row r="121">
      <c r="A121" s="364"/>
      <c r="D121" s="14"/>
    </row>
    <row r="122">
      <c r="A122" s="364"/>
      <c r="D122" s="14"/>
    </row>
    <row r="123">
      <c r="A123" s="364"/>
      <c r="D123" s="14"/>
    </row>
    <row r="124">
      <c r="A124" s="364"/>
      <c r="D124" s="14"/>
    </row>
    <row r="125">
      <c r="A125" s="364"/>
      <c r="D125" s="14"/>
    </row>
    <row r="126">
      <c r="A126" s="364"/>
      <c r="D126" s="14"/>
    </row>
    <row r="127">
      <c r="A127" s="364"/>
      <c r="D127" s="14"/>
    </row>
    <row r="128">
      <c r="A128" s="364"/>
      <c r="D128" s="14"/>
    </row>
    <row r="129">
      <c r="A129" s="364"/>
      <c r="D129" s="14"/>
    </row>
    <row r="130">
      <c r="A130" s="364"/>
      <c r="D130" s="14"/>
    </row>
    <row r="131">
      <c r="A131" s="364"/>
      <c r="D131" s="14"/>
    </row>
    <row r="132">
      <c r="A132" s="364"/>
      <c r="D132" s="14"/>
    </row>
    <row r="133">
      <c r="A133" s="364"/>
      <c r="D133" s="14"/>
    </row>
    <row r="134">
      <c r="A134" s="364"/>
      <c r="D134" s="14"/>
    </row>
    <row r="135">
      <c r="A135" s="364"/>
      <c r="D135" s="14"/>
    </row>
    <row r="136">
      <c r="A136" s="364"/>
      <c r="D136" s="14"/>
    </row>
    <row r="137">
      <c r="A137" s="364"/>
      <c r="D137" s="14"/>
    </row>
    <row r="138">
      <c r="A138" s="364"/>
      <c r="D138" s="14"/>
    </row>
    <row r="139">
      <c r="A139" s="364"/>
      <c r="D139" s="14"/>
    </row>
    <row r="140">
      <c r="A140" s="364"/>
      <c r="D140" s="14"/>
    </row>
    <row r="141">
      <c r="A141" s="364"/>
      <c r="D141" s="14"/>
    </row>
    <row r="142">
      <c r="A142" s="364"/>
      <c r="D142" s="14"/>
    </row>
    <row r="143">
      <c r="A143" s="364"/>
      <c r="D143" s="14"/>
    </row>
    <row r="144">
      <c r="A144" s="364"/>
      <c r="D144" s="14"/>
    </row>
    <row r="145">
      <c r="A145" s="364"/>
      <c r="D145" s="14"/>
    </row>
    <row r="146">
      <c r="A146" s="364"/>
      <c r="D146" s="14"/>
    </row>
    <row r="147">
      <c r="A147" s="364"/>
      <c r="D147" s="14"/>
    </row>
    <row r="148">
      <c r="A148" s="364"/>
      <c r="D148" s="14"/>
    </row>
    <row r="149">
      <c r="A149" s="364"/>
      <c r="D149" s="14"/>
    </row>
    <row r="150">
      <c r="A150" s="364"/>
      <c r="D150" s="14"/>
    </row>
    <row r="151">
      <c r="A151" s="364"/>
      <c r="D151" s="14"/>
    </row>
    <row r="152">
      <c r="A152" s="364"/>
      <c r="D152" s="14"/>
    </row>
    <row r="153">
      <c r="A153" s="364"/>
      <c r="D153" s="14"/>
    </row>
    <row r="154">
      <c r="A154" s="364"/>
      <c r="D154" s="14"/>
    </row>
    <row r="155">
      <c r="A155" s="364"/>
      <c r="D155" s="14"/>
    </row>
    <row r="156">
      <c r="A156" s="364"/>
      <c r="D156" s="14"/>
    </row>
    <row r="157">
      <c r="A157" s="364"/>
      <c r="D157" s="14"/>
    </row>
    <row r="158">
      <c r="A158" s="364"/>
      <c r="D158" s="14"/>
    </row>
    <row r="159">
      <c r="A159" s="364"/>
      <c r="D159" s="14"/>
    </row>
    <row r="160">
      <c r="A160" s="364"/>
      <c r="D160" s="14"/>
    </row>
    <row r="161">
      <c r="A161" s="364"/>
      <c r="D161" s="14"/>
    </row>
    <row r="162">
      <c r="A162" s="364"/>
      <c r="D162" s="14"/>
    </row>
    <row r="163">
      <c r="A163" s="364"/>
      <c r="D163" s="14"/>
    </row>
    <row r="164">
      <c r="A164" s="364"/>
      <c r="D164" s="14"/>
    </row>
    <row r="165">
      <c r="A165" s="364"/>
      <c r="D165" s="14"/>
    </row>
    <row r="166">
      <c r="A166" s="364"/>
      <c r="D166" s="14"/>
    </row>
    <row r="167">
      <c r="A167" s="364"/>
      <c r="D167" s="14"/>
    </row>
    <row r="168">
      <c r="A168" s="364"/>
      <c r="D168" s="14"/>
    </row>
    <row r="169">
      <c r="A169" s="364"/>
      <c r="D169" s="14"/>
    </row>
    <row r="170">
      <c r="A170" s="364"/>
      <c r="D170" s="14"/>
    </row>
    <row r="171">
      <c r="A171" s="364"/>
      <c r="D171" s="14"/>
    </row>
    <row r="172">
      <c r="A172" s="364"/>
      <c r="D172" s="14"/>
    </row>
    <row r="173">
      <c r="A173" s="364"/>
      <c r="D173" s="14"/>
    </row>
    <row r="174">
      <c r="A174" s="364"/>
      <c r="D174" s="14"/>
    </row>
    <row r="175">
      <c r="A175" s="364"/>
      <c r="D175" s="14"/>
    </row>
    <row r="176">
      <c r="A176" s="364"/>
      <c r="D176" s="14"/>
    </row>
    <row r="177">
      <c r="A177" s="364"/>
      <c r="D177" s="14"/>
    </row>
    <row r="178">
      <c r="A178" s="364"/>
      <c r="D178" s="14"/>
    </row>
    <row r="179">
      <c r="A179" s="364"/>
      <c r="D179" s="14"/>
    </row>
    <row r="180">
      <c r="A180" s="364"/>
      <c r="D180" s="14"/>
    </row>
    <row r="181">
      <c r="A181" s="364"/>
      <c r="D181" s="14"/>
    </row>
    <row r="182">
      <c r="A182" s="364"/>
      <c r="D182" s="14"/>
    </row>
    <row r="183">
      <c r="A183" s="364"/>
      <c r="D183" s="14"/>
    </row>
    <row r="184">
      <c r="A184" s="364"/>
      <c r="D184" s="14"/>
    </row>
    <row r="185">
      <c r="A185" s="364"/>
      <c r="D185" s="14"/>
    </row>
    <row r="186">
      <c r="A186" s="364"/>
      <c r="D186" s="14"/>
    </row>
    <row r="187">
      <c r="A187" s="364"/>
      <c r="D187" s="14"/>
    </row>
    <row r="188">
      <c r="A188" s="364"/>
      <c r="D188" s="14"/>
    </row>
    <row r="189">
      <c r="A189" s="364"/>
      <c r="D189" s="14"/>
    </row>
    <row r="190">
      <c r="A190" s="364"/>
      <c r="D190" s="14"/>
    </row>
    <row r="191">
      <c r="A191" s="364"/>
      <c r="D191" s="14"/>
    </row>
    <row r="192">
      <c r="A192" s="364"/>
      <c r="D192" s="14"/>
    </row>
    <row r="193">
      <c r="A193" s="364"/>
      <c r="D193" s="14"/>
    </row>
    <row r="194">
      <c r="A194" s="364"/>
      <c r="D194" s="14"/>
    </row>
    <row r="195">
      <c r="A195" s="364"/>
      <c r="D195" s="14"/>
    </row>
    <row r="196">
      <c r="A196" s="364"/>
      <c r="D196" s="14"/>
    </row>
    <row r="197">
      <c r="A197" s="364"/>
      <c r="D197" s="14"/>
    </row>
    <row r="198">
      <c r="A198" s="364"/>
      <c r="D198" s="14"/>
    </row>
    <row r="199">
      <c r="A199" s="364"/>
      <c r="D199" s="14"/>
    </row>
    <row r="200">
      <c r="A200" s="364"/>
      <c r="D200" s="14"/>
    </row>
    <row r="201">
      <c r="A201" s="364"/>
      <c r="D201" s="14"/>
    </row>
    <row r="202">
      <c r="A202" s="364"/>
      <c r="D202" s="14"/>
    </row>
    <row r="203">
      <c r="A203" s="364"/>
      <c r="D203" s="14"/>
    </row>
    <row r="204">
      <c r="A204" s="364"/>
      <c r="D204" s="14"/>
    </row>
    <row r="205">
      <c r="A205" s="364"/>
      <c r="D205" s="14"/>
    </row>
    <row r="206">
      <c r="A206" s="364"/>
      <c r="D206" s="14"/>
    </row>
    <row r="207">
      <c r="A207" s="364"/>
      <c r="D207" s="14"/>
    </row>
    <row r="208">
      <c r="A208" s="364"/>
      <c r="D208" s="14"/>
    </row>
    <row r="209">
      <c r="A209" s="364"/>
      <c r="D209" s="14"/>
    </row>
    <row r="210">
      <c r="A210" s="364"/>
      <c r="D210" s="14"/>
    </row>
    <row r="211">
      <c r="A211" s="364"/>
      <c r="D211" s="14"/>
    </row>
    <row r="212">
      <c r="A212" s="364"/>
      <c r="D212" s="14"/>
    </row>
    <row r="213">
      <c r="A213" s="364"/>
      <c r="D213" s="14"/>
    </row>
    <row r="214">
      <c r="A214" s="364"/>
      <c r="D214" s="14"/>
    </row>
    <row r="215">
      <c r="A215" s="364"/>
      <c r="D215" s="14"/>
    </row>
    <row r="216">
      <c r="A216" s="364"/>
      <c r="D216" s="14"/>
    </row>
    <row r="217">
      <c r="A217" s="364"/>
      <c r="D217" s="14"/>
    </row>
    <row r="218">
      <c r="A218" s="364"/>
      <c r="D218" s="14"/>
    </row>
    <row r="219">
      <c r="A219" s="364"/>
      <c r="D219" s="14"/>
    </row>
    <row r="220">
      <c r="A220" s="364"/>
      <c r="D220" s="14"/>
    </row>
    <row r="221">
      <c r="A221" s="364"/>
      <c r="D221" s="14"/>
    </row>
    <row r="222">
      <c r="A222" s="364"/>
      <c r="D222" s="14"/>
    </row>
    <row r="223">
      <c r="A223" s="364"/>
      <c r="D223" s="14"/>
    </row>
    <row r="224">
      <c r="A224" s="364"/>
      <c r="D224" s="14"/>
    </row>
    <row r="225">
      <c r="A225" s="364"/>
      <c r="D225" s="14"/>
    </row>
    <row r="226">
      <c r="A226" s="364"/>
      <c r="D226" s="14"/>
    </row>
    <row r="227">
      <c r="A227" s="364"/>
      <c r="D227" s="14"/>
    </row>
    <row r="228">
      <c r="A228" s="364"/>
      <c r="D228" s="14"/>
    </row>
    <row r="229">
      <c r="A229" s="364"/>
      <c r="D229" s="14"/>
    </row>
    <row r="230">
      <c r="A230" s="364"/>
      <c r="D230" s="14"/>
    </row>
    <row r="231">
      <c r="A231" s="364"/>
      <c r="D231" s="14"/>
    </row>
    <row r="232">
      <c r="A232" s="364"/>
      <c r="D232" s="14"/>
    </row>
    <row r="233">
      <c r="A233" s="364"/>
      <c r="D233" s="14"/>
    </row>
    <row r="234">
      <c r="A234" s="364"/>
      <c r="D234" s="14"/>
    </row>
    <row r="235">
      <c r="A235" s="364"/>
      <c r="D235" s="14"/>
    </row>
    <row r="236">
      <c r="A236" s="364"/>
      <c r="D236" s="14"/>
    </row>
    <row r="237">
      <c r="A237" s="364"/>
      <c r="D237" s="14"/>
    </row>
    <row r="238">
      <c r="A238" s="364"/>
      <c r="D238" s="14"/>
    </row>
    <row r="239">
      <c r="A239" s="364"/>
      <c r="D239" s="14"/>
    </row>
    <row r="240">
      <c r="A240" s="364"/>
      <c r="D240" s="14"/>
    </row>
    <row r="241">
      <c r="A241" s="364"/>
      <c r="D241" s="14"/>
    </row>
    <row r="242">
      <c r="A242" s="364"/>
      <c r="D242" s="14"/>
    </row>
    <row r="243">
      <c r="A243" s="364"/>
      <c r="D243" s="14"/>
    </row>
    <row r="244">
      <c r="A244" s="364"/>
      <c r="D244" s="14"/>
    </row>
    <row r="245">
      <c r="A245" s="364"/>
      <c r="D245" s="14"/>
    </row>
    <row r="246">
      <c r="A246" s="364"/>
      <c r="D246" s="14"/>
    </row>
    <row r="247">
      <c r="A247" s="364"/>
      <c r="D247" s="14"/>
    </row>
    <row r="248">
      <c r="A248" s="364"/>
      <c r="D248" s="14"/>
    </row>
    <row r="249">
      <c r="A249" s="364"/>
      <c r="D249" s="14"/>
    </row>
    <row r="250">
      <c r="A250" s="364"/>
      <c r="D250" s="14"/>
    </row>
    <row r="251">
      <c r="A251" s="364"/>
      <c r="D251" s="14"/>
    </row>
    <row r="252">
      <c r="A252" s="364"/>
      <c r="D252" s="14"/>
    </row>
    <row r="253">
      <c r="A253" s="364"/>
      <c r="D253" s="14"/>
    </row>
    <row r="254">
      <c r="A254" s="364"/>
      <c r="D254" s="14"/>
    </row>
    <row r="255">
      <c r="A255" s="364"/>
      <c r="D255" s="14"/>
    </row>
    <row r="256">
      <c r="A256" s="364"/>
      <c r="D256" s="14"/>
    </row>
    <row r="257">
      <c r="A257" s="364"/>
      <c r="D257" s="14"/>
    </row>
    <row r="258">
      <c r="A258" s="364"/>
      <c r="D258" s="14"/>
    </row>
    <row r="259">
      <c r="A259" s="364"/>
      <c r="D259" s="14"/>
    </row>
    <row r="260">
      <c r="A260" s="364"/>
      <c r="D260" s="14"/>
    </row>
    <row r="261">
      <c r="A261" s="364"/>
      <c r="D261" s="14"/>
    </row>
    <row r="262">
      <c r="A262" s="364"/>
      <c r="D262" s="14"/>
    </row>
    <row r="263">
      <c r="A263" s="364"/>
      <c r="D263" s="14"/>
    </row>
    <row r="264">
      <c r="A264" s="364"/>
      <c r="D264" s="14"/>
    </row>
    <row r="265">
      <c r="A265" s="364"/>
      <c r="D265" s="14"/>
    </row>
    <row r="266">
      <c r="A266" s="364"/>
      <c r="D266" s="14"/>
    </row>
    <row r="267">
      <c r="A267" s="364"/>
      <c r="D267" s="14"/>
    </row>
    <row r="268">
      <c r="A268" s="364"/>
      <c r="D268" s="14"/>
    </row>
    <row r="269">
      <c r="A269" s="364"/>
      <c r="D269" s="14"/>
    </row>
    <row r="270">
      <c r="A270" s="364"/>
      <c r="D270" s="14"/>
    </row>
    <row r="271">
      <c r="A271" s="364"/>
      <c r="D271" s="14"/>
    </row>
    <row r="272">
      <c r="A272" s="364"/>
      <c r="D272" s="14"/>
    </row>
    <row r="273">
      <c r="A273" s="364"/>
      <c r="D273" s="14"/>
    </row>
    <row r="274">
      <c r="A274" s="364"/>
      <c r="D274" s="14"/>
    </row>
    <row r="275">
      <c r="A275" s="364"/>
      <c r="D275" s="14"/>
    </row>
    <row r="276">
      <c r="A276" s="364"/>
      <c r="D276" s="14"/>
    </row>
    <row r="277">
      <c r="A277" s="364"/>
      <c r="D277" s="14"/>
    </row>
    <row r="278">
      <c r="A278" s="364"/>
      <c r="D278" s="14"/>
    </row>
    <row r="279">
      <c r="A279" s="364"/>
      <c r="D279" s="14"/>
    </row>
    <row r="280">
      <c r="A280" s="364"/>
      <c r="D280" s="14"/>
    </row>
    <row r="281">
      <c r="A281" s="364"/>
      <c r="D281" s="14"/>
    </row>
    <row r="282">
      <c r="A282" s="364"/>
      <c r="D282" s="14"/>
    </row>
    <row r="283">
      <c r="A283" s="364"/>
      <c r="D283" s="14"/>
    </row>
    <row r="284">
      <c r="A284" s="364"/>
      <c r="D284" s="14"/>
    </row>
    <row r="285">
      <c r="A285" s="364"/>
      <c r="D285" s="14"/>
    </row>
    <row r="286">
      <c r="A286" s="364"/>
      <c r="D286" s="14"/>
    </row>
    <row r="287">
      <c r="A287" s="364"/>
      <c r="D287" s="14"/>
    </row>
    <row r="288">
      <c r="A288" s="364"/>
      <c r="D288" s="14"/>
    </row>
    <row r="289">
      <c r="A289" s="364"/>
      <c r="D289" s="14"/>
    </row>
    <row r="290">
      <c r="A290" s="364"/>
      <c r="D290" s="14"/>
    </row>
    <row r="291">
      <c r="A291" s="364"/>
      <c r="D291" s="14"/>
    </row>
    <row r="292">
      <c r="A292" s="364"/>
      <c r="D292" s="14"/>
    </row>
    <row r="293">
      <c r="A293" s="364"/>
      <c r="D293" s="14"/>
    </row>
    <row r="294">
      <c r="A294" s="364"/>
      <c r="D294" s="14"/>
    </row>
    <row r="295">
      <c r="A295" s="364"/>
      <c r="D295" s="14"/>
    </row>
    <row r="296">
      <c r="A296" s="364"/>
      <c r="D296" s="14"/>
    </row>
    <row r="297">
      <c r="A297" s="364"/>
      <c r="D297" s="14"/>
    </row>
    <row r="298">
      <c r="A298" s="364"/>
      <c r="D298" s="14"/>
    </row>
    <row r="299">
      <c r="A299" s="364"/>
      <c r="D299" s="14"/>
    </row>
    <row r="300">
      <c r="A300" s="364"/>
      <c r="D300" s="14"/>
    </row>
    <row r="301">
      <c r="A301" s="364"/>
      <c r="D301" s="14"/>
    </row>
    <row r="302">
      <c r="A302" s="364"/>
      <c r="D302" s="14"/>
    </row>
    <row r="303">
      <c r="A303" s="364"/>
      <c r="D303" s="14"/>
    </row>
    <row r="304">
      <c r="A304" s="364"/>
      <c r="D304" s="14"/>
    </row>
    <row r="305">
      <c r="A305" s="364"/>
      <c r="D305" s="14"/>
    </row>
    <row r="306">
      <c r="A306" s="364"/>
      <c r="D306" s="14"/>
    </row>
    <row r="307">
      <c r="A307" s="364"/>
      <c r="D307" s="14"/>
    </row>
    <row r="308">
      <c r="A308" s="364"/>
      <c r="D308" s="14"/>
    </row>
    <row r="309">
      <c r="A309" s="364"/>
      <c r="D309" s="14"/>
    </row>
    <row r="310">
      <c r="A310" s="364"/>
      <c r="D310" s="14"/>
    </row>
    <row r="311">
      <c r="A311" s="364"/>
      <c r="D311" s="14"/>
    </row>
    <row r="312">
      <c r="A312" s="364"/>
      <c r="D312" s="14"/>
    </row>
    <row r="313">
      <c r="A313" s="364"/>
      <c r="D313" s="14"/>
    </row>
    <row r="314">
      <c r="A314" s="364"/>
      <c r="D314" s="14"/>
    </row>
    <row r="315">
      <c r="A315" s="364"/>
      <c r="D315" s="14"/>
    </row>
    <row r="316">
      <c r="A316" s="364"/>
      <c r="D316" s="14"/>
    </row>
    <row r="317">
      <c r="A317" s="364"/>
      <c r="D317" s="14"/>
    </row>
    <row r="318">
      <c r="A318" s="364"/>
      <c r="D318" s="14"/>
    </row>
    <row r="319">
      <c r="A319" s="364"/>
      <c r="D319" s="14"/>
    </row>
    <row r="320">
      <c r="A320" s="364"/>
      <c r="D320" s="14"/>
    </row>
    <row r="321">
      <c r="A321" s="364"/>
      <c r="D321" s="14"/>
    </row>
    <row r="322">
      <c r="A322" s="364"/>
      <c r="D322" s="14"/>
    </row>
    <row r="323">
      <c r="A323" s="364"/>
      <c r="D323" s="14"/>
    </row>
    <row r="324">
      <c r="A324" s="364"/>
      <c r="D324" s="14"/>
    </row>
    <row r="325">
      <c r="A325" s="364"/>
      <c r="D325" s="14"/>
    </row>
    <row r="326">
      <c r="A326" s="364"/>
      <c r="D326" s="14"/>
    </row>
    <row r="327">
      <c r="A327" s="364"/>
      <c r="D327" s="14"/>
    </row>
    <row r="328">
      <c r="A328" s="364"/>
      <c r="D328" s="14"/>
    </row>
    <row r="329">
      <c r="A329" s="364"/>
      <c r="D329" s="14"/>
    </row>
    <row r="330">
      <c r="A330" s="364"/>
      <c r="D330" s="14"/>
    </row>
    <row r="331">
      <c r="A331" s="364"/>
      <c r="D331" s="14"/>
    </row>
    <row r="332">
      <c r="A332" s="364"/>
      <c r="D332" s="14"/>
    </row>
    <row r="333">
      <c r="A333" s="364"/>
      <c r="D333" s="14"/>
    </row>
    <row r="334">
      <c r="A334" s="364"/>
      <c r="D334" s="14"/>
    </row>
    <row r="335">
      <c r="A335" s="364"/>
      <c r="D335" s="14"/>
    </row>
    <row r="336">
      <c r="A336" s="364"/>
      <c r="D336" s="14"/>
    </row>
    <row r="337">
      <c r="A337" s="364"/>
      <c r="D337" s="14"/>
    </row>
    <row r="338">
      <c r="A338" s="364"/>
      <c r="D338" s="14"/>
    </row>
    <row r="339">
      <c r="A339" s="364"/>
      <c r="D339" s="14"/>
    </row>
    <row r="340">
      <c r="A340" s="364"/>
      <c r="D340" s="14"/>
    </row>
    <row r="341">
      <c r="A341" s="364"/>
      <c r="D341" s="14"/>
    </row>
    <row r="342">
      <c r="A342" s="364"/>
      <c r="D342" s="14"/>
    </row>
    <row r="343">
      <c r="A343" s="364"/>
      <c r="D343" s="14"/>
    </row>
    <row r="344">
      <c r="A344" s="364"/>
      <c r="D344" s="14"/>
    </row>
    <row r="345">
      <c r="A345" s="364"/>
      <c r="D345" s="14"/>
    </row>
    <row r="346">
      <c r="A346" s="364"/>
      <c r="D346" s="14"/>
    </row>
    <row r="347">
      <c r="A347" s="364"/>
      <c r="D347" s="14"/>
    </row>
    <row r="348">
      <c r="A348" s="364"/>
      <c r="D348" s="14"/>
    </row>
    <row r="349">
      <c r="A349" s="364"/>
      <c r="D349" s="14"/>
    </row>
    <row r="350">
      <c r="A350" s="364"/>
      <c r="D350" s="14"/>
    </row>
    <row r="351">
      <c r="A351" s="364"/>
      <c r="D351" s="14"/>
    </row>
    <row r="352">
      <c r="A352" s="364"/>
      <c r="D352" s="14"/>
    </row>
    <row r="353">
      <c r="A353" s="364"/>
      <c r="D353" s="14"/>
    </row>
    <row r="354">
      <c r="A354" s="364"/>
      <c r="D354" s="14"/>
    </row>
    <row r="355">
      <c r="A355" s="364"/>
      <c r="D355" s="14"/>
    </row>
    <row r="356">
      <c r="A356" s="364"/>
      <c r="D356" s="14"/>
    </row>
    <row r="357">
      <c r="A357" s="364"/>
      <c r="D357" s="14"/>
    </row>
    <row r="358">
      <c r="A358" s="364"/>
      <c r="D358" s="14"/>
    </row>
    <row r="359">
      <c r="A359" s="364"/>
      <c r="D359" s="14"/>
    </row>
    <row r="360">
      <c r="A360" s="364"/>
      <c r="D360" s="14"/>
    </row>
    <row r="361">
      <c r="A361" s="364"/>
      <c r="D361" s="14"/>
    </row>
    <row r="362">
      <c r="A362" s="364"/>
      <c r="D362" s="14"/>
    </row>
    <row r="363">
      <c r="A363" s="364"/>
      <c r="D363" s="14"/>
    </row>
    <row r="364">
      <c r="A364" s="364"/>
      <c r="D364" s="14"/>
    </row>
    <row r="365">
      <c r="A365" s="364"/>
      <c r="D365" s="14"/>
    </row>
    <row r="366">
      <c r="A366" s="364"/>
      <c r="D366" s="14"/>
    </row>
    <row r="367">
      <c r="A367" s="364"/>
      <c r="D367" s="14"/>
    </row>
    <row r="368">
      <c r="A368" s="364"/>
      <c r="D368" s="14"/>
    </row>
    <row r="369">
      <c r="A369" s="364"/>
      <c r="D369" s="14"/>
    </row>
    <row r="370">
      <c r="A370" s="364"/>
      <c r="D370" s="14"/>
    </row>
    <row r="371">
      <c r="A371" s="364"/>
      <c r="D371" s="14"/>
    </row>
    <row r="372">
      <c r="A372" s="364"/>
      <c r="D372" s="14"/>
    </row>
    <row r="373">
      <c r="A373" s="364"/>
      <c r="D373" s="14"/>
    </row>
    <row r="374">
      <c r="A374" s="364"/>
      <c r="D374" s="14"/>
    </row>
    <row r="375">
      <c r="A375" s="364"/>
      <c r="D375" s="14"/>
    </row>
    <row r="376">
      <c r="A376" s="364"/>
      <c r="D376" s="14"/>
    </row>
    <row r="377">
      <c r="A377" s="364"/>
      <c r="D377" s="14"/>
    </row>
    <row r="378">
      <c r="A378" s="364"/>
      <c r="D378" s="14"/>
    </row>
    <row r="379">
      <c r="A379" s="364"/>
      <c r="D379" s="14"/>
    </row>
    <row r="380">
      <c r="A380" s="364"/>
      <c r="D380" s="14"/>
    </row>
    <row r="381">
      <c r="A381" s="364"/>
      <c r="D381" s="14"/>
    </row>
    <row r="382">
      <c r="A382" s="364"/>
      <c r="D382" s="14"/>
    </row>
    <row r="383">
      <c r="A383" s="364"/>
      <c r="D383" s="14"/>
    </row>
    <row r="384">
      <c r="A384" s="364"/>
      <c r="D384" s="14"/>
    </row>
    <row r="385">
      <c r="A385" s="364"/>
      <c r="D385" s="14"/>
    </row>
    <row r="386">
      <c r="A386" s="364"/>
      <c r="D386" s="14"/>
    </row>
    <row r="387">
      <c r="A387" s="364"/>
      <c r="D387" s="14"/>
    </row>
    <row r="388">
      <c r="A388" s="364"/>
      <c r="D388" s="14"/>
    </row>
    <row r="389">
      <c r="A389" s="364"/>
      <c r="D389" s="14"/>
    </row>
    <row r="390">
      <c r="A390" s="364"/>
      <c r="D390" s="14"/>
    </row>
    <row r="391">
      <c r="A391" s="364"/>
      <c r="D391" s="14"/>
    </row>
    <row r="392">
      <c r="A392" s="364"/>
      <c r="D392" s="14"/>
    </row>
    <row r="393">
      <c r="A393" s="364"/>
      <c r="D393" s="14"/>
    </row>
    <row r="394">
      <c r="A394" s="364"/>
      <c r="D394" s="14"/>
    </row>
    <row r="395">
      <c r="A395" s="364"/>
      <c r="D395" s="14"/>
    </row>
    <row r="396">
      <c r="A396" s="364"/>
      <c r="D396" s="14"/>
    </row>
    <row r="397">
      <c r="A397" s="364"/>
      <c r="D397" s="14"/>
    </row>
    <row r="398">
      <c r="A398" s="364"/>
      <c r="D398" s="14"/>
    </row>
    <row r="399">
      <c r="A399" s="364"/>
      <c r="D399" s="14"/>
    </row>
    <row r="400">
      <c r="A400" s="364"/>
      <c r="D400" s="14"/>
    </row>
    <row r="401">
      <c r="A401" s="364"/>
      <c r="D401" s="14"/>
    </row>
    <row r="402">
      <c r="A402" s="364"/>
      <c r="D402" s="14"/>
    </row>
    <row r="403">
      <c r="A403" s="364"/>
      <c r="D403" s="14"/>
    </row>
    <row r="404">
      <c r="A404" s="364"/>
      <c r="D404" s="14"/>
    </row>
    <row r="405">
      <c r="A405" s="364"/>
      <c r="D405" s="14"/>
    </row>
    <row r="406">
      <c r="A406" s="364"/>
      <c r="D406" s="14"/>
    </row>
    <row r="407">
      <c r="A407" s="364"/>
      <c r="D407" s="14"/>
    </row>
    <row r="408">
      <c r="A408" s="364"/>
      <c r="D408" s="14"/>
    </row>
    <row r="409">
      <c r="A409" s="364"/>
      <c r="D409" s="14"/>
    </row>
    <row r="410">
      <c r="A410" s="364"/>
      <c r="D410" s="14"/>
    </row>
    <row r="411">
      <c r="A411" s="364"/>
      <c r="D411" s="14"/>
    </row>
    <row r="412">
      <c r="A412" s="364"/>
      <c r="D412" s="14"/>
    </row>
    <row r="413">
      <c r="A413" s="364"/>
      <c r="D413" s="14"/>
    </row>
    <row r="414">
      <c r="A414" s="364"/>
      <c r="D414" s="14"/>
    </row>
    <row r="415">
      <c r="A415" s="364"/>
      <c r="D415" s="14"/>
    </row>
    <row r="416">
      <c r="A416" s="364"/>
      <c r="D416" s="14"/>
    </row>
    <row r="417">
      <c r="A417" s="364"/>
      <c r="D417" s="14"/>
    </row>
    <row r="418">
      <c r="A418" s="364"/>
      <c r="D418" s="14"/>
    </row>
    <row r="419">
      <c r="A419" s="364"/>
      <c r="D419" s="14"/>
    </row>
    <row r="420">
      <c r="A420" s="364"/>
      <c r="D420" s="14"/>
    </row>
    <row r="421">
      <c r="A421" s="364"/>
      <c r="D421" s="14"/>
    </row>
    <row r="422">
      <c r="A422" s="364"/>
      <c r="D422" s="14"/>
    </row>
    <row r="423">
      <c r="A423" s="364"/>
      <c r="D423" s="14"/>
    </row>
    <row r="424">
      <c r="A424" s="364"/>
      <c r="D424" s="14"/>
    </row>
    <row r="425">
      <c r="A425" s="364"/>
      <c r="D425" s="14"/>
    </row>
    <row r="426">
      <c r="A426" s="364"/>
      <c r="D426" s="14"/>
    </row>
    <row r="427">
      <c r="A427" s="364"/>
      <c r="D427" s="14"/>
    </row>
    <row r="428">
      <c r="A428" s="364"/>
      <c r="D428" s="14"/>
    </row>
    <row r="429">
      <c r="A429" s="364"/>
      <c r="D429" s="14"/>
    </row>
    <row r="430">
      <c r="A430" s="364"/>
      <c r="D430" s="14"/>
    </row>
    <row r="431">
      <c r="A431" s="364"/>
      <c r="D431" s="14"/>
    </row>
    <row r="432">
      <c r="A432" s="364"/>
      <c r="D432" s="14"/>
    </row>
    <row r="433">
      <c r="A433" s="364"/>
      <c r="D433" s="14"/>
    </row>
    <row r="434">
      <c r="A434" s="364"/>
      <c r="D434" s="14"/>
    </row>
    <row r="435">
      <c r="A435" s="364"/>
      <c r="D435" s="14"/>
    </row>
    <row r="436">
      <c r="A436" s="364"/>
      <c r="D436" s="14"/>
    </row>
    <row r="437">
      <c r="A437" s="364"/>
      <c r="D437" s="14"/>
    </row>
    <row r="438">
      <c r="A438" s="364"/>
      <c r="D438" s="14"/>
    </row>
    <row r="439">
      <c r="A439" s="364"/>
      <c r="D439" s="14"/>
    </row>
    <row r="440">
      <c r="A440" s="364"/>
      <c r="D440" s="14"/>
    </row>
    <row r="441">
      <c r="A441" s="364"/>
      <c r="D441" s="14"/>
    </row>
    <row r="442">
      <c r="A442" s="364"/>
      <c r="D442" s="14"/>
    </row>
    <row r="443">
      <c r="A443" s="364"/>
      <c r="D443" s="14"/>
    </row>
    <row r="444">
      <c r="A444" s="364"/>
      <c r="D444" s="14"/>
    </row>
    <row r="445">
      <c r="A445" s="364"/>
      <c r="D445" s="14"/>
    </row>
    <row r="446">
      <c r="A446" s="364"/>
      <c r="D446" s="14"/>
    </row>
    <row r="447">
      <c r="A447" s="364"/>
      <c r="D447" s="14"/>
    </row>
    <row r="448">
      <c r="A448" s="364"/>
      <c r="D448" s="14"/>
    </row>
    <row r="449">
      <c r="A449" s="364"/>
      <c r="D449" s="14"/>
    </row>
    <row r="450">
      <c r="A450" s="364"/>
      <c r="D450" s="14"/>
    </row>
    <row r="451">
      <c r="A451" s="364"/>
      <c r="D451" s="14"/>
    </row>
    <row r="452">
      <c r="A452" s="364"/>
      <c r="D452" s="14"/>
    </row>
    <row r="453">
      <c r="A453" s="364"/>
      <c r="D453" s="14"/>
    </row>
    <row r="454">
      <c r="A454" s="364"/>
      <c r="D454" s="14"/>
    </row>
    <row r="455">
      <c r="A455" s="364"/>
      <c r="D455" s="14"/>
    </row>
    <row r="456">
      <c r="A456" s="364"/>
      <c r="D456" s="14"/>
    </row>
    <row r="457">
      <c r="A457" s="364"/>
      <c r="D457" s="14"/>
    </row>
    <row r="458">
      <c r="A458" s="364"/>
      <c r="D458" s="14"/>
    </row>
    <row r="459">
      <c r="A459" s="364"/>
      <c r="D459" s="14"/>
    </row>
    <row r="460">
      <c r="A460" s="364"/>
      <c r="D460" s="14"/>
    </row>
    <row r="461">
      <c r="A461" s="364"/>
      <c r="D461" s="14"/>
    </row>
    <row r="462">
      <c r="A462" s="364"/>
      <c r="D462" s="14"/>
    </row>
    <row r="463">
      <c r="A463" s="364"/>
      <c r="D463" s="14"/>
    </row>
    <row r="464">
      <c r="A464" s="364"/>
      <c r="D464" s="14"/>
    </row>
    <row r="465">
      <c r="A465" s="364"/>
      <c r="D465" s="14"/>
    </row>
    <row r="466">
      <c r="A466" s="364"/>
      <c r="D466" s="14"/>
    </row>
    <row r="467">
      <c r="A467" s="364"/>
      <c r="D467" s="14"/>
    </row>
    <row r="468">
      <c r="A468" s="364"/>
      <c r="D468" s="14"/>
    </row>
    <row r="469">
      <c r="A469" s="364"/>
      <c r="D469" s="14"/>
    </row>
    <row r="470">
      <c r="A470" s="364"/>
      <c r="D470" s="14"/>
    </row>
    <row r="471">
      <c r="A471" s="364"/>
      <c r="D471" s="14"/>
    </row>
    <row r="472">
      <c r="A472" s="364"/>
      <c r="D472" s="14"/>
    </row>
    <row r="473">
      <c r="A473" s="364"/>
      <c r="D473" s="14"/>
    </row>
    <row r="474">
      <c r="A474" s="364"/>
      <c r="D474" s="14"/>
    </row>
    <row r="475">
      <c r="A475" s="364"/>
      <c r="D475" s="14"/>
    </row>
    <row r="476">
      <c r="A476" s="364"/>
      <c r="D476" s="14"/>
    </row>
    <row r="477">
      <c r="A477" s="364"/>
      <c r="D477" s="14"/>
    </row>
    <row r="478">
      <c r="A478" s="364"/>
      <c r="D478" s="14"/>
    </row>
    <row r="479">
      <c r="A479" s="364"/>
      <c r="D479" s="14"/>
    </row>
    <row r="480">
      <c r="A480" s="364"/>
      <c r="D480" s="14"/>
    </row>
    <row r="481">
      <c r="A481" s="364"/>
      <c r="D481" s="14"/>
    </row>
    <row r="482">
      <c r="A482" s="364"/>
      <c r="D482" s="14"/>
    </row>
    <row r="483">
      <c r="A483" s="364"/>
      <c r="D483" s="14"/>
    </row>
    <row r="484">
      <c r="A484" s="364"/>
      <c r="D484" s="14"/>
    </row>
    <row r="485">
      <c r="A485" s="364"/>
      <c r="D485" s="14"/>
    </row>
    <row r="486">
      <c r="A486" s="364"/>
      <c r="D486" s="14"/>
    </row>
    <row r="487">
      <c r="A487" s="364"/>
      <c r="D487" s="14"/>
    </row>
    <row r="488">
      <c r="A488" s="364"/>
      <c r="D488" s="14"/>
    </row>
    <row r="489">
      <c r="A489" s="364"/>
      <c r="D489" s="14"/>
    </row>
    <row r="490">
      <c r="A490" s="364"/>
      <c r="D490" s="14"/>
    </row>
    <row r="491">
      <c r="A491" s="364"/>
      <c r="D491" s="14"/>
    </row>
    <row r="492">
      <c r="A492" s="364"/>
      <c r="D492" s="14"/>
    </row>
    <row r="493">
      <c r="A493" s="364"/>
      <c r="D493" s="14"/>
    </row>
    <row r="494">
      <c r="A494" s="364"/>
      <c r="D494" s="14"/>
    </row>
    <row r="495">
      <c r="A495" s="364"/>
      <c r="D495" s="14"/>
    </row>
    <row r="496">
      <c r="A496" s="364"/>
      <c r="D496" s="14"/>
    </row>
    <row r="497">
      <c r="A497" s="364"/>
      <c r="D497" s="14"/>
    </row>
    <row r="498">
      <c r="A498" s="364"/>
      <c r="D498" s="14"/>
    </row>
    <row r="499">
      <c r="A499" s="364"/>
      <c r="D499" s="14"/>
    </row>
    <row r="500">
      <c r="A500" s="364"/>
      <c r="D500" s="14"/>
    </row>
    <row r="501">
      <c r="A501" s="364"/>
      <c r="D501" s="14"/>
    </row>
    <row r="502">
      <c r="A502" s="364"/>
      <c r="D502" s="14"/>
    </row>
    <row r="503">
      <c r="A503" s="364"/>
      <c r="D503" s="14"/>
    </row>
    <row r="504">
      <c r="A504" s="364"/>
      <c r="D504" s="14"/>
    </row>
    <row r="505">
      <c r="A505" s="364"/>
      <c r="D505" s="14"/>
    </row>
    <row r="506">
      <c r="A506" s="364"/>
      <c r="D506" s="14"/>
    </row>
    <row r="507">
      <c r="A507" s="364"/>
      <c r="D507" s="14"/>
    </row>
    <row r="508">
      <c r="A508" s="364"/>
      <c r="D508" s="14"/>
    </row>
    <row r="509">
      <c r="A509" s="364"/>
      <c r="D509" s="14"/>
    </row>
    <row r="510">
      <c r="A510" s="364"/>
      <c r="D510" s="14"/>
    </row>
    <row r="511">
      <c r="A511" s="364"/>
      <c r="D511" s="14"/>
    </row>
    <row r="512">
      <c r="A512" s="364"/>
      <c r="D512" s="14"/>
    </row>
    <row r="513">
      <c r="A513" s="364"/>
      <c r="D513" s="14"/>
    </row>
    <row r="514">
      <c r="A514" s="364"/>
      <c r="D514" s="14"/>
    </row>
    <row r="515">
      <c r="A515" s="364"/>
      <c r="D515" s="14"/>
    </row>
    <row r="516">
      <c r="A516" s="364"/>
      <c r="D516" s="14"/>
    </row>
    <row r="517">
      <c r="A517" s="364"/>
      <c r="D517" s="14"/>
    </row>
    <row r="518">
      <c r="A518" s="364"/>
      <c r="D518" s="14"/>
    </row>
    <row r="519">
      <c r="A519" s="364"/>
      <c r="D519" s="14"/>
    </row>
    <row r="520">
      <c r="A520" s="364"/>
      <c r="D520" s="14"/>
    </row>
    <row r="521">
      <c r="A521" s="364"/>
      <c r="D521" s="14"/>
    </row>
    <row r="522">
      <c r="A522" s="364"/>
      <c r="D522" s="14"/>
    </row>
    <row r="523">
      <c r="A523" s="364"/>
      <c r="D523" s="14"/>
    </row>
    <row r="524">
      <c r="A524" s="364"/>
      <c r="D524" s="14"/>
    </row>
    <row r="525">
      <c r="A525" s="364"/>
      <c r="D525" s="14"/>
    </row>
    <row r="526">
      <c r="A526" s="364"/>
      <c r="D526" s="14"/>
    </row>
    <row r="527">
      <c r="A527" s="364"/>
      <c r="D527" s="14"/>
    </row>
    <row r="528">
      <c r="A528" s="364"/>
      <c r="D528" s="14"/>
    </row>
    <row r="529">
      <c r="A529" s="364"/>
      <c r="D529" s="14"/>
    </row>
    <row r="530">
      <c r="A530" s="364"/>
      <c r="D530" s="14"/>
    </row>
    <row r="531">
      <c r="A531" s="364"/>
      <c r="D531" s="14"/>
    </row>
    <row r="532">
      <c r="A532" s="364"/>
      <c r="D532" s="14"/>
    </row>
    <row r="533">
      <c r="A533" s="364"/>
      <c r="D533" s="14"/>
    </row>
    <row r="534">
      <c r="A534" s="364"/>
      <c r="D534" s="14"/>
    </row>
    <row r="535">
      <c r="A535" s="364"/>
      <c r="D535" s="14"/>
    </row>
    <row r="536">
      <c r="A536" s="364"/>
      <c r="D536" s="14"/>
    </row>
    <row r="537">
      <c r="A537" s="364"/>
      <c r="D537" s="14"/>
    </row>
    <row r="538">
      <c r="A538" s="364"/>
      <c r="D538" s="14"/>
    </row>
    <row r="539">
      <c r="A539" s="364"/>
      <c r="D539" s="14"/>
    </row>
    <row r="540">
      <c r="A540" s="364"/>
      <c r="D540" s="14"/>
    </row>
    <row r="541">
      <c r="A541" s="364"/>
      <c r="D541" s="14"/>
    </row>
    <row r="542">
      <c r="A542" s="364"/>
      <c r="D542" s="14"/>
    </row>
    <row r="543">
      <c r="A543" s="364"/>
      <c r="D543" s="14"/>
    </row>
    <row r="544">
      <c r="A544" s="364"/>
      <c r="D544" s="14"/>
    </row>
    <row r="545">
      <c r="A545" s="364"/>
      <c r="D545" s="14"/>
    </row>
    <row r="546">
      <c r="A546" s="364"/>
      <c r="D546" s="14"/>
    </row>
    <row r="547">
      <c r="A547" s="364"/>
      <c r="D547" s="14"/>
    </row>
    <row r="548">
      <c r="A548" s="364"/>
      <c r="D548" s="14"/>
    </row>
    <row r="549">
      <c r="A549" s="364"/>
      <c r="D549" s="14"/>
    </row>
    <row r="550">
      <c r="A550" s="364"/>
      <c r="D550" s="14"/>
    </row>
    <row r="551">
      <c r="A551" s="364"/>
      <c r="D551" s="14"/>
    </row>
    <row r="552">
      <c r="A552" s="364"/>
      <c r="D552" s="14"/>
    </row>
    <row r="553">
      <c r="A553" s="364"/>
      <c r="D553" s="14"/>
    </row>
    <row r="554">
      <c r="A554" s="364"/>
      <c r="D554" s="14"/>
    </row>
    <row r="555">
      <c r="A555" s="364"/>
      <c r="D555" s="14"/>
    </row>
    <row r="556">
      <c r="A556" s="364"/>
      <c r="D556" s="14"/>
    </row>
    <row r="557">
      <c r="A557" s="364"/>
      <c r="D557" s="14"/>
    </row>
    <row r="558">
      <c r="A558" s="364"/>
      <c r="D558" s="14"/>
    </row>
    <row r="559">
      <c r="A559" s="364"/>
      <c r="D559" s="14"/>
    </row>
    <row r="560">
      <c r="A560" s="364"/>
      <c r="D560" s="14"/>
    </row>
    <row r="561">
      <c r="A561" s="364"/>
      <c r="D561" s="14"/>
    </row>
    <row r="562">
      <c r="A562" s="364"/>
      <c r="D562" s="14"/>
    </row>
    <row r="563">
      <c r="A563" s="364"/>
      <c r="D563" s="14"/>
    </row>
    <row r="564">
      <c r="A564" s="364"/>
      <c r="D564" s="14"/>
    </row>
    <row r="565">
      <c r="A565" s="364"/>
      <c r="D565" s="14"/>
    </row>
    <row r="566">
      <c r="A566" s="364"/>
      <c r="D566" s="14"/>
    </row>
    <row r="567">
      <c r="A567" s="364"/>
      <c r="D567" s="14"/>
    </row>
    <row r="568">
      <c r="A568" s="364"/>
      <c r="D568" s="14"/>
    </row>
    <row r="569">
      <c r="A569" s="364"/>
      <c r="D569" s="14"/>
    </row>
    <row r="570">
      <c r="A570" s="364"/>
      <c r="D570" s="14"/>
    </row>
    <row r="571">
      <c r="A571" s="364"/>
      <c r="D571" s="14"/>
    </row>
    <row r="572">
      <c r="A572" s="364"/>
      <c r="D572" s="14"/>
    </row>
    <row r="573">
      <c r="A573" s="364"/>
      <c r="D573" s="14"/>
    </row>
    <row r="574">
      <c r="A574" s="364"/>
      <c r="D574" s="14"/>
    </row>
    <row r="575">
      <c r="A575" s="364"/>
      <c r="D575" s="14"/>
    </row>
    <row r="576">
      <c r="A576" s="364"/>
      <c r="D576" s="14"/>
    </row>
    <row r="577">
      <c r="A577" s="364"/>
      <c r="D577" s="14"/>
    </row>
    <row r="578">
      <c r="A578" s="364"/>
      <c r="D578" s="14"/>
    </row>
    <row r="579">
      <c r="A579" s="364"/>
      <c r="D579" s="14"/>
    </row>
    <row r="580">
      <c r="A580" s="364"/>
      <c r="D580" s="14"/>
    </row>
    <row r="581">
      <c r="A581" s="364"/>
      <c r="D581" s="14"/>
    </row>
    <row r="582">
      <c r="A582" s="364"/>
      <c r="D582" s="14"/>
    </row>
    <row r="583">
      <c r="A583" s="364"/>
      <c r="D583" s="14"/>
    </row>
    <row r="584">
      <c r="A584" s="364"/>
      <c r="D584" s="14"/>
    </row>
    <row r="585">
      <c r="A585" s="364"/>
      <c r="D585" s="14"/>
    </row>
    <row r="586">
      <c r="A586" s="364"/>
      <c r="D586" s="14"/>
    </row>
    <row r="587">
      <c r="A587" s="364"/>
      <c r="D587" s="14"/>
    </row>
    <row r="588">
      <c r="A588" s="364"/>
      <c r="D588" s="14"/>
    </row>
    <row r="589">
      <c r="A589" s="364"/>
      <c r="D589" s="14"/>
    </row>
    <row r="590">
      <c r="A590" s="364"/>
      <c r="D590" s="14"/>
    </row>
    <row r="591">
      <c r="A591" s="364"/>
      <c r="D591" s="14"/>
    </row>
    <row r="592">
      <c r="A592" s="364"/>
      <c r="D592" s="14"/>
    </row>
    <row r="593">
      <c r="A593" s="364"/>
      <c r="D593" s="14"/>
    </row>
    <row r="594">
      <c r="A594" s="364"/>
      <c r="D594" s="14"/>
    </row>
    <row r="595">
      <c r="A595" s="364"/>
      <c r="D595" s="14"/>
    </row>
    <row r="596">
      <c r="A596" s="364"/>
      <c r="D596" s="14"/>
    </row>
    <row r="597">
      <c r="A597" s="364"/>
      <c r="D597" s="14"/>
    </row>
    <row r="598">
      <c r="A598" s="364"/>
      <c r="D598" s="14"/>
    </row>
    <row r="599">
      <c r="A599" s="364"/>
      <c r="D599" s="14"/>
    </row>
    <row r="600">
      <c r="A600" s="364"/>
      <c r="D600" s="14"/>
    </row>
    <row r="601">
      <c r="A601" s="364"/>
      <c r="D601" s="14"/>
    </row>
    <row r="602">
      <c r="A602" s="364"/>
      <c r="D602" s="14"/>
    </row>
    <row r="603">
      <c r="A603" s="364"/>
      <c r="D603" s="14"/>
    </row>
    <row r="604">
      <c r="A604" s="364"/>
      <c r="D604" s="14"/>
    </row>
    <row r="605">
      <c r="A605" s="364"/>
      <c r="D605" s="14"/>
    </row>
    <row r="606">
      <c r="A606" s="364"/>
      <c r="D606" s="14"/>
    </row>
    <row r="607">
      <c r="A607" s="364"/>
      <c r="D607" s="14"/>
    </row>
    <row r="608">
      <c r="A608" s="364"/>
      <c r="D608" s="14"/>
    </row>
    <row r="609">
      <c r="A609" s="364"/>
      <c r="D609" s="14"/>
    </row>
    <row r="610">
      <c r="A610" s="364"/>
      <c r="D610" s="14"/>
    </row>
    <row r="611">
      <c r="A611" s="364"/>
      <c r="D611" s="14"/>
    </row>
    <row r="612">
      <c r="A612" s="364"/>
      <c r="D612" s="14"/>
    </row>
    <row r="613">
      <c r="A613" s="364"/>
      <c r="D613" s="14"/>
    </row>
    <row r="614">
      <c r="A614" s="364"/>
      <c r="D614" s="14"/>
    </row>
    <row r="615">
      <c r="A615" s="364"/>
      <c r="D615" s="14"/>
    </row>
    <row r="616">
      <c r="A616" s="364"/>
      <c r="D616" s="14"/>
    </row>
    <row r="617">
      <c r="A617" s="364"/>
      <c r="D617" s="14"/>
    </row>
    <row r="618">
      <c r="A618" s="364"/>
      <c r="D618" s="14"/>
    </row>
    <row r="619">
      <c r="A619" s="364"/>
      <c r="D619" s="14"/>
    </row>
    <row r="620">
      <c r="A620" s="364"/>
      <c r="D620" s="14"/>
    </row>
    <row r="621">
      <c r="A621" s="364"/>
      <c r="D621" s="14"/>
    </row>
    <row r="622">
      <c r="A622" s="364"/>
      <c r="D622" s="14"/>
    </row>
    <row r="623">
      <c r="A623" s="364"/>
      <c r="D623" s="14"/>
    </row>
    <row r="624">
      <c r="A624" s="364"/>
      <c r="D624" s="14"/>
    </row>
    <row r="625">
      <c r="A625" s="364"/>
      <c r="D625" s="14"/>
    </row>
    <row r="626">
      <c r="A626" s="364"/>
      <c r="D626" s="14"/>
    </row>
    <row r="627">
      <c r="A627" s="364"/>
      <c r="D627" s="14"/>
    </row>
    <row r="628">
      <c r="A628" s="364"/>
      <c r="D628" s="14"/>
    </row>
    <row r="629">
      <c r="A629" s="364"/>
      <c r="D629" s="14"/>
    </row>
    <row r="630">
      <c r="A630" s="364"/>
      <c r="D630" s="14"/>
    </row>
    <row r="631">
      <c r="A631" s="364"/>
      <c r="D631" s="14"/>
    </row>
    <row r="632">
      <c r="A632" s="364"/>
      <c r="D632" s="14"/>
    </row>
    <row r="633">
      <c r="A633" s="364"/>
      <c r="D633" s="14"/>
    </row>
    <row r="634">
      <c r="A634" s="364"/>
      <c r="D634" s="14"/>
    </row>
    <row r="635">
      <c r="A635" s="364"/>
      <c r="D635" s="14"/>
    </row>
    <row r="636">
      <c r="A636" s="364"/>
      <c r="D636" s="14"/>
    </row>
    <row r="637">
      <c r="A637" s="364"/>
      <c r="D637" s="14"/>
    </row>
    <row r="638">
      <c r="A638" s="364"/>
      <c r="D638" s="14"/>
    </row>
    <row r="639">
      <c r="A639" s="364"/>
      <c r="D639" s="14"/>
    </row>
    <row r="640">
      <c r="A640" s="364"/>
      <c r="D640" s="14"/>
    </row>
    <row r="641">
      <c r="A641" s="364"/>
      <c r="D641" s="14"/>
    </row>
    <row r="642">
      <c r="A642" s="364"/>
      <c r="D642" s="14"/>
    </row>
    <row r="643">
      <c r="A643" s="364"/>
      <c r="D643" s="14"/>
    </row>
    <row r="644">
      <c r="A644" s="364"/>
      <c r="D644" s="14"/>
    </row>
    <row r="645">
      <c r="A645" s="364"/>
      <c r="D645" s="14"/>
    </row>
    <row r="646">
      <c r="A646" s="364"/>
      <c r="D646" s="14"/>
    </row>
    <row r="647">
      <c r="A647" s="364"/>
      <c r="D647" s="14"/>
    </row>
    <row r="648">
      <c r="A648" s="364"/>
      <c r="D648" s="14"/>
    </row>
    <row r="649">
      <c r="A649" s="364"/>
      <c r="D649" s="14"/>
    </row>
    <row r="650">
      <c r="A650" s="364"/>
      <c r="D650" s="14"/>
    </row>
    <row r="651">
      <c r="A651" s="364"/>
      <c r="D651" s="14"/>
    </row>
    <row r="652">
      <c r="A652" s="364"/>
      <c r="D652" s="14"/>
    </row>
    <row r="653">
      <c r="A653" s="364"/>
      <c r="D653" s="14"/>
    </row>
    <row r="654">
      <c r="A654" s="364"/>
      <c r="D654" s="14"/>
    </row>
    <row r="655">
      <c r="A655" s="364"/>
      <c r="D655" s="14"/>
    </row>
    <row r="656">
      <c r="A656" s="364"/>
      <c r="D656" s="14"/>
    </row>
    <row r="657">
      <c r="A657" s="364"/>
      <c r="D657" s="14"/>
    </row>
    <row r="658">
      <c r="A658" s="364"/>
      <c r="D658" s="14"/>
    </row>
    <row r="659">
      <c r="A659" s="364"/>
      <c r="D659" s="14"/>
    </row>
    <row r="660">
      <c r="A660" s="364"/>
      <c r="D660" s="14"/>
    </row>
    <row r="661">
      <c r="A661" s="364"/>
      <c r="D661" s="14"/>
    </row>
    <row r="662">
      <c r="A662" s="364"/>
      <c r="D662" s="14"/>
    </row>
    <row r="663">
      <c r="A663" s="364"/>
      <c r="D663" s="14"/>
    </row>
    <row r="664">
      <c r="A664" s="364"/>
      <c r="D664" s="14"/>
    </row>
    <row r="665">
      <c r="A665" s="364"/>
      <c r="D665" s="14"/>
    </row>
    <row r="666">
      <c r="A666" s="364"/>
      <c r="D666" s="14"/>
    </row>
    <row r="667">
      <c r="A667" s="364"/>
      <c r="D667" s="14"/>
    </row>
    <row r="668">
      <c r="A668" s="364"/>
      <c r="D668" s="14"/>
    </row>
    <row r="669">
      <c r="A669" s="364"/>
      <c r="D669" s="14"/>
    </row>
    <row r="670">
      <c r="A670" s="364"/>
      <c r="D670" s="14"/>
    </row>
    <row r="671">
      <c r="A671" s="364"/>
      <c r="D671" s="14"/>
    </row>
    <row r="672">
      <c r="A672" s="364"/>
      <c r="D672" s="14"/>
    </row>
    <row r="673">
      <c r="A673" s="364"/>
      <c r="D673" s="14"/>
    </row>
    <row r="674">
      <c r="A674" s="364"/>
      <c r="D674" s="14"/>
    </row>
    <row r="675">
      <c r="A675" s="364"/>
      <c r="D675" s="14"/>
    </row>
    <row r="676">
      <c r="A676" s="364"/>
      <c r="D676" s="14"/>
    </row>
    <row r="677">
      <c r="A677" s="364"/>
      <c r="D677" s="14"/>
    </row>
    <row r="678">
      <c r="A678" s="364"/>
      <c r="D678" s="14"/>
    </row>
    <row r="679">
      <c r="A679" s="364"/>
      <c r="D679" s="14"/>
    </row>
    <row r="680">
      <c r="A680" s="364"/>
      <c r="D680" s="14"/>
    </row>
    <row r="681">
      <c r="A681" s="364"/>
      <c r="D681" s="14"/>
    </row>
    <row r="682">
      <c r="A682" s="364"/>
      <c r="D682" s="14"/>
    </row>
    <row r="683">
      <c r="A683" s="364"/>
      <c r="D683" s="14"/>
    </row>
    <row r="684">
      <c r="A684" s="364"/>
      <c r="D684" s="14"/>
    </row>
    <row r="685">
      <c r="A685" s="364"/>
      <c r="D685" s="14"/>
    </row>
    <row r="686">
      <c r="A686" s="364"/>
      <c r="D686" s="14"/>
    </row>
    <row r="687">
      <c r="A687" s="364"/>
      <c r="D687" s="14"/>
    </row>
    <row r="688">
      <c r="A688" s="364"/>
      <c r="D688" s="14"/>
    </row>
    <row r="689">
      <c r="A689" s="364"/>
      <c r="D689" s="14"/>
    </row>
    <row r="690">
      <c r="A690" s="364"/>
      <c r="D690" s="14"/>
    </row>
    <row r="691">
      <c r="A691" s="364"/>
      <c r="D691" s="14"/>
    </row>
    <row r="692">
      <c r="A692" s="364"/>
      <c r="D692" s="14"/>
    </row>
    <row r="693">
      <c r="A693" s="364"/>
      <c r="D693" s="14"/>
    </row>
    <row r="694">
      <c r="A694" s="364"/>
      <c r="D694" s="14"/>
    </row>
    <row r="695">
      <c r="A695" s="364"/>
      <c r="D695" s="14"/>
    </row>
    <row r="696">
      <c r="A696" s="364"/>
      <c r="D696" s="14"/>
    </row>
    <row r="697">
      <c r="A697" s="364"/>
      <c r="D697" s="14"/>
    </row>
    <row r="698">
      <c r="A698" s="364"/>
      <c r="D698" s="14"/>
    </row>
    <row r="699">
      <c r="A699" s="364"/>
      <c r="D699" s="14"/>
    </row>
    <row r="700">
      <c r="A700" s="364"/>
      <c r="D700" s="14"/>
    </row>
    <row r="701">
      <c r="A701" s="364"/>
      <c r="D701" s="14"/>
    </row>
    <row r="702">
      <c r="A702" s="364"/>
      <c r="D702" s="14"/>
    </row>
    <row r="703">
      <c r="A703" s="364"/>
      <c r="D703" s="14"/>
    </row>
    <row r="704">
      <c r="A704" s="364"/>
      <c r="D704" s="14"/>
    </row>
    <row r="705">
      <c r="A705" s="364"/>
      <c r="D705" s="14"/>
    </row>
    <row r="706">
      <c r="A706" s="364"/>
      <c r="D706" s="14"/>
    </row>
    <row r="707">
      <c r="A707" s="364"/>
      <c r="D707" s="14"/>
    </row>
    <row r="708">
      <c r="A708" s="364"/>
      <c r="D708" s="14"/>
    </row>
    <row r="709">
      <c r="A709" s="364"/>
      <c r="D709" s="14"/>
    </row>
    <row r="710">
      <c r="A710" s="364"/>
      <c r="D710" s="14"/>
    </row>
    <row r="711">
      <c r="A711" s="364"/>
      <c r="D711" s="14"/>
    </row>
    <row r="712">
      <c r="A712" s="364"/>
      <c r="D712" s="14"/>
    </row>
    <row r="713">
      <c r="A713" s="364"/>
      <c r="D713" s="14"/>
    </row>
    <row r="714">
      <c r="A714" s="364"/>
      <c r="D714" s="14"/>
    </row>
    <row r="715">
      <c r="A715" s="364"/>
      <c r="D715" s="14"/>
    </row>
    <row r="716">
      <c r="A716" s="364"/>
      <c r="D716" s="14"/>
    </row>
    <row r="717">
      <c r="A717" s="364"/>
      <c r="D717" s="14"/>
    </row>
    <row r="718">
      <c r="A718" s="364"/>
      <c r="D718" s="14"/>
    </row>
    <row r="719">
      <c r="A719" s="364"/>
      <c r="D719" s="14"/>
    </row>
    <row r="720">
      <c r="A720" s="364"/>
      <c r="D720" s="14"/>
    </row>
    <row r="721">
      <c r="A721" s="364"/>
      <c r="D721" s="14"/>
    </row>
    <row r="722">
      <c r="A722" s="364"/>
      <c r="D722" s="14"/>
    </row>
    <row r="723">
      <c r="A723" s="364"/>
      <c r="D723" s="14"/>
    </row>
    <row r="724">
      <c r="A724" s="364"/>
      <c r="D724" s="14"/>
    </row>
    <row r="725">
      <c r="A725" s="364"/>
      <c r="D725" s="14"/>
    </row>
    <row r="726">
      <c r="A726" s="364"/>
      <c r="D726" s="14"/>
    </row>
    <row r="727">
      <c r="A727" s="364"/>
      <c r="D727" s="14"/>
    </row>
    <row r="728">
      <c r="A728" s="364"/>
      <c r="D728" s="14"/>
    </row>
    <row r="729">
      <c r="A729" s="364"/>
      <c r="D729" s="14"/>
    </row>
    <row r="730">
      <c r="A730" s="364"/>
      <c r="D730" s="14"/>
    </row>
    <row r="731">
      <c r="A731" s="364"/>
      <c r="D731" s="14"/>
    </row>
    <row r="732">
      <c r="A732" s="364"/>
      <c r="D732" s="14"/>
    </row>
    <row r="733">
      <c r="A733" s="364"/>
      <c r="D733" s="14"/>
    </row>
    <row r="734">
      <c r="A734" s="364"/>
      <c r="D734" s="14"/>
    </row>
    <row r="735">
      <c r="A735" s="364"/>
      <c r="D735" s="14"/>
    </row>
    <row r="736">
      <c r="A736" s="364"/>
      <c r="D736" s="14"/>
    </row>
    <row r="737">
      <c r="A737" s="364"/>
      <c r="D737" s="14"/>
    </row>
    <row r="738">
      <c r="A738" s="364"/>
      <c r="D738" s="14"/>
    </row>
    <row r="739">
      <c r="A739" s="364"/>
      <c r="D739" s="14"/>
    </row>
    <row r="740">
      <c r="A740" s="364"/>
      <c r="D740" s="14"/>
    </row>
    <row r="741">
      <c r="A741" s="364"/>
      <c r="D741" s="14"/>
    </row>
    <row r="742">
      <c r="A742" s="364"/>
      <c r="D742" s="14"/>
    </row>
    <row r="743">
      <c r="A743" s="364"/>
      <c r="D743" s="14"/>
    </row>
    <row r="744">
      <c r="A744" s="364"/>
      <c r="D744" s="14"/>
    </row>
    <row r="745">
      <c r="A745" s="364"/>
      <c r="D745" s="14"/>
    </row>
    <row r="746">
      <c r="A746" s="364"/>
      <c r="D746" s="14"/>
    </row>
    <row r="747">
      <c r="A747" s="364"/>
      <c r="D747" s="14"/>
    </row>
    <row r="748">
      <c r="A748" s="364"/>
      <c r="D748" s="14"/>
    </row>
    <row r="749">
      <c r="A749" s="364"/>
      <c r="D749" s="14"/>
    </row>
    <row r="750">
      <c r="A750" s="364"/>
      <c r="D750" s="14"/>
    </row>
    <row r="751">
      <c r="A751" s="364"/>
      <c r="D751" s="14"/>
    </row>
    <row r="752">
      <c r="A752" s="364"/>
      <c r="D752" s="14"/>
    </row>
    <row r="753">
      <c r="A753" s="364"/>
      <c r="D753" s="14"/>
    </row>
    <row r="754">
      <c r="A754" s="364"/>
      <c r="D754" s="14"/>
    </row>
    <row r="755">
      <c r="A755" s="364"/>
      <c r="D755" s="14"/>
    </row>
    <row r="756">
      <c r="A756" s="364"/>
      <c r="D756" s="14"/>
    </row>
    <row r="757">
      <c r="A757" s="364"/>
      <c r="D757" s="14"/>
    </row>
    <row r="758">
      <c r="A758" s="364"/>
      <c r="D758" s="14"/>
    </row>
    <row r="759">
      <c r="A759" s="364"/>
      <c r="D759" s="14"/>
    </row>
    <row r="760">
      <c r="A760" s="364"/>
      <c r="D760" s="14"/>
    </row>
    <row r="761">
      <c r="A761" s="364"/>
      <c r="D761" s="14"/>
    </row>
    <row r="762">
      <c r="A762" s="364"/>
      <c r="D762" s="14"/>
    </row>
    <row r="763">
      <c r="A763" s="364"/>
      <c r="D763" s="14"/>
    </row>
    <row r="764">
      <c r="A764" s="364"/>
      <c r="D764" s="14"/>
    </row>
    <row r="765">
      <c r="A765" s="364"/>
      <c r="D765" s="14"/>
    </row>
    <row r="766">
      <c r="A766" s="364"/>
      <c r="D766" s="14"/>
    </row>
    <row r="767">
      <c r="A767" s="364"/>
      <c r="D767" s="14"/>
    </row>
    <row r="768">
      <c r="A768" s="364"/>
      <c r="D768" s="14"/>
    </row>
    <row r="769">
      <c r="A769" s="364"/>
      <c r="D769" s="14"/>
    </row>
    <row r="770">
      <c r="A770" s="364"/>
      <c r="D770" s="14"/>
    </row>
    <row r="771">
      <c r="A771" s="364"/>
      <c r="D771" s="14"/>
    </row>
    <row r="772">
      <c r="A772" s="364"/>
      <c r="D772" s="14"/>
    </row>
    <row r="773">
      <c r="A773" s="364"/>
      <c r="D773" s="14"/>
    </row>
    <row r="774">
      <c r="A774" s="364"/>
      <c r="D774" s="14"/>
    </row>
    <row r="775">
      <c r="A775" s="364"/>
      <c r="D775" s="14"/>
    </row>
    <row r="776">
      <c r="A776" s="364"/>
      <c r="D776" s="14"/>
    </row>
    <row r="777">
      <c r="A777" s="364"/>
      <c r="D777" s="14"/>
    </row>
    <row r="778">
      <c r="A778" s="364"/>
      <c r="D778" s="14"/>
    </row>
    <row r="779">
      <c r="A779" s="364"/>
      <c r="D779" s="14"/>
    </row>
    <row r="780">
      <c r="A780" s="364"/>
      <c r="D780" s="14"/>
    </row>
    <row r="781">
      <c r="A781" s="364"/>
      <c r="D781" s="14"/>
    </row>
    <row r="782">
      <c r="A782" s="364"/>
      <c r="D782" s="14"/>
    </row>
    <row r="783">
      <c r="A783" s="364"/>
      <c r="D783" s="14"/>
    </row>
    <row r="784">
      <c r="A784" s="364"/>
      <c r="D784" s="14"/>
    </row>
    <row r="785">
      <c r="A785" s="364"/>
      <c r="D785" s="14"/>
    </row>
    <row r="786">
      <c r="A786" s="364"/>
      <c r="D786" s="14"/>
    </row>
    <row r="787">
      <c r="A787" s="364"/>
      <c r="D787" s="14"/>
    </row>
    <row r="788">
      <c r="A788" s="364"/>
      <c r="D788" s="14"/>
    </row>
    <row r="789">
      <c r="A789" s="364"/>
      <c r="D789" s="14"/>
    </row>
    <row r="790">
      <c r="A790" s="364"/>
      <c r="D790" s="14"/>
    </row>
    <row r="791">
      <c r="A791" s="364"/>
      <c r="D791" s="14"/>
    </row>
    <row r="792">
      <c r="A792" s="364"/>
      <c r="D792" s="14"/>
    </row>
    <row r="793">
      <c r="A793" s="364"/>
      <c r="D793" s="14"/>
    </row>
    <row r="794">
      <c r="A794" s="364"/>
      <c r="D794" s="14"/>
    </row>
    <row r="795">
      <c r="A795" s="364"/>
      <c r="D795" s="14"/>
    </row>
    <row r="796">
      <c r="A796" s="364"/>
      <c r="D796" s="14"/>
    </row>
    <row r="797">
      <c r="A797" s="364"/>
      <c r="D797" s="14"/>
    </row>
    <row r="798">
      <c r="A798" s="364"/>
      <c r="D798" s="14"/>
    </row>
    <row r="799">
      <c r="A799" s="364"/>
      <c r="D799" s="14"/>
    </row>
    <row r="800">
      <c r="A800" s="364"/>
      <c r="D800" s="14"/>
    </row>
    <row r="801">
      <c r="A801" s="364"/>
      <c r="D801" s="14"/>
    </row>
    <row r="802">
      <c r="A802" s="364"/>
      <c r="D802" s="14"/>
    </row>
    <row r="803">
      <c r="A803" s="364"/>
      <c r="D803" s="14"/>
    </row>
    <row r="804">
      <c r="A804" s="364"/>
      <c r="D804" s="14"/>
    </row>
    <row r="805">
      <c r="A805" s="364"/>
      <c r="D805" s="14"/>
    </row>
    <row r="806">
      <c r="A806" s="364"/>
      <c r="D806" s="14"/>
    </row>
    <row r="807">
      <c r="A807" s="364"/>
      <c r="D807" s="14"/>
    </row>
    <row r="808">
      <c r="A808" s="364"/>
      <c r="D808" s="14"/>
    </row>
    <row r="809">
      <c r="A809" s="364"/>
      <c r="D809" s="14"/>
    </row>
    <row r="810">
      <c r="A810" s="364"/>
      <c r="D810" s="14"/>
    </row>
    <row r="811">
      <c r="A811" s="364"/>
      <c r="D811" s="14"/>
    </row>
    <row r="812">
      <c r="A812" s="364"/>
      <c r="D812" s="14"/>
    </row>
    <row r="813">
      <c r="A813" s="364"/>
      <c r="D813" s="14"/>
    </row>
    <row r="814">
      <c r="A814" s="364"/>
      <c r="D814" s="14"/>
    </row>
    <row r="815">
      <c r="A815" s="364"/>
      <c r="D815" s="14"/>
    </row>
    <row r="816">
      <c r="A816" s="364"/>
      <c r="D816" s="14"/>
    </row>
    <row r="817">
      <c r="A817" s="364"/>
      <c r="D817" s="14"/>
    </row>
    <row r="818">
      <c r="A818" s="364"/>
      <c r="D818" s="14"/>
    </row>
    <row r="819">
      <c r="A819" s="364"/>
      <c r="D819" s="14"/>
    </row>
    <row r="820">
      <c r="A820" s="364"/>
      <c r="D820" s="14"/>
    </row>
    <row r="821">
      <c r="A821" s="364"/>
      <c r="D821" s="14"/>
    </row>
    <row r="822">
      <c r="A822" s="364"/>
      <c r="D822" s="14"/>
    </row>
    <row r="823">
      <c r="A823" s="364"/>
      <c r="D823" s="14"/>
    </row>
    <row r="824">
      <c r="A824" s="364"/>
      <c r="D824" s="14"/>
    </row>
    <row r="825">
      <c r="A825" s="364"/>
      <c r="D825" s="14"/>
    </row>
    <row r="826">
      <c r="A826" s="364"/>
      <c r="D826" s="14"/>
    </row>
    <row r="827">
      <c r="A827" s="364"/>
      <c r="D827" s="14"/>
    </row>
    <row r="828">
      <c r="A828" s="364"/>
      <c r="D828" s="14"/>
    </row>
    <row r="829">
      <c r="A829" s="364"/>
      <c r="D829" s="14"/>
    </row>
    <row r="830">
      <c r="A830" s="364"/>
      <c r="D830" s="14"/>
    </row>
    <row r="831">
      <c r="A831" s="364"/>
      <c r="D831" s="14"/>
    </row>
    <row r="832">
      <c r="A832" s="364"/>
      <c r="D832" s="14"/>
    </row>
    <row r="833">
      <c r="A833" s="364"/>
      <c r="D833" s="14"/>
    </row>
    <row r="834">
      <c r="A834" s="364"/>
      <c r="D834" s="14"/>
    </row>
    <row r="835">
      <c r="A835" s="364"/>
      <c r="D835" s="14"/>
    </row>
    <row r="836">
      <c r="A836" s="364"/>
      <c r="D836" s="14"/>
    </row>
    <row r="837">
      <c r="A837" s="364"/>
      <c r="D837" s="14"/>
    </row>
    <row r="838">
      <c r="A838" s="364"/>
      <c r="D838" s="14"/>
    </row>
    <row r="839">
      <c r="A839" s="364"/>
      <c r="D839" s="14"/>
    </row>
    <row r="840">
      <c r="A840" s="364"/>
      <c r="D840" s="14"/>
    </row>
    <row r="841">
      <c r="A841" s="364"/>
      <c r="D841" s="14"/>
    </row>
    <row r="842">
      <c r="A842" s="364"/>
      <c r="D842" s="14"/>
    </row>
    <row r="843">
      <c r="A843" s="364"/>
      <c r="D843" s="14"/>
    </row>
    <row r="844">
      <c r="A844" s="364"/>
      <c r="D844" s="14"/>
    </row>
    <row r="845">
      <c r="A845" s="364"/>
      <c r="D845" s="14"/>
    </row>
    <row r="846">
      <c r="A846" s="364"/>
      <c r="D846" s="14"/>
    </row>
    <row r="847">
      <c r="A847" s="364"/>
      <c r="D847" s="14"/>
    </row>
    <row r="848">
      <c r="A848" s="364"/>
      <c r="D848" s="14"/>
    </row>
    <row r="849">
      <c r="A849" s="364"/>
      <c r="D849" s="14"/>
    </row>
    <row r="850">
      <c r="A850" s="364"/>
      <c r="D850" s="14"/>
    </row>
    <row r="851">
      <c r="A851" s="364"/>
      <c r="D851" s="14"/>
    </row>
    <row r="852">
      <c r="A852" s="364"/>
      <c r="D852" s="14"/>
    </row>
    <row r="853">
      <c r="A853" s="364"/>
      <c r="D853" s="14"/>
    </row>
    <row r="854">
      <c r="A854" s="364"/>
      <c r="D854" s="14"/>
    </row>
    <row r="855">
      <c r="A855" s="364"/>
      <c r="D855" s="14"/>
    </row>
    <row r="856">
      <c r="A856" s="364"/>
      <c r="D856" s="14"/>
    </row>
    <row r="857">
      <c r="A857" s="364"/>
      <c r="D857" s="14"/>
    </row>
    <row r="858">
      <c r="A858" s="364"/>
      <c r="D858" s="14"/>
    </row>
    <row r="859">
      <c r="A859" s="364"/>
      <c r="D859" s="14"/>
    </row>
    <row r="860">
      <c r="A860" s="364"/>
      <c r="D860" s="14"/>
    </row>
    <row r="861">
      <c r="A861" s="364"/>
      <c r="D861" s="14"/>
    </row>
    <row r="862">
      <c r="A862" s="364"/>
      <c r="D862" s="14"/>
    </row>
    <row r="863">
      <c r="A863" s="364"/>
      <c r="D863" s="14"/>
    </row>
    <row r="864">
      <c r="A864" s="364"/>
      <c r="D864" s="14"/>
    </row>
    <row r="865">
      <c r="A865" s="364"/>
      <c r="D865" s="14"/>
    </row>
    <row r="866">
      <c r="A866" s="364"/>
      <c r="D866" s="14"/>
    </row>
    <row r="867">
      <c r="A867" s="364"/>
      <c r="D867" s="14"/>
    </row>
    <row r="868">
      <c r="A868" s="364"/>
      <c r="D868" s="14"/>
    </row>
    <row r="869">
      <c r="A869" s="364"/>
      <c r="D869" s="14"/>
    </row>
    <row r="870">
      <c r="A870" s="364"/>
      <c r="D870" s="14"/>
    </row>
    <row r="871">
      <c r="A871" s="364"/>
      <c r="D871" s="14"/>
    </row>
    <row r="872">
      <c r="A872" s="364"/>
      <c r="D872" s="14"/>
    </row>
    <row r="873">
      <c r="A873" s="364"/>
      <c r="D873" s="14"/>
    </row>
    <row r="874">
      <c r="A874" s="364"/>
      <c r="D874" s="14"/>
    </row>
    <row r="875">
      <c r="A875" s="364"/>
      <c r="D875" s="14"/>
    </row>
    <row r="876">
      <c r="A876" s="364"/>
      <c r="D876" s="14"/>
    </row>
    <row r="877">
      <c r="A877" s="364"/>
      <c r="D877" s="14"/>
    </row>
    <row r="878">
      <c r="A878" s="364"/>
      <c r="D878" s="14"/>
    </row>
    <row r="879">
      <c r="A879" s="364"/>
      <c r="D879" s="14"/>
    </row>
    <row r="880">
      <c r="A880" s="364"/>
      <c r="D880" s="14"/>
    </row>
    <row r="881">
      <c r="A881" s="364"/>
      <c r="D881" s="14"/>
    </row>
    <row r="882">
      <c r="A882" s="364"/>
      <c r="D882" s="14"/>
    </row>
    <row r="883">
      <c r="A883" s="364"/>
      <c r="D883" s="14"/>
    </row>
    <row r="884">
      <c r="A884" s="364"/>
      <c r="D884" s="14"/>
    </row>
    <row r="885">
      <c r="A885" s="364"/>
      <c r="D885" s="14"/>
    </row>
    <row r="886">
      <c r="A886" s="364"/>
      <c r="D886" s="14"/>
    </row>
    <row r="887">
      <c r="A887" s="364"/>
      <c r="D887" s="14"/>
    </row>
    <row r="888">
      <c r="A888" s="364"/>
      <c r="D888" s="14"/>
    </row>
    <row r="889">
      <c r="A889" s="364"/>
      <c r="D889" s="14"/>
    </row>
    <row r="890">
      <c r="A890" s="364"/>
      <c r="D890" s="14"/>
    </row>
    <row r="891">
      <c r="A891" s="364"/>
      <c r="D891" s="14"/>
    </row>
    <row r="892">
      <c r="A892" s="364"/>
      <c r="D892" s="14"/>
    </row>
    <row r="893">
      <c r="A893" s="364"/>
      <c r="D893" s="14"/>
    </row>
    <row r="894">
      <c r="A894" s="364"/>
      <c r="D894" s="14"/>
    </row>
    <row r="895">
      <c r="A895" s="364"/>
      <c r="D895" s="14"/>
    </row>
    <row r="896">
      <c r="A896" s="364"/>
      <c r="D896" s="14"/>
    </row>
    <row r="897">
      <c r="A897" s="364"/>
      <c r="D897" s="14"/>
    </row>
    <row r="898">
      <c r="A898" s="364"/>
      <c r="D898" s="14"/>
    </row>
    <row r="899">
      <c r="A899" s="364"/>
      <c r="D899" s="14"/>
    </row>
    <row r="900">
      <c r="A900" s="364"/>
      <c r="D900" s="14"/>
    </row>
    <row r="901">
      <c r="A901" s="364"/>
      <c r="D901" s="14"/>
    </row>
    <row r="902">
      <c r="A902" s="364"/>
      <c r="D902" s="14"/>
    </row>
    <row r="903">
      <c r="A903" s="364"/>
      <c r="D903" s="14"/>
    </row>
    <row r="904">
      <c r="A904" s="364"/>
      <c r="D904" s="14"/>
    </row>
    <row r="905">
      <c r="A905" s="364"/>
      <c r="D905" s="14"/>
    </row>
    <row r="906">
      <c r="A906" s="364"/>
      <c r="D906" s="14"/>
    </row>
    <row r="907">
      <c r="A907" s="364"/>
      <c r="D907" s="14"/>
    </row>
    <row r="908">
      <c r="A908" s="364"/>
      <c r="D908" s="14"/>
    </row>
    <row r="909">
      <c r="A909" s="364"/>
      <c r="D909" s="14"/>
    </row>
    <row r="910">
      <c r="A910" s="364"/>
      <c r="D910" s="14"/>
    </row>
    <row r="911">
      <c r="A911" s="364"/>
      <c r="D911" s="14"/>
    </row>
    <row r="912">
      <c r="A912" s="364"/>
      <c r="D912" s="14"/>
    </row>
    <row r="913">
      <c r="A913" s="364"/>
      <c r="D913" s="14"/>
    </row>
    <row r="914">
      <c r="A914" s="364"/>
      <c r="D914" s="14"/>
    </row>
    <row r="915">
      <c r="A915" s="364"/>
      <c r="D915" s="14"/>
    </row>
    <row r="916">
      <c r="A916" s="364"/>
      <c r="D916" s="14"/>
    </row>
    <row r="917">
      <c r="A917" s="364"/>
      <c r="D917" s="14"/>
    </row>
    <row r="918">
      <c r="A918" s="364"/>
      <c r="D918" s="14"/>
    </row>
    <row r="919">
      <c r="A919" s="364"/>
      <c r="D919" s="14"/>
    </row>
    <row r="920">
      <c r="A920" s="364"/>
      <c r="D920" s="14"/>
    </row>
    <row r="921">
      <c r="A921" s="364"/>
      <c r="D921" s="14"/>
    </row>
    <row r="922">
      <c r="A922" s="364"/>
      <c r="D922" s="14"/>
    </row>
    <row r="923">
      <c r="A923" s="364"/>
      <c r="D923" s="14"/>
    </row>
    <row r="924">
      <c r="A924" s="364"/>
      <c r="D924" s="14"/>
    </row>
    <row r="925">
      <c r="A925" s="364"/>
      <c r="D925" s="14"/>
    </row>
    <row r="926">
      <c r="A926" s="364"/>
      <c r="D926" s="14"/>
    </row>
    <row r="927">
      <c r="A927" s="364"/>
      <c r="D927" s="14"/>
    </row>
    <row r="928">
      <c r="A928" s="364"/>
      <c r="D928" s="14"/>
    </row>
    <row r="929">
      <c r="A929" s="364"/>
      <c r="D929" s="14"/>
    </row>
    <row r="930">
      <c r="A930" s="364"/>
      <c r="D930" s="14"/>
    </row>
    <row r="931">
      <c r="A931" s="364"/>
      <c r="D931" s="14"/>
    </row>
    <row r="932">
      <c r="A932" s="364"/>
      <c r="D932" s="14"/>
    </row>
    <row r="933">
      <c r="A933" s="364"/>
      <c r="D933" s="14"/>
    </row>
    <row r="934">
      <c r="A934" s="364"/>
      <c r="D934" s="14"/>
    </row>
    <row r="935">
      <c r="A935" s="364"/>
      <c r="D935" s="14"/>
    </row>
    <row r="936">
      <c r="A936" s="364"/>
      <c r="D936" s="14"/>
    </row>
    <row r="937">
      <c r="A937" s="364"/>
      <c r="D937" s="14"/>
    </row>
    <row r="938">
      <c r="A938" s="364"/>
      <c r="D938" s="14"/>
    </row>
    <row r="939">
      <c r="A939" s="364"/>
      <c r="D939" s="14"/>
    </row>
    <row r="940">
      <c r="A940" s="364"/>
      <c r="D940" s="14"/>
    </row>
    <row r="941">
      <c r="A941" s="364"/>
      <c r="D941" s="14"/>
    </row>
    <row r="942">
      <c r="A942" s="364"/>
      <c r="D942" s="14"/>
    </row>
    <row r="943">
      <c r="A943" s="364"/>
      <c r="D943" s="14"/>
    </row>
    <row r="944">
      <c r="A944" s="364"/>
      <c r="D944" s="14"/>
    </row>
    <row r="945">
      <c r="A945" s="364"/>
      <c r="D945" s="14"/>
    </row>
    <row r="946">
      <c r="A946" s="364"/>
      <c r="D946" s="14"/>
    </row>
    <row r="947">
      <c r="A947" s="364"/>
      <c r="D947" s="14"/>
    </row>
    <row r="948">
      <c r="A948" s="364"/>
      <c r="D948" s="14"/>
    </row>
    <row r="949">
      <c r="A949" s="364"/>
      <c r="D949" s="14"/>
    </row>
    <row r="950">
      <c r="A950" s="364"/>
      <c r="D950" s="14"/>
    </row>
    <row r="951">
      <c r="A951" s="364"/>
      <c r="D951" s="14"/>
    </row>
    <row r="952">
      <c r="A952" s="364"/>
      <c r="D952" s="14"/>
    </row>
    <row r="953">
      <c r="A953" s="364"/>
      <c r="D953" s="14"/>
    </row>
    <row r="954">
      <c r="A954" s="364"/>
      <c r="D954" s="14"/>
    </row>
    <row r="955">
      <c r="A955" s="364"/>
      <c r="D955" s="14"/>
    </row>
    <row r="956">
      <c r="A956" s="364"/>
      <c r="D956" s="14"/>
    </row>
    <row r="957">
      <c r="A957" s="364"/>
      <c r="D957" s="14"/>
    </row>
    <row r="958">
      <c r="A958" s="364"/>
      <c r="D958" s="14"/>
    </row>
    <row r="959">
      <c r="A959" s="364"/>
      <c r="D959" s="14"/>
    </row>
    <row r="960">
      <c r="A960" s="364"/>
      <c r="D960" s="14"/>
    </row>
    <row r="961">
      <c r="A961" s="364"/>
      <c r="D961" s="14"/>
    </row>
    <row r="962">
      <c r="A962" s="364"/>
      <c r="D962" s="14"/>
    </row>
    <row r="963">
      <c r="A963" s="364"/>
      <c r="D963" s="14"/>
    </row>
    <row r="964">
      <c r="A964" s="364"/>
      <c r="D964" s="14"/>
    </row>
    <row r="965">
      <c r="A965" s="364"/>
      <c r="D965" s="14"/>
    </row>
    <row r="966">
      <c r="A966" s="364"/>
      <c r="D966" s="14"/>
    </row>
    <row r="967">
      <c r="A967" s="364"/>
      <c r="D967" s="14"/>
    </row>
    <row r="968">
      <c r="A968" s="364"/>
      <c r="D968" s="14"/>
    </row>
    <row r="969">
      <c r="A969" s="364"/>
      <c r="D969" s="14"/>
    </row>
    <row r="970">
      <c r="A970" s="364"/>
      <c r="D970" s="14"/>
    </row>
    <row r="971">
      <c r="A971" s="364"/>
      <c r="D971" s="14"/>
    </row>
    <row r="972">
      <c r="A972" s="364"/>
      <c r="D972" s="14"/>
    </row>
    <row r="973">
      <c r="A973" s="364"/>
      <c r="D973" s="14"/>
    </row>
    <row r="974">
      <c r="A974" s="364"/>
      <c r="D974" s="14"/>
    </row>
    <row r="975">
      <c r="A975" s="364"/>
      <c r="D975" s="14"/>
    </row>
    <row r="976">
      <c r="A976" s="364"/>
      <c r="D976" s="14"/>
    </row>
    <row r="977">
      <c r="A977" s="364"/>
      <c r="D977" s="14"/>
    </row>
    <row r="978">
      <c r="A978" s="364"/>
      <c r="D978" s="14"/>
    </row>
    <row r="979">
      <c r="A979" s="364"/>
      <c r="D979" s="14"/>
    </row>
    <row r="980">
      <c r="A980" s="364"/>
      <c r="D980" s="14"/>
    </row>
    <row r="981">
      <c r="A981" s="364"/>
      <c r="D981" s="14"/>
    </row>
    <row r="982">
      <c r="A982" s="364"/>
      <c r="D982" s="14"/>
    </row>
    <row r="983">
      <c r="A983" s="364"/>
      <c r="D983" s="14"/>
    </row>
    <row r="984">
      <c r="A984" s="364"/>
      <c r="D984" s="14"/>
    </row>
    <row r="985">
      <c r="A985" s="364"/>
      <c r="D985" s="14"/>
    </row>
    <row r="986">
      <c r="A986" s="364"/>
      <c r="D986" s="14"/>
    </row>
    <row r="987">
      <c r="A987" s="364"/>
      <c r="D987" s="14"/>
    </row>
    <row r="988">
      <c r="A988" s="364"/>
      <c r="D988" s="14"/>
    </row>
    <row r="989">
      <c r="A989" s="364"/>
      <c r="D989" s="14"/>
    </row>
    <row r="990">
      <c r="A990" s="364"/>
      <c r="D990" s="14"/>
    </row>
    <row r="991">
      <c r="A991" s="364"/>
      <c r="D991" s="14"/>
    </row>
    <row r="992">
      <c r="A992" s="364"/>
      <c r="D992" s="14"/>
    </row>
    <row r="993">
      <c r="A993" s="364"/>
      <c r="D993" s="14"/>
    </row>
    <row r="994">
      <c r="A994" s="364"/>
      <c r="D994" s="14"/>
    </row>
    <row r="995">
      <c r="A995" s="364"/>
      <c r="D995" s="14"/>
    </row>
    <row r="996">
      <c r="A996" s="364"/>
      <c r="D996" s="14"/>
    </row>
    <row r="997">
      <c r="A997" s="364"/>
      <c r="D997" s="14"/>
    </row>
    <row r="998">
      <c r="A998" s="364"/>
      <c r="D998" s="14"/>
    </row>
    <row r="999">
      <c r="A999" s="364"/>
      <c r="D999" s="14"/>
    </row>
    <row r="1000">
      <c r="A1000" s="364"/>
      <c r="D1000" s="14"/>
    </row>
    <row r="1001">
      <c r="A1001" s="364"/>
      <c r="D1001" s="14"/>
    </row>
    <row r="1002">
      <c r="A1002" s="364"/>
      <c r="D1002" s="14"/>
    </row>
    <row r="1003">
      <c r="A1003" s="364"/>
      <c r="D1003" s="14"/>
    </row>
    <row r="1004">
      <c r="A1004" s="364"/>
      <c r="D1004" s="14"/>
    </row>
    <row r="1005">
      <c r="A1005" s="364"/>
      <c r="D1005" s="14"/>
    </row>
    <row r="1006">
      <c r="A1006" s="364"/>
      <c r="D1006" s="14"/>
    </row>
    <row r="1007">
      <c r="A1007" s="364"/>
      <c r="D1007" s="14"/>
    </row>
    <row r="1008">
      <c r="A1008" s="364"/>
      <c r="D1008" s="14"/>
    </row>
  </sheetData>
  <dataValidations>
    <dataValidation type="list" allowBlank="1" sqref="A28 A33 A47 A52 A65">
      <formula1>'Spreadsheet settings'!$C$2:$C$100</formula1>
    </dataValidation>
  </dataValidations>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C78D8"/>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95.14"/>
    <col customWidth="1" min="2" max="3" width="10.86"/>
    <col customWidth="1" min="4" max="4" width="11.71"/>
    <col customWidth="1" min="5" max="6" width="9.0"/>
    <col customWidth="1" min="7" max="7" width="10.14"/>
    <col customWidth="1" min="8" max="8" width="9.14"/>
    <col customWidth="1" min="9" max="10" width="9.57"/>
    <col customWidth="1" min="11" max="11" width="8.71"/>
    <col customWidth="1" min="12" max="14" width="10.14"/>
    <col customWidth="1" min="15" max="16" width="10.86"/>
    <col customWidth="1" min="17" max="17" width="12.29"/>
    <col customWidth="1" min="18" max="18" width="15.57"/>
  </cols>
  <sheetData>
    <row r="1">
      <c r="A1" s="502" t="s">
        <v>319</v>
      </c>
      <c r="B1" s="304" t="s">
        <v>14</v>
      </c>
      <c r="C1" s="306" t="s">
        <v>15</v>
      </c>
      <c r="D1" s="399" t="s">
        <v>16</v>
      </c>
      <c r="E1" s="306" t="s">
        <v>17</v>
      </c>
      <c r="F1" s="304" t="s">
        <v>18</v>
      </c>
      <c r="G1" s="306" t="s">
        <v>19</v>
      </c>
      <c r="H1" s="304" t="s">
        <v>20</v>
      </c>
      <c r="I1" s="306" t="s">
        <v>21</v>
      </c>
      <c r="J1" s="304" t="s">
        <v>22</v>
      </c>
      <c r="K1" s="306" t="s">
        <v>23</v>
      </c>
      <c r="L1" s="306" t="s">
        <v>24</v>
      </c>
      <c r="M1" s="304" t="s">
        <v>25</v>
      </c>
      <c r="N1" s="304" t="s">
        <v>26</v>
      </c>
      <c r="O1" s="306" t="s">
        <v>27</v>
      </c>
      <c r="P1" s="304" t="s">
        <v>28</v>
      </c>
      <c r="Q1" s="503" t="s">
        <v>29</v>
      </c>
      <c r="R1" s="304" t="s">
        <v>30</v>
      </c>
      <c r="S1" s="504"/>
      <c r="T1" s="504"/>
      <c r="U1" s="504"/>
      <c r="V1" s="504"/>
      <c r="W1" s="504"/>
      <c r="X1" s="504"/>
      <c r="Y1" s="504"/>
      <c r="Z1" s="504"/>
    </row>
    <row r="2">
      <c r="A2" s="505" t="str">
        <f>concatenate("Data in use (see 'Country selection' tab): ", 'Country selection'!B9)</f>
        <v>Data in use (see 'Country selection' tab): Overall</v>
      </c>
      <c r="B2" s="506"/>
      <c r="C2" s="506"/>
      <c r="D2" s="506"/>
      <c r="E2" s="506"/>
      <c r="F2" s="506"/>
      <c r="G2" s="506"/>
      <c r="H2" s="506"/>
      <c r="I2" s="506"/>
      <c r="J2" s="506"/>
      <c r="K2" s="506"/>
      <c r="L2" s="506"/>
      <c r="M2" s="506"/>
      <c r="N2" s="506"/>
      <c r="O2" s="506"/>
      <c r="P2" s="506"/>
      <c r="Q2" s="507"/>
      <c r="R2" s="506"/>
      <c r="S2" s="507"/>
      <c r="T2" s="507"/>
      <c r="U2" s="507"/>
      <c r="V2" s="507"/>
      <c r="W2" s="507"/>
      <c r="X2" s="507"/>
      <c r="Y2" s="507"/>
      <c r="Z2" s="507"/>
    </row>
    <row r="3">
      <c r="A3" s="508" t="s">
        <v>320</v>
      </c>
      <c r="B3" s="135"/>
      <c r="C3" s="135"/>
      <c r="D3" s="135"/>
      <c r="E3" s="135"/>
      <c r="F3" s="135"/>
      <c r="G3" s="135"/>
      <c r="H3" s="135"/>
      <c r="I3" s="135"/>
      <c r="J3" s="135"/>
      <c r="K3" s="135"/>
      <c r="L3" s="135"/>
      <c r="M3" s="135"/>
      <c r="N3" s="135"/>
      <c r="O3" s="135"/>
      <c r="P3" s="135"/>
      <c r="Q3" s="509"/>
      <c r="R3" s="135"/>
      <c r="S3" s="509"/>
      <c r="T3" s="509"/>
      <c r="U3" s="509"/>
      <c r="V3" s="509"/>
      <c r="W3" s="509"/>
      <c r="X3" s="509"/>
      <c r="Y3" s="509"/>
      <c r="Z3" s="509"/>
    </row>
    <row r="4">
      <c r="A4" s="510" t="s">
        <v>321</v>
      </c>
      <c r="B4" s="511">
        <f>'Country selection'!$M$17</f>
        <v>1.3503</v>
      </c>
      <c r="C4" s="511">
        <f>'Country selection'!$M$17</f>
        <v>1.3503</v>
      </c>
      <c r="D4" s="511">
        <f>'Country selection'!$M$17</f>
        <v>1.3503</v>
      </c>
      <c r="E4" s="511">
        <f>'Country selection'!$M$17</f>
        <v>1.3503</v>
      </c>
      <c r="F4" s="511">
        <f>'Country selection'!$M$17</f>
        <v>1.3503</v>
      </c>
      <c r="G4" s="511">
        <f>'Country selection'!$M$17</f>
        <v>1.3503</v>
      </c>
      <c r="H4" s="511">
        <f>'Country selection'!$M$17</f>
        <v>1.3503</v>
      </c>
      <c r="I4" s="511">
        <f>'Country selection'!$M$17</f>
        <v>1.3503</v>
      </c>
      <c r="J4" s="511">
        <f>'Country selection'!$M$17</f>
        <v>1.3503</v>
      </c>
      <c r="K4" s="511">
        <f>'Country selection'!$M$17</f>
        <v>1.3503</v>
      </c>
      <c r="L4" s="511">
        <f>'Country selection'!$M$17</f>
        <v>1.3503</v>
      </c>
      <c r="M4" s="511">
        <f>'Country selection'!$M$17</f>
        <v>1.3503</v>
      </c>
      <c r="N4" s="511">
        <f>'Country selection'!$M$17</f>
        <v>1.3503</v>
      </c>
      <c r="O4" s="511">
        <f>'Country selection'!$M$17</f>
        <v>1.3503</v>
      </c>
      <c r="P4" s="511">
        <f>'Country selection'!$M$17</f>
        <v>1.3503</v>
      </c>
      <c r="Q4" s="511">
        <f>'Country selection'!$M$17</f>
        <v>1.3503</v>
      </c>
      <c r="R4" s="511">
        <f>'Country selection'!$M$17</f>
        <v>1.3503</v>
      </c>
      <c r="S4" s="512"/>
      <c r="T4" s="512"/>
      <c r="U4" s="512"/>
      <c r="V4" s="512"/>
      <c r="W4" s="512"/>
      <c r="X4" s="512"/>
      <c r="Y4" s="512"/>
      <c r="Z4" s="512"/>
    </row>
    <row r="5">
      <c r="A5" s="513" t="s">
        <v>322</v>
      </c>
      <c r="B5" s="316">
        <v>2.0</v>
      </c>
      <c r="C5" s="316">
        <v>2.0</v>
      </c>
      <c r="D5" s="316">
        <v>2.0</v>
      </c>
      <c r="E5" s="316">
        <v>2.0</v>
      </c>
      <c r="F5" s="316">
        <v>2.0</v>
      </c>
      <c r="G5" s="316">
        <v>2.0</v>
      </c>
      <c r="H5" s="316">
        <v>2.0</v>
      </c>
      <c r="I5" s="316">
        <v>2.0</v>
      </c>
      <c r="J5" s="316">
        <v>2.0</v>
      </c>
      <c r="K5" s="316">
        <v>2.0</v>
      </c>
      <c r="L5" s="316">
        <v>2.0</v>
      </c>
      <c r="M5" s="316">
        <v>2.0</v>
      </c>
      <c r="N5" s="316">
        <v>2.0</v>
      </c>
      <c r="O5" s="316">
        <v>2.0</v>
      </c>
      <c r="P5" s="316">
        <v>2.0</v>
      </c>
      <c r="Q5" s="316">
        <v>2.0</v>
      </c>
      <c r="R5" s="316">
        <v>2.0</v>
      </c>
    </row>
    <row r="6">
      <c r="A6" s="513" t="s">
        <v>323</v>
      </c>
      <c r="B6" s="316">
        <v>10000.0</v>
      </c>
      <c r="C6" s="316">
        <v>10000.0</v>
      </c>
      <c r="D6" s="316">
        <v>10000.0</v>
      </c>
      <c r="E6" s="316">
        <v>10000.0</v>
      </c>
      <c r="F6" s="316">
        <v>10000.0</v>
      </c>
      <c r="G6" s="316">
        <v>10000.0</v>
      </c>
      <c r="H6" s="316">
        <v>10000.0</v>
      </c>
      <c r="I6" s="316">
        <v>10000.0</v>
      </c>
      <c r="J6" s="316">
        <v>10000.0</v>
      </c>
      <c r="K6" s="316">
        <v>10000.0</v>
      </c>
      <c r="L6" s="316">
        <v>10000.0</v>
      </c>
      <c r="M6" s="316">
        <v>10000.0</v>
      </c>
      <c r="N6" s="316">
        <v>10000.0</v>
      </c>
      <c r="O6" s="316">
        <v>10000.0</v>
      </c>
      <c r="P6" s="316">
        <v>10000.0</v>
      </c>
      <c r="Q6" s="316">
        <v>10000.0</v>
      </c>
      <c r="R6" s="316">
        <v>10000.0</v>
      </c>
    </row>
    <row r="7">
      <c r="A7" s="513" t="s">
        <v>324</v>
      </c>
      <c r="B7" s="514">
        <v>0.873</v>
      </c>
      <c r="C7" s="514">
        <v>0.873</v>
      </c>
      <c r="D7" s="514">
        <v>0.873</v>
      </c>
      <c r="E7" s="514">
        <v>0.873</v>
      </c>
      <c r="F7" s="514">
        <v>0.873</v>
      </c>
      <c r="G7" s="514">
        <v>0.873</v>
      </c>
      <c r="H7" s="514">
        <v>0.873</v>
      </c>
      <c r="I7" s="514">
        <v>0.873</v>
      </c>
      <c r="J7" s="514">
        <v>0.873</v>
      </c>
      <c r="K7" s="514">
        <v>0.873</v>
      </c>
      <c r="L7" s="514">
        <v>0.873</v>
      </c>
      <c r="M7" s="514">
        <v>0.873</v>
      </c>
      <c r="N7" s="514">
        <v>0.873</v>
      </c>
      <c r="O7" s="514">
        <v>0.873</v>
      </c>
      <c r="P7" s="514">
        <v>0.873</v>
      </c>
      <c r="Q7" s="514">
        <v>0.873</v>
      </c>
      <c r="R7" s="514">
        <v>0.873</v>
      </c>
    </row>
    <row r="8">
      <c r="A8" s="515" t="s">
        <v>325</v>
      </c>
      <c r="B8" s="318">
        <f t="shared" ref="B8:R8" si="1">B4*B5*B6*B7</f>
        <v>23576.238</v>
      </c>
      <c r="C8" s="318">
        <f t="shared" si="1"/>
        <v>23576.238</v>
      </c>
      <c r="D8" s="318">
        <f t="shared" si="1"/>
        <v>23576.238</v>
      </c>
      <c r="E8" s="318">
        <f t="shared" si="1"/>
        <v>23576.238</v>
      </c>
      <c r="F8" s="318">
        <f t="shared" si="1"/>
        <v>23576.238</v>
      </c>
      <c r="G8" s="318">
        <f t="shared" si="1"/>
        <v>23576.238</v>
      </c>
      <c r="H8" s="318">
        <f t="shared" si="1"/>
        <v>23576.238</v>
      </c>
      <c r="I8" s="318">
        <f t="shared" si="1"/>
        <v>23576.238</v>
      </c>
      <c r="J8" s="318">
        <f t="shared" si="1"/>
        <v>23576.238</v>
      </c>
      <c r="K8" s="318">
        <f t="shared" si="1"/>
        <v>23576.238</v>
      </c>
      <c r="L8" s="318">
        <f t="shared" si="1"/>
        <v>23576.238</v>
      </c>
      <c r="M8" s="318">
        <f t="shared" si="1"/>
        <v>23576.238</v>
      </c>
      <c r="N8" s="318">
        <f t="shared" si="1"/>
        <v>23576.238</v>
      </c>
      <c r="O8" s="318">
        <f t="shared" si="1"/>
        <v>23576.238</v>
      </c>
      <c r="P8" s="318">
        <f t="shared" si="1"/>
        <v>23576.238</v>
      </c>
      <c r="Q8" s="318">
        <f t="shared" si="1"/>
        <v>23576.238</v>
      </c>
      <c r="R8" s="318">
        <f t="shared" si="1"/>
        <v>23576.238</v>
      </c>
      <c r="S8" s="516"/>
      <c r="T8" s="516"/>
      <c r="U8" s="516"/>
      <c r="V8" s="516"/>
      <c r="W8" s="516"/>
      <c r="X8" s="516"/>
      <c r="Y8" s="516"/>
      <c r="Z8" s="516"/>
    </row>
    <row r="9">
      <c r="A9" s="513"/>
      <c r="B9" s="349"/>
      <c r="C9" s="349"/>
      <c r="D9" s="349"/>
      <c r="E9" s="349"/>
      <c r="F9" s="349"/>
      <c r="G9" s="349"/>
      <c r="H9" s="349"/>
      <c r="I9" s="349"/>
      <c r="J9" s="349"/>
      <c r="K9" s="349"/>
      <c r="L9" s="349"/>
      <c r="M9" s="349"/>
      <c r="N9" s="349"/>
      <c r="O9" s="349"/>
      <c r="P9" s="349"/>
      <c r="Q9" s="349"/>
      <c r="R9" s="517"/>
    </row>
    <row r="10">
      <c r="A10" s="508" t="s">
        <v>326</v>
      </c>
      <c r="B10" s="135"/>
      <c r="C10" s="135"/>
      <c r="D10" s="135"/>
      <c r="E10" s="135"/>
      <c r="F10" s="135"/>
      <c r="G10" s="135"/>
      <c r="H10" s="135"/>
      <c r="I10" s="135"/>
      <c r="J10" s="135"/>
      <c r="K10" s="135"/>
      <c r="L10" s="135"/>
      <c r="M10" s="135"/>
      <c r="N10" s="135"/>
      <c r="O10" s="135"/>
      <c r="P10" s="135"/>
      <c r="Q10" s="509"/>
      <c r="R10" s="135"/>
      <c r="S10" s="509"/>
      <c r="T10" s="509"/>
      <c r="U10" s="509"/>
      <c r="V10" s="509"/>
      <c r="W10" s="509"/>
      <c r="X10" s="509"/>
      <c r="Y10" s="509"/>
      <c r="Z10" s="509"/>
    </row>
    <row r="11">
      <c r="A11" s="518" t="s">
        <v>327</v>
      </c>
      <c r="B11" s="518">
        <v>0.76</v>
      </c>
      <c r="C11" s="518">
        <v>0.76</v>
      </c>
      <c r="D11" s="518">
        <v>0.76</v>
      </c>
      <c r="E11" s="518">
        <v>0.76</v>
      </c>
      <c r="F11" s="518">
        <v>0.76</v>
      </c>
      <c r="G11" s="518">
        <v>0.76</v>
      </c>
      <c r="H11" s="518">
        <v>0.76</v>
      </c>
      <c r="I11" s="518">
        <v>0.76</v>
      </c>
      <c r="J11" s="518">
        <v>0.76</v>
      </c>
      <c r="K11" s="518">
        <v>0.76</v>
      </c>
      <c r="L11" s="518">
        <v>0.76</v>
      </c>
      <c r="M11" s="518">
        <v>0.76</v>
      </c>
      <c r="N11" s="518">
        <v>0.76</v>
      </c>
      <c r="O11" s="518">
        <v>0.76</v>
      </c>
      <c r="P11" s="518">
        <v>0.76</v>
      </c>
      <c r="Q11" s="518">
        <v>0.76</v>
      </c>
      <c r="R11" s="518">
        <v>0.76</v>
      </c>
      <c r="S11" s="519"/>
      <c r="T11" s="519"/>
      <c r="U11" s="519"/>
      <c r="V11" s="519"/>
      <c r="W11" s="519"/>
      <c r="X11" s="519"/>
      <c r="Y11" s="519"/>
      <c r="Z11" s="519"/>
    </row>
    <row r="12">
      <c r="A12" s="515" t="s">
        <v>328</v>
      </c>
      <c r="B12" s="520">
        <f t="shared" ref="B12:R12" si="2">1-B11</f>
        <v>0.24</v>
      </c>
      <c r="C12" s="520">
        <f t="shared" si="2"/>
        <v>0.24</v>
      </c>
      <c r="D12" s="520">
        <f t="shared" si="2"/>
        <v>0.24</v>
      </c>
      <c r="E12" s="520">
        <f t="shared" si="2"/>
        <v>0.24</v>
      </c>
      <c r="F12" s="520">
        <f t="shared" si="2"/>
        <v>0.24</v>
      </c>
      <c r="G12" s="520">
        <f t="shared" si="2"/>
        <v>0.24</v>
      </c>
      <c r="H12" s="520">
        <f t="shared" si="2"/>
        <v>0.24</v>
      </c>
      <c r="I12" s="520">
        <f t="shared" si="2"/>
        <v>0.24</v>
      </c>
      <c r="J12" s="520">
        <f t="shared" si="2"/>
        <v>0.24</v>
      </c>
      <c r="K12" s="520">
        <f t="shared" si="2"/>
        <v>0.24</v>
      </c>
      <c r="L12" s="520">
        <f t="shared" si="2"/>
        <v>0.24</v>
      </c>
      <c r="M12" s="520">
        <f t="shared" si="2"/>
        <v>0.24</v>
      </c>
      <c r="N12" s="520">
        <f t="shared" si="2"/>
        <v>0.24</v>
      </c>
      <c r="O12" s="520">
        <f t="shared" si="2"/>
        <v>0.24</v>
      </c>
      <c r="P12" s="520">
        <f t="shared" si="2"/>
        <v>0.24</v>
      </c>
      <c r="Q12" s="520">
        <f t="shared" si="2"/>
        <v>0.24</v>
      </c>
      <c r="R12" s="520">
        <f t="shared" si="2"/>
        <v>0.24</v>
      </c>
      <c r="S12" s="520"/>
      <c r="T12" s="520"/>
      <c r="U12" s="520"/>
      <c r="V12" s="520"/>
      <c r="W12" s="520"/>
      <c r="X12" s="520"/>
      <c r="Y12" s="520"/>
      <c r="Z12" s="520"/>
    </row>
    <row r="13">
      <c r="A13" s="513"/>
      <c r="B13" s="450"/>
      <c r="C13" s="450"/>
      <c r="D13" s="450"/>
      <c r="E13" s="450"/>
      <c r="F13" s="450"/>
      <c r="G13" s="450"/>
      <c r="H13" s="450"/>
      <c r="I13" s="450"/>
      <c r="J13" s="450"/>
      <c r="K13" s="450"/>
      <c r="L13" s="450"/>
      <c r="M13" s="450"/>
      <c r="N13" s="450"/>
      <c r="O13" s="450"/>
      <c r="P13" s="450"/>
      <c r="Q13" s="450"/>
      <c r="R13" s="450"/>
      <c r="S13" s="450"/>
      <c r="T13" s="450"/>
      <c r="U13" s="450"/>
      <c r="V13" s="450"/>
      <c r="W13" s="450"/>
      <c r="X13" s="450"/>
      <c r="Y13" s="450"/>
      <c r="Z13" s="450"/>
    </row>
    <row r="14">
      <c r="A14" s="508" t="s">
        <v>329</v>
      </c>
      <c r="B14" s="135"/>
      <c r="C14" s="135"/>
      <c r="D14" s="135"/>
      <c r="E14" s="135"/>
      <c r="F14" s="135"/>
      <c r="G14" s="135"/>
      <c r="H14" s="135"/>
      <c r="I14" s="135"/>
      <c r="J14" s="135"/>
      <c r="K14" s="135"/>
      <c r="L14" s="135"/>
      <c r="M14" s="135"/>
      <c r="N14" s="135"/>
      <c r="O14" s="135"/>
      <c r="P14" s="135"/>
      <c r="Q14" s="509"/>
      <c r="R14" s="135"/>
      <c r="S14" s="509"/>
      <c r="T14" s="509"/>
      <c r="U14" s="509"/>
      <c r="V14" s="509"/>
      <c r="W14" s="509"/>
      <c r="X14" s="509"/>
      <c r="Y14" s="509"/>
      <c r="Z14" s="509"/>
    </row>
    <row r="15">
      <c r="A15" s="521" t="s">
        <v>330</v>
      </c>
      <c r="B15" s="522">
        <f>'Country selection'!$M$21</f>
        <v>12.09</v>
      </c>
      <c r="C15" s="522">
        <f>'Country selection'!$M$21</f>
        <v>12.09</v>
      </c>
      <c r="D15" s="522">
        <f>'Country selection'!$M$21</f>
        <v>12.09</v>
      </c>
      <c r="E15" s="522">
        <f>'Country selection'!$M$21</f>
        <v>12.09</v>
      </c>
      <c r="F15" s="522">
        <f>'Country selection'!$M$21</f>
        <v>12.09</v>
      </c>
      <c r="G15" s="522">
        <f>'Country selection'!$M$21</f>
        <v>12.09</v>
      </c>
      <c r="H15" s="522">
        <f>'Country selection'!$M$21</f>
        <v>12.09</v>
      </c>
      <c r="I15" s="522">
        <f>'Country selection'!$M$21</f>
        <v>12.09</v>
      </c>
      <c r="J15" s="522">
        <f>'Country selection'!$M$21</f>
        <v>12.09</v>
      </c>
      <c r="K15" s="522">
        <f>'Country selection'!$M$21</f>
        <v>12.09</v>
      </c>
      <c r="L15" s="522">
        <f>'Country selection'!$M$21</f>
        <v>12.09</v>
      </c>
      <c r="M15" s="522">
        <f>'Country selection'!$M$21</f>
        <v>12.09</v>
      </c>
      <c r="N15" s="522">
        <f>'Country selection'!$M$21</f>
        <v>12.09</v>
      </c>
      <c r="O15" s="522">
        <f>'Country selection'!$M$21</f>
        <v>12.09</v>
      </c>
      <c r="P15" s="522">
        <f>'Country selection'!$M$21</f>
        <v>12.09</v>
      </c>
      <c r="Q15" s="522">
        <f>'Country selection'!$M$21</f>
        <v>12.09</v>
      </c>
      <c r="R15" s="522">
        <f>'Country selection'!$M$21</f>
        <v>12.09</v>
      </c>
      <c r="S15" s="523"/>
      <c r="T15" s="523"/>
      <c r="U15" s="523"/>
      <c r="V15" s="523"/>
      <c r="W15" s="523"/>
      <c r="X15" s="523"/>
      <c r="Y15" s="523"/>
      <c r="Z15" s="523"/>
    </row>
    <row r="16">
      <c r="A16" s="524" t="s">
        <v>331</v>
      </c>
      <c r="B16" s="525">
        <f t="shared" ref="B16:R16" si="3">B15*B6/1000</f>
        <v>120.9</v>
      </c>
      <c r="C16" s="525">
        <f t="shared" si="3"/>
        <v>120.9</v>
      </c>
      <c r="D16" s="525">
        <f t="shared" si="3"/>
        <v>120.9</v>
      </c>
      <c r="E16" s="525">
        <f t="shared" si="3"/>
        <v>120.9</v>
      </c>
      <c r="F16" s="525">
        <f t="shared" si="3"/>
        <v>120.9</v>
      </c>
      <c r="G16" s="525">
        <f t="shared" si="3"/>
        <v>120.9</v>
      </c>
      <c r="H16" s="525">
        <f t="shared" si="3"/>
        <v>120.9</v>
      </c>
      <c r="I16" s="525">
        <f t="shared" si="3"/>
        <v>120.9</v>
      </c>
      <c r="J16" s="525">
        <f t="shared" si="3"/>
        <v>120.9</v>
      </c>
      <c r="K16" s="525">
        <f t="shared" si="3"/>
        <v>120.9</v>
      </c>
      <c r="L16" s="525">
        <f t="shared" si="3"/>
        <v>120.9</v>
      </c>
      <c r="M16" s="525">
        <f t="shared" si="3"/>
        <v>120.9</v>
      </c>
      <c r="N16" s="525">
        <f t="shared" si="3"/>
        <v>120.9</v>
      </c>
      <c r="O16" s="525">
        <f t="shared" si="3"/>
        <v>120.9</v>
      </c>
      <c r="P16" s="525">
        <f t="shared" si="3"/>
        <v>120.9</v>
      </c>
      <c r="Q16" s="525">
        <f t="shared" si="3"/>
        <v>120.9</v>
      </c>
      <c r="R16" s="525">
        <f t="shared" si="3"/>
        <v>120.9</v>
      </c>
      <c r="S16" s="525"/>
      <c r="T16" s="525"/>
      <c r="U16" s="525"/>
      <c r="V16" s="525"/>
      <c r="W16" s="525"/>
      <c r="X16" s="525"/>
      <c r="Y16" s="525"/>
      <c r="Z16" s="525"/>
    </row>
    <row r="17">
      <c r="A17" s="526" t="s">
        <v>332</v>
      </c>
      <c r="B17" s="527">
        <f t="shared" ref="B17:R17" si="4">B16*B12</f>
        <v>29.016</v>
      </c>
      <c r="C17" s="527">
        <f t="shared" si="4"/>
        <v>29.016</v>
      </c>
      <c r="D17" s="527">
        <f t="shared" si="4"/>
        <v>29.016</v>
      </c>
      <c r="E17" s="527">
        <f t="shared" si="4"/>
        <v>29.016</v>
      </c>
      <c r="F17" s="527">
        <f t="shared" si="4"/>
        <v>29.016</v>
      </c>
      <c r="G17" s="527">
        <f t="shared" si="4"/>
        <v>29.016</v>
      </c>
      <c r="H17" s="527">
        <f t="shared" si="4"/>
        <v>29.016</v>
      </c>
      <c r="I17" s="527">
        <f t="shared" si="4"/>
        <v>29.016</v>
      </c>
      <c r="J17" s="527">
        <f t="shared" si="4"/>
        <v>29.016</v>
      </c>
      <c r="K17" s="527">
        <f t="shared" si="4"/>
        <v>29.016</v>
      </c>
      <c r="L17" s="527">
        <f t="shared" si="4"/>
        <v>29.016</v>
      </c>
      <c r="M17" s="527">
        <f t="shared" si="4"/>
        <v>29.016</v>
      </c>
      <c r="N17" s="527">
        <f t="shared" si="4"/>
        <v>29.016</v>
      </c>
      <c r="O17" s="527">
        <f t="shared" si="4"/>
        <v>29.016</v>
      </c>
      <c r="P17" s="527">
        <f t="shared" si="4"/>
        <v>29.016</v>
      </c>
      <c r="Q17" s="527">
        <f t="shared" si="4"/>
        <v>29.016</v>
      </c>
      <c r="R17" s="527">
        <f t="shared" si="4"/>
        <v>29.016</v>
      </c>
      <c r="S17" s="528"/>
      <c r="T17" s="528"/>
      <c r="U17" s="528"/>
      <c r="V17" s="528"/>
      <c r="W17" s="528"/>
      <c r="X17" s="528"/>
      <c r="Y17" s="528"/>
      <c r="Z17" s="528"/>
    </row>
    <row r="18">
      <c r="A18" s="529"/>
      <c r="B18" s="476"/>
      <c r="C18" s="476"/>
      <c r="D18" s="476"/>
      <c r="E18" s="476"/>
      <c r="F18" s="476"/>
      <c r="G18" s="476"/>
      <c r="H18" s="476"/>
      <c r="I18" s="476"/>
      <c r="J18" s="476"/>
      <c r="K18" s="476"/>
      <c r="L18" s="476"/>
      <c r="M18" s="476"/>
      <c r="N18" s="476"/>
      <c r="O18" s="476"/>
      <c r="P18" s="476"/>
      <c r="Q18" s="529"/>
      <c r="R18" s="530"/>
    </row>
    <row r="19">
      <c r="A19" s="531" t="s">
        <v>333</v>
      </c>
      <c r="B19" s="532">
        <v>0.95</v>
      </c>
      <c r="C19" s="532">
        <v>0.95</v>
      </c>
      <c r="D19" s="532">
        <v>0.95</v>
      </c>
      <c r="E19" s="532">
        <v>0.95</v>
      </c>
      <c r="F19" s="532">
        <v>0.95</v>
      </c>
      <c r="G19" s="532">
        <v>0.95</v>
      </c>
      <c r="H19" s="532">
        <v>0.95</v>
      </c>
      <c r="I19" s="532">
        <v>0.95</v>
      </c>
      <c r="J19" s="532">
        <v>0.95</v>
      </c>
      <c r="K19" s="532">
        <v>0.95</v>
      </c>
      <c r="L19" s="532">
        <v>0.95</v>
      </c>
      <c r="M19" s="532">
        <v>0.95</v>
      </c>
      <c r="N19" s="532">
        <v>0.95</v>
      </c>
      <c r="O19" s="532">
        <v>0.95</v>
      </c>
      <c r="P19" s="532">
        <v>0.95</v>
      </c>
      <c r="Q19" s="532">
        <v>0.95</v>
      </c>
      <c r="R19" s="532">
        <v>0.95</v>
      </c>
      <c r="S19" s="533"/>
      <c r="T19" s="533"/>
      <c r="U19" s="533"/>
      <c r="V19" s="533"/>
      <c r="W19" s="533"/>
      <c r="X19" s="533"/>
      <c r="Y19" s="533"/>
      <c r="Z19" s="533"/>
    </row>
    <row r="20">
      <c r="A20" s="534" t="s">
        <v>334</v>
      </c>
      <c r="B20" s="433">
        <f>'Country selection'!$M$22</f>
        <v>0.2286</v>
      </c>
      <c r="C20" s="433">
        <f>'Country selection'!$M$22</f>
        <v>0.2286</v>
      </c>
      <c r="D20" s="433">
        <f>'Country selection'!$M$22</f>
        <v>0.2286</v>
      </c>
      <c r="E20" s="433">
        <f>'Country selection'!$M$22</f>
        <v>0.2286</v>
      </c>
      <c r="F20" s="433">
        <f>'Country selection'!$M$22</f>
        <v>0.2286</v>
      </c>
      <c r="G20" s="433">
        <f>'Country selection'!$M$22</f>
        <v>0.2286</v>
      </c>
      <c r="H20" s="433">
        <f>'Country selection'!$M$22</f>
        <v>0.2286</v>
      </c>
      <c r="I20" s="433">
        <f>'Country selection'!$M$22</f>
        <v>0.2286</v>
      </c>
      <c r="J20" s="433">
        <f>'Country selection'!$M$22</f>
        <v>0.2286</v>
      </c>
      <c r="K20" s="433">
        <f>'Country selection'!$M$22</f>
        <v>0.2286</v>
      </c>
      <c r="L20" s="433">
        <f>'Country selection'!$M$22</f>
        <v>0.2286</v>
      </c>
      <c r="M20" s="433">
        <f>'Country selection'!$M$22</f>
        <v>0.2286</v>
      </c>
      <c r="N20" s="433">
        <f>'Country selection'!$M$22</f>
        <v>0.2286</v>
      </c>
      <c r="O20" s="433">
        <f>'Country selection'!$M$22</f>
        <v>0.2286</v>
      </c>
      <c r="P20" s="433">
        <f>'Country selection'!$M$22</f>
        <v>0.2286</v>
      </c>
      <c r="Q20" s="433">
        <f>'Country selection'!$M$22</f>
        <v>0.2286</v>
      </c>
      <c r="R20" s="433">
        <f>'Country selection'!$M$22</f>
        <v>0.2286</v>
      </c>
      <c r="S20" s="535"/>
      <c r="T20" s="535"/>
      <c r="U20" s="535"/>
      <c r="V20" s="535"/>
      <c r="W20" s="535"/>
      <c r="X20" s="535"/>
      <c r="Y20" s="535"/>
      <c r="Z20" s="535"/>
    </row>
    <row r="21">
      <c r="A21" s="529"/>
      <c r="B21" s="476"/>
      <c r="C21" s="476"/>
      <c r="D21" s="476"/>
      <c r="E21" s="476"/>
      <c r="F21" s="476"/>
      <c r="G21" s="476"/>
      <c r="H21" s="476"/>
      <c r="I21" s="476"/>
      <c r="J21" s="476"/>
      <c r="K21" s="476"/>
      <c r="L21" s="476"/>
      <c r="M21" s="476"/>
      <c r="N21" s="476"/>
      <c r="O21" s="476"/>
      <c r="P21" s="476"/>
      <c r="Q21" s="529"/>
      <c r="R21" s="529"/>
    </row>
    <row r="22">
      <c r="A22" s="536" t="s">
        <v>335</v>
      </c>
      <c r="B22" s="537">
        <f t="shared" ref="B22:R22" si="5">B17*B19*B20</f>
        <v>6.30140472</v>
      </c>
      <c r="C22" s="537">
        <f t="shared" si="5"/>
        <v>6.30140472</v>
      </c>
      <c r="D22" s="537">
        <f t="shared" si="5"/>
        <v>6.30140472</v>
      </c>
      <c r="E22" s="537">
        <f t="shared" si="5"/>
        <v>6.30140472</v>
      </c>
      <c r="F22" s="537">
        <f t="shared" si="5"/>
        <v>6.30140472</v>
      </c>
      <c r="G22" s="537">
        <f t="shared" si="5"/>
        <v>6.30140472</v>
      </c>
      <c r="H22" s="537">
        <f t="shared" si="5"/>
        <v>6.30140472</v>
      </c>
      <c r="I22" s="537">
        <f t="shared" si="5"/>
        <v>6.30140472</v>
      </c>
      <c r="J22" s="537">
        <f t="shared" si="5"/>
        <v>6.30140472</v>
      </c>
      <c r="K22" s="537">
        <f t="shared" si="5"/>
        <v>6.30140472</v>
      </c>
      <c r="L22" s="537">
        <f t="shared" si="5"/>
        <v>6.30140472</v>
      </c>
      <c r="M22" s="537">
        <f t="shared" si="5"/>
        <v>6.30140472</v>
      </c>
      <c r="N22" s="537">
        <f t="shared" si="5"/>
        <v>6.30140472</v>
      </c>
      <c r="O22" s="537">
        <f t="shared" si="5"/>
        <v>6.30140472</v>
      </c>
      <c r="P22" s="537">
        <f t="shared" si="5"/>
        <v>6.30140472</v>
      </c>
      <c r="Q22" s="537">
        <f t="shared" si="5"/>
        <v>6.30140472</v>
      </c>
      <c r="R22" s="537">
        <f t="shared" si="5"/>
        <v>6.30140472</v>
      </c>
      <c r="S22" s="516"/>
      <c r="T22" s="516"/>
      <c r="U22" s="516"/>
      <c r="V22" s="516"/>
      <c r="W22" s="516"/>
      <c r="X22" s="516"/>
      <c r="Y22" s="516"/>
      <c r="Z22" s="516"/>
    </row>
    <row r="23">
      <c r="R23" s="513"/>
    </row>
    <row r="24">
      <c r="A24" s="198" t="s">
        <v>336</v>
      </c>
      <c r="B24" s="199"/>
      <c r="C24" s="199"/>
      <c r="D24" s="199"/>
      <c r="E24" s="199"/>
      <c r="F24" s="199"/>
      <c r="G24" s="199"/>
      <c r="H24" s="199"/>
      <c r="I24" s="199"/>
      <c r="J24" s="199"/>
      <c r="K24" s="199"/>
      <c r="L24" s="199"/>
      <c r="M24" s="199"/>
      <c r="N24" s="199"/>
      <c r="O24" s="199"/>
      <c r="P24" s="199"/>
      <c r="Q24" s="200"/>
      <c r="R24" s="201"/>
      <c r="S24" s="201"/>
      <c r="T24" s="201"/>
      <c r="U24" s="201"/>
      <c r="V24" s="201"/>
      <c r="W24" s="201"/>
      <c r="X24" s="201"/>
      <c r="Y24" s="201"/>
      <c r="Z24" s="201"/>
    </row>
    <row r="25">
      <c r="A25" s="538" t="s">
        <v>51</v>
      </c>
      <c r="B25" s="539">
        <f t="array" ref="B25">index('User inputs'!$A$1:$AAW$25,match($A25,'User inputs'!$A$1:$A$25,0),match(B$1,'User inputs'!$A$1:$AAW$1,0))</f>
        <v>0.04</v>
      </c>
      <c r="C25" s="539">
        <f t="array" ref="C25">index('User inputs'!$A$1:$AAW$25,match($A25,'User inputs'!$A$1:$A$25,0),match(C$1,'User inputs'!$A$1:$AAW$1,0))</f>
        <v>0.05</v>
      </c>
      <c r="D25" s="539">
        <f t="array" ref="D25">index('User inputs'!$A$1:$AAW$25,match($A25,'User inputs'!$A$1:$A$25,0),match(D$1,'User inputs'!$A$1:$AAW$1,0))</f>
        <v>0.07</v>
      </c>
      <c r="E25" s="539">
        <f t="array" ref="E25">index('User inputs'!$A$1:$AAW$25,match($A25,'User inputs'!$A$1:$A$25,0),match(E$1,'User inputs'!$A$1:$AAW$1,0))</f>
        <v>0.07</v>
      </c>
      <c r="F25" s="539">
        <f t="array" ref="F25">index('User inputs'!$A$1:$AAW$25,match($A25,'User inputs'!$A$1:$A$25,0),match(F$1,'User inputs'!$A$1:$AAW$1,0))</f>
        <v>0.06</v>
      </c>
      <c r="G25" s="539">
        <f t="array" ref="G25">index('User inputs'!$A$1:$AAW$25,match($A25,'User inputs'!$A$1:$A$25,0),match(G$1,'User inputs'!$A$1:$AAW$1,0))</f>
        <v>0.063</v>
      </c>
      <c r="H25" s="539">
        <f t="array" ref="H25">index('User inputs'!$A$1:$AAW$25,match($A25,'User inputs'!$A$1:$A$25,0),match(H$1,'User inputs'!$A$1:$AAW$1,0))</f>
        <v>0.06820870336</v>
      </c>
      <c r="I25" s="539">
        <f t="array" ref="I25">index('User inputs'!$A$1:$AAW$25,match($A25,'User inputs'!$A$1:$A$25,0),match(I$1,'User inputs'!$A$1:$AAW$1,0))</f>
        <v>0.06</v>
      </c>
      <c r="J25" s="539">
        <f t="array" ref="J25">index('User inputs'!$A$1:$AAW$25,match($A25,'User inputs'!$A$1:$A$25,0),match(J$1,'User inputs'!$A$1:$AAW$1,0))</f>
        <v>0.07</v>
      </c>
      <c r="K25" s="539">
        <f t="array" ref="K25">index('User inputs'!$A$1:$AAW$25,match($A25,'User inputs'!$A$1:$A$25,0),match(K$1,'User inputs'!$A$1:$AAW$1,0))</f>
        <v>0.07</v>
      </c>
      <c r="L25" s="539">
        <f t="array" ref="L25">index('User inputs'!$A$1:$AAW$25,match($A25,'User inputs'!$A$1:$A$25,0),match(L$1,'User inputs'!$A$1:$AAW$1,0))</f>
        <v>0.07</v>
      </c>
      <c r="M25" s="539">
        <f t="array" ref="M25">index('User inputs'!$A$1:$AAW$25,match($A25,'User inputs'!$A$1:$A$25,0),match(M$1,'User inputs'!$A$1:$AAW$1,0))</f>
        <v>0.07</v>
      </c>
      <c r="N25" s="539">
        <f t="array" ref="N25">index('User inputs'!$A$1:$AAW$25,match($A25,'User inputs'!$A$1:$A$25,0),match(N$1,'User inputs'!$A$1:$AAW$1,0))</f>
        <v>0.07</v>
      </c>
      <c r="O25" s="539">
        <f t="array" ref="O25">index('User inputs'!$A$1:$AAW$25,match($A25,'User inputs'!$A$1:$A$25,0),match(O$1,'User inputs'!$A$1:$AAW$1,0))</f>
        <v>0.065</v>
      </c>
      <c r="P25" s="539">
        <f t="array" ref="P25">index('User inputs'!$A$1:$AAW$25,match($A25,'User inputs'!$A$1:$A$25,0),match(P$1,'User inputs'!$A$1:$AAW$1,0))</f>
        <v>0.07</v>
      </c>
      <c r="Q25" s="540" t="str">
        <f t="array" ref="Q25">index('User inputs'!$A$1:$AAT$25,match($A25,'User inputs'!$A$1:$A$25,0),match(Q$1,'User inputs'!$A$1:$AAT$1,0))</f>
        <v/>
      </c>
      <c r="R25" s="539">
        <f t="array" ref="R25">index('User inputs'!$A$1:$AAW$25,match($A25,'User inputs'!$A$1:$A$25,0),match(R$1,'User inputs'!$A$1:$AAW$1,0))</f>
        <v>0.07</v>
      </c>
      <c r="S25" s="539"/>
      <c r="T25" s="539"/>
      <c r="U25" s="539"/>
      <c r="V25" s="539"/>
      <c r="W25" s="539"/>
      <c r="X25" s="539"/>
      <c r="Y25" s="539"/>
      <c r="Z25" s="539"/>
    </row>
    <row r="26">
      <c r="A26" s="538" t="s">
        <v>265</v>
      </c>
      <c r="B26" s="539">
        <f t="array" ref="B26">index(Deworming!$A$1:$ZZ$120,match($A26,Deworming!$A$1:$A$120,0),match(B$1,Deworming!$A$1:$ZZ$1,0))</f>
        <v>0.1497793973</v>
      </c>
      <c r="C26" s="539">
        <f t="array" ref="C26">index(Deworming!$A$1:$ZZ$120,match($A26,Deworming!$A$1:$A$120,0),match(C$1,Deworming!$A$1:$ZZ$1,0))</f>
        <v>0.1089723833</v>
      </c>
      <c r="D26" s="539">
        <f t="array" ref="D26">index(Deworming!$A$1:$ZZ$120,match($A26,Deworming!$A$1:$A$120,0),match(D$1,Deworming!$A$1:$ZZ$1,0))</f>
        <v>0.1089723833</v>
      </c>
      <c r="E26" s="539">
        <f t="array" ref="E26">index(Deworming!$A$1:$ZZ$120,match($A26,Deworming!$A$1:$A$120,0),match(E$1,Deworming!$A$1:$ZZ$1,0))</f>
        <v>0.1042333084</v>
      </c>
      <c r="F26" s="539">
        <f t="array" ref="F26">index(Deworming!$A$1:$ZZ$120,match($A26,Deworming!$A$1:$A$120,0),match(F$1,Deworming!$A$1:$ZZ$1,0))</f>
        <v>0.1585935614</v>
      </c>
      <c r="G26" s="539">
        <f t="array" ref="G26">index(Deworming!$A$1:$ZZ$120,match($A26,Deworming!$A$1:$A$120,0),match(G$1,Deworming!$A$1:$ZZ$1,0))</f>
        <v>0.1577472809</v>
      </c>
      <c r="H26" s="539">
        <f t="array" ref="H26">index(Deworming!$A$1:$ZZ$120,match($A26,Deworming!$A$1:$A$120,0),match(H$1,Deworming!$A$1:$ZZ$1,0))</f>
        <v>0.3278284682</v>
      </c>
      <c r="I26" s="539">
        <f t="array" ref="I26">index(Deworming!$A$1:$ZZ$120,match($A26,Deworming!$A$1:$A$120,0),match(I$1,Deworming!$A$1:$ZZ$1,0))</f>
        <v>0.1201242875</v>
      </c>
      <c r="J26" s="539">
        <f t="array" ref="J26">index(Deworming!$A$1:$ZZ$120,match($A26,Deworming!$A$1:$A$120,0),match(J$1,Deworming!$A$1:$ZZ$1,0))</f>
        <v>0.163795199</v>
      </c>
      <c r="K26" s="539">
        <f t="array" ref="K26">index(Deworming!$A$1:$ZZ$120,match($A26,Deworming!$A$1:$A$120,0),match(K$1,Deworming!$A$1:$ZZ$1,0))</f>
        <v>0.163795199</v>
      </c>
      <c r="L26" s="539">
        <f t="array" ref="L26">index(Deworming!$A$1:$ZZ$120,match($A26,Deworming!$A$1:$A$120,0),match(L$1,Deworming!$A$1:$ZZ$1,0))</f>
        <v>0.163795199</v>
      </c>
      <c r="M26" s="539">
        <f t="array" ref="M26">index(Deworming!$A$1:$ZZ$120,match($A26,Deworming!$A$1:$A$120,0),match(M$1,Deworming!$A$1:$ZZ$1,0))</f>
        <v>0.1327996548</v>
      </c>
      <c r="N26" s="539">
        <f t="array" ref="N26">index(Deworming!$A$1:$ZZ$120,match($A26,Deworming!$A$1:$A$120,0),match(N$1,Deworming!$A$1:$ZZ$1,0))</f>
        <v>0.1569067761</v>
      </c>
      <c r="O26" s="539">
        <f t="array" ref="O26">index(Deworming!$A$1:$ZZ$120,match($A26,Deworming!$A$1:$A$120,0),match(O$1,Deworming!$A$1:$ZZ$1,0))</f>
        <v>0.0891592227</v>
      </c>
      <c r="P26" s="539">
        <f t="array" ref="P26">index(Deworming!$A$1:$ZZ$120,match($A26,Deworming!$A$1:$A$120,0),match(P$1,Deworming!$A$1:$ZZ$1,0))</f>
        <v>0.163795199</v>
      </c>
      <c r="Q26" s="540" t="str">
        <f t="array" ref="Q26">iferror(index(Deworming!$A$1:$ZZ$120,match($A26,Deworming!$A$1:$A$120,0),match(Q$1,Deworming!$A$1:$ZZ$1,0)),"")</f>
        <v/>
      </c>
      <c r="R26" s="539">
        <f t="array" ref="R26">index(Deworming!$A$1:$ZZ$120,match($A26,Deworming!$A$1:$A$120,0),match(R$1,Deworming!$A$1:$ZZ$1,0))</f>
        <v>0.1577472809</v>
      </c>
      <c r="S26" s="539"/>
      <c r="T26" s="539"/>
      <c r="U26" s="539"/>
      <c r="V26" s="539"/>
      <c r="W26" s="539"/>
      <c r="X26" s="539"/>
      <c r="Y26" s="539"/>
      <c r="Z26" s="539"/>
    </row>
    <row r="27" ht="1.5" customHeight="1">
      <c r="A27" s="421" t="s">
        <v>81</v>
      </c>
      <c r="B27" s="422">
        <f t="array" ref="B27">index('Moral weights'!$A$1:$AAC$80,match($A27,'Moral weights'!$A$1:$A$80,0),match(B$1,'User inputs'!$A$1:$AAW$1,0))</f>
        <v>1.442695041</v>
      </c>
      <c r="C27" s="422">
        <f t="array" ref="C27">index('Moral weights'!$A$1:$AAC$80,match($A27,'Moral weights'!$A$1:$A$80,0),match(C$1,'User inputs'!$A$1:$AAW$1,0))</f>
        <v>0.3847186776</v>
      </c>
      <c r="D27" s="422">
        <f t="array" ref="D27">index('Moral weights'!$A$1:$AAC$80,match($A27,'Moral weights'!$A$1:$A$80,0),match(D$1,'User inputs'!$A$1:$AAW$1,0))</f>
        <v>1.442695041</v>
      </c>
      <c r="E27" s="422">
        <f t="array" ref="E27">index('Moral weights'!$A$1:$AAC$80,match($A27,'Moral weights'!$A$1:$A$80,0),match(E$1,'User inputs'!$A$1:$AAW$1,0))</f>
        <v>0.7213475204</v>
      </c>
      <c r="F27" s="422">
        <f t="array" ref="F27">index('Moral weights'!$A$1:$AAC$80,match($A27,'Moral weights'!$A$1:$A$80,0),match(F$1,'User inputs'!$A$1:$AAW$1,0))</f>
        <v>0.7213475204</v>
      </c>
      <c r="G27" s="422">
        <f t="array" ref="G27">index('Moral weights'!$A$1:$AAC$80,match($A27,'Moral weights'!$A$1:$A$80,0),match(G$1,'User inputs'!$A$1:$AAW$1,0))</f>
        <v>0.02212132348</v>
      </c>
      <c r="H27" s="422">
        <f t="array" ref="H27">index('Moral weights'!$A$1:$AAC$80,match($A27,'Moral weights'!$A$1:$A$80,0),match(H$1,'User inputs'!$A$1:$AAW$1,0))</f>
        <v>0.480898347</v>
      </c>
      <c r="I27" s="422">
        <f t="array" ref="I27">index('Moral weights'!$A$1:$AAC$80,match($A27,'Moral weights'!$A$1:$A$80,0),match(I$1,'User inputs'!$A$1:$AAW$1,0))</f>
        <v>1.442695041</v>
      </c>
      <c r="J27" s="422">
        <f t="array" ref="J27">index('Moral weights'!$A$1:$AAC$80,match($A27,'Moral weights'!$A$1:$A$80,0),match(J$1,'User inputs'!$A$1:$AAW$1,0))</f>
        <v>0.8367631237</v>
      </c>
      <c r="K27" s="422">
        <f t="array" ref="K27">index('Moral weights'!$A$1:$AAC$80,match($A27,'Moral weights'!$A$1:$A$80,0),match(K$1,'User inputs'!$A$1:$AAW$1,0))</f>
        <v>0.3606737602</v>
      </c>
      <c r="L27" s="422">
        <f t="array" ref="L27">index('Moral weights'!$A$1:$AAC$80,match($A27,'Moral weights'!$A$1:$A$80,0),match(L$1,'User inputs'!$A$1:$AAW$1,0))</f>
        <v>1.442695041</v>
      </c>
      <c r="M27" s="422">
        <f t="array" ref="M27">index('Moral weights'!$A$1:$AAC$80,match($A27,'Moral weights'!$A$1:$A$80,0),match(M$1,'User inputs'!$A$1:$AAW$1,0))</f>
        <v>0.8079092229</v>
      </c>
      <c r="N27" s="422">
        <f t="array" ref="N27">index('Moral weights'!$A$1:$AAC$80,match($A27,'Moral weights'!$A$1:$A$80,0),match(N$1,'User inputs'!$A$1:$AAW$1,0))</f>
        <v>1.442695041</v>
      </c>
      <c r="O27" s="422">
        <f t="array" ref="O27">index('Moral weights'!$A$1:$AAC$80,match($A27,'Moral weights'!$A$1:$A$80,0),match(O$1,'User inputs'!$A$1:$AAW$1,0))</f>
        <v>0.02623081893</v>
      </c>
      <c r="P27" s="422">
        <f t="array" ref="P27">index('Moral weights'!$A$1:$AAC$80,match($A27,'Moral weights'!$A$1:$A$80,0),match(P$1,'User inputs'!$A$1:$AAW$1,0))</f>
        <v>1.442695041</v>
      </c>
      <c r="Q27" s="422" t="str">
        <f t="array" ref="Q27">index('Moral weights'!$A$1:$AAC$80,match($A27,'Moral weights'!$A$1:$A$80,0),match(Q$1,'User inputs'!$A$1:$AAW$1,0))</f>
        <v/>
      </c>
      <c r="R27" s="422">
        <f t="array" ref="R27">index('Moral weights'!$A$1:$AAC$80,match($A27,'Moral weights'!$A$1:$A$80,0),match(R$1,'User inputs'!$A$1:$AAW$1,0))</f>
        <v>0.5770780164</v>
      </c>
      <c r="S27" s="422"/>
      <c r="T27" s="422"/>
      <c r="U27" s="422"/>
      <c r="V27" s="422"/>
      <c r="W27" s="422"/>
      <c r="X27" s="422"/>
      <c r="Y27" s="422"/>
      <c r="Z27" s="422"/>
    </row>
    <row r="28">
      <c r="A28" s="245" t="s">
        <v>163</v>
      </c>
      <c r="B28" s="245">
        <f t="shared" ref="B28:R28" si="6">(B25*B26*B27)/(B4*B5)</f>
        <v>0.003200562745</v>
      </c>
      <c r="C28" s="245">
        <f t="shared" si="6"/>
        <v>0.0007761925349</v>
      </c>
      <c r="D28" s="245">
        <f t="shared" si="6"/>
        <v>0.004075010808</v>
      </c>
      <c r="E28" s="245">
        <f t="shared" si="6"/>
        <v>0.001948896801</v>
      </c>
      <c r="F28" s="245">
        <f t="shared" si="6"/>
        <v>0.002541681232</v>
      </c>
      <c r="G28" s="245">
        <f t="shared" si="6"/>
        <v>0.00008140541124</v>
      </c>
      <c r="H28" s="245">
        <f t="shared" si="6"/>
        <v>0.003981800338</v>
      </c>
      <c r="I28" s="245">
        <f t="shared" si="6"/>
        <v>0.003850315795</v>
      </c>
      <c r="J28" s="245">
        <f t="shared" si="6"/>
        <v>0.003552560454</v>
      </c>
      <c r="K28" s="245">
        <f t="shared" si="6"/>
        <v>0.001531276058</v>
      </c>
      <c r="L28" s="245">
        <f t="shared" si="6"/>
        <v>0.006125104232</v>
      </c>
      <c r="M28" s="245">
        <f t="shared" si="6"/>
        <v>0.002780976307</v>
      </c>
      <c r="N28" s="245">
        <f t="shared" si="6"/>
        <v>0.005867512383</v>
      </c>
      <c r="O28" s="245">
        <f t="shared" si="6"/>
        <v>0.00005628999582</v>
      </c>
      <c r="P28" s="245">
        <f t="shared" si="6"/>
        <v>0.006125104232</v>
      </c>
      <c r="Q28" s="245">
        <f t="shared" si="6"/>
        <v>0</v>
      </c>
      <c r="R28" s="245">
        <f t="shared" si="6"/>
        <v>0.002359577189</v>
      </c>
      <c r="S28" s="245"/>
      <c r="T28" s="245"/>
      <c r="U28" s="245"/>
      <c r="V28" s="245"/>
      <c r="W28" s="245"/>
      <c r="X28" s="245"/>
      <c r="Y28" s="245"/>
      <c r="Z28" s="245"/>
    </row>
    <row r="29">
      <c r="R29" s="513"/>
    </row>
    <row r="30">
      <c r="A30" s="508" t="s">
        <v>337</v>
      </c>
      <c r="B30" s="135"/>
      <c r="C30" s="135"/>
      <c r="D30" s="135"/>
      <c r="E30" s="135"/>
      <c r="F30" s="135"/>
      <c r="G30" s="135"/>
      <c r="H30" s="135"/>
      <c r="I30" s="135"/>
      <c r="J30" s="135"/>
      <c r="K30" s="135"/>
      <c r="L30" s="135"/>
      <c r="M30" s="135"/>
      <c r="N30" s="135"/>
      <c r="O30" s="135"/>
      <c r="P30" s="135"/>
      <c r="Q30" s="509"/>
      <c r="R30" s="135"/>
      <c r="S30" s="509"/>
      <c r="T30" s="509"/>
      <c r="U30" s="509"/>
      <c r="V30" s="509"/>
      <c r="W30" s="509"/>
      <c r="X30" s="509"/>
      <c r="Y30" s="509"/>
      <c r="Z30" s="509"/>
    </row>
    <row r="31">
      <c r="A31" s="541" t="s">
        <v>338</v>
      </c>
      <c r="B31" s="542"/>
      <c r="C31" s="542"/>
      <c r="D31" s="542"/>
      <c r="E31" s="542"/>
      <c r="F31" s="542"/>
      <c r="G31" s="542"/>
      <c r="H31" s="542"/>
      <c r="I31" s="542"/>
      <c r="J31" s="542"/>
      <c r="K31" s="542"/>
      <c r="L31" s="542"/>
      <c r="M31" s="542"/>
      <c r="N31" s="542"/>
      <c r="O31" s="542"/>
      <c r="P31" s="542"/>
      <c r="Q31" s="542"/>
      <c r="R31" s="542"/>
      <c r="S31" s="543"/>
      <c r="T31" s="543"/>
      <c r="U31" s="543"/>
      <c r="V31" s="543"/>
      <c r="W31" s="543"/>
      <c r="X31" s="543"/>
      <c r="Y31" s="543"/>
      <c r="Z31" s="543"/>
    </row>
    <row r="32">
      <c r="A32" s="544" t="s">
        <v>339</v>
      </c>
      <c r="B32" s="545">
        <f t="shared" ref="B32:R32" si="7">iferror(B8/B22,"")</f>
        <v>3741.425769</v>
      </c>
      <c r="C32" s="545">
        <f t="shared" si="7"/>
        <v>3741.425769</v>
      </c>
      <c r="D32" s="545">
        <f t="shared" si="7"/>
        <v>3741.425769</v>
      </c>
      <c r="E32" s="545">
        <f t="shared" si="7"/>
        <v>3741.425769</v>
      </c>
      <c r="F32" s="545">
        <f t="shared" si="7"/>
        <v>3741.425769</v>
      </c>
      <c r="G32" s="545">
        <f t="shared" si="7"/>
        <v>3741.425769</v>
      </c>
      <c r="H32" s="545">
        <f t="shared" si="7"/>
        <v>3741.425769</v>
      </c>
      <c r="I32" s="545">
        <f t="shared" si="7"/>
        <v>3741.425769</v>
      </c>
      <c r="J32" s="545">
        <f t="shared" si="7"/>
        <v>3741.425769</v>
      </c>
      <c r="K32" s="545">
        <f t="shared" si="7"/>
        <v>3741.425769</v>
      </c>
      <c r="L32" s="545">
        <f t="shared" si="7"/>
        <v>3741.425769</v>
      </c>
      <c r="M32" s="545">
        <f t="shared" si="7"/>
        <v>3741.425769</v>
      </c>
      <c r="N32" s="545">
        <f t="shared" si="7"/>
        <v>3741.425769</v>
      </c>
      <c r="O32" s="545">
        <f t="shared" si="7"/>
        <v>3741.425769</v>
      </c>
      <c r="P32" s="545">
        <f t="shared" si="7"/>
        <v>3741.425769</v>
      </c>
      <c r="Q32" s="545">
        <f t="shared" si="7"/>
        <v>3741.425769</v>
      </c>
      <c r="R32" s="545">
        <f t="shared" si="7"/>
        <v>3741.425769</v>
      </c>
      <c r="S32" s="546"/>
      <c r="T32" s="546"/>
      <c r="U32" s="546"/>
      <c r="V32" s="546"/>
      <c r="W32" s="546"/>
      <c r="X32" s="546"/>
      <c r="Y32" s="546"/>
      <c r="Z32" s="546"/>
    </row>
    <row r="33">
      <c r="A33" s="547" t="s">
        <v>77</v>
      </c>
      <c r="B33" s="548">
        <f t="array" ref="B33">index('Moral weights'!$A$1:$AC$196, match($A33, 'Moral weights'!$A$1:$A$196,0), match(B$1, 'Moral weights'!$A$1:$AF$1,0))</f>
        <v>43</v>
      </c>
      <c r="C33" s="548">
        <f t="array" ref="C33">index('Moral weights'!$A$1:$AC$196, match($A33, 'Moral weights'!$A$1:$A$196,0), match(C$1, 'Moral weights'!$A$1:$AF$1,0))</f>
        <v>9</v>
      </c>
      <c r="D33" s="548">
        <f t="array" ref="D33">index('Moral weights'!$A$1:$AC$196, match($A33, 'Moral weights'!$A$1:$A$196,0), match(D$1, 'Moral weights'!$A$1:$AF$1,0))</f>
        <v>80</v>
      </c>
      <c r="E33" s="548">
        <f t="array" ref="E33">index('Moral weights'!$A$1:$AC$196, match($A33, 'Moral weights'!$A$1:$A$196,0), match(E$1, 'Moral weights'!$A$1:$AF$1,0))</f>
        <v>50</v>
      </c>
      <c r="F33" s="548">
        <f t="array" ref="F33">index('Moral weights'!$A$1:$AC$196, match($A33, 'Moral weights'!$A$1:$A$196,0), match(F$1, 'Moral weights'!$A$1:$AF$1,0))</f>
        <v>20</v>
      </c>
      <c r="G33" s="548">
        <f t="array" ref="G33">index('Moral weights'!$A$1:$AC$196, match($A33, 'Moral weights'!$A$1:$A$196,0), match(G$1, 'Moral weights'!$A$1:$AF$1,0))</f>
        <v>1.313772552</v>
      </c>
      <c r="H33" s="548">
        <f t="array" ref="H33">index('Moral weights'!$A$1:$AC$196, match($A33, 'Moral weights'!$A$1:$A$196,0), match(H$1, 'Moral weights'!$A$1:$AF$1,0))</f>
        <v>15.33333333</v>
      </c>
      <c r="I33" s="548">
        <f t="array" ref="I33">index('Moral weights'!$A$1:$AC$196, match($A33, 'Moral weights'!$A$1:$A$196,0), match(I$1, 'Moral weights'!$A$1:$AF$1,0))</f>
        <v>50</v>
      </c>
      <c r="J33" s="548">
        <f t="array" ref="J33">index('Moral weights'!$A$1:$AC$196, match($A33, 'Moral weights'!$A$1:$A$196,0), match(J$1, 'Moral weights'!$A$1:$AF$1,0))</f>
        <v>42.7</v>
      </c>
      <c r="K33" s="548">
        <f t="array" ref="K33">index('Moral weights'!$A$1:$AC$196, match($A33, 'Moral weights'!$A$1:$A$196,0), match(K$1, 'Moral weights'!$A$1:$AF$1,0))</f>
        <v>11</v>
      </c>
      <c r="L33" s="548">
        <f t="array" ref="L33">index('Moral weights'!$A$1:$AC$196, match($A33, 'Moral weights'!$A$1:$A$196,0), match(L$1, 'Moral weights'!$A$1:$AF$1,0))</f>
        <v>50</v>
      </c>
      <c r="M33" s="548">
        <f t="array" ref="M33">index('Moral weights'!$A$1:$AC$196, match($A33, 'Moral weights'!$A$1:$A$196,0), match(M$1, 'Moral weights'!$A$1:$AF$1,0))</f>
        <v>40</v>
      </c>
      <c r="N33" s="548">
        <f t="array" ref="N33">index('Moral weights'!$A$1:$AC$196, match($A33, 'Moral weights'!$A$1:$A$196,0), match(N$1, 'Moral weights'!$A$1:$AF$1,0))</f>
        <v>68.25</v>
      </c>
      <c r="O33" s="548">
        <f t="array" ref="O33">index('Moral weights'!$A$1:$AC$196, match($A33, 'Moral weights'!$A$1:$A$196,0), match(O$1, 'Moral weights'!$A$1:$AF$1,0))</f>
        <v>0.14</v>
      </c>
      <c r="P33" s="548">
        <f t="array" ref="P33">index('Moral weights'!$A$1:$AC$196, match($A33, 'Moral weights'!$A$1:$A$196,0), match(P$1, 'Moral weights'!$A$1:$AF$1,0))</f>
        <v>23</v>
      </c>
      <c r="Q33" s="548" t="str">
        <f t="array" ref="Q33">index('Moral weights'!$A$1:$AC$196, match($A33, 'Moral weights'!$A$1:$A$196,0), match(Q$1, 'Moral weights'!$A$1:$AF$1,0))</f>
        <v/>
      </c>
      <c r="R33" s="549">
        <f t="array" ref="R33">index('Moral weights'!$A$1:$AC$196, match($A33, 'Moral weights'!$A$1:$A$196,0), match(R$1, 'Moral weights'!$A$1:$AF$1,0))</f>
        <v>36.53</v>
      </c>
      <c r="S33" s="550"/>
      <c r="T33" s="550"/>
      <c r="U33" s="550"/>
      <c r="V33" s="550"/>
      <c r="W33" s="550"/>
      <c r="X33" s="550"/>
      <c r="Y33" s="550"/>
      <c r="Z33" s="550"/>
    </row>
    <row r="34">
      <c r="A34" s="515" t="s">
        <v>165</v>
      </c>
      <c r="B34" s="551">
        <f t="shared" ref="B34:R34" si="8">iferror(10000/B32*B33+10000*B28,"")</f>
        <v>146.9350759</v>
      </c>
      <c r="C34" s="551">
        <f t="shared" si="8"/>
        <v>31.81692619</v>
      </c>
      <c r="D34" s="551">
        <f t="shared" si="8"/>
        <v>254.5723377</v>
      </c>
      <c r="E34" s="551">
        <f t="shared" si="8"/>
        <v>153.1278615</v>
      </c>
      <c r="F34" s="551">
        <f t="shared" si="8"/>
        <v>78.87236973</v>
      </c>
      <c r="G34" s="551">
        <f t="shared" si="8"/>
        <v>4.325476316</v>
      </c>
      <c r="H34" s="551">
        <f t="shared" si="8"/>
        <v>80.8005974</v>
      </c>
      <c r="I34" s="551">
        <f t="shared" si="8"/>
        <v>172.1420515</v>
      </c>
      <c r="J34" s="551">
        <f t="shared" si="8"/>
        <v>149.6532196</v>
      </c>
      <c r="K34" s="551">
        <f t="shared" si="8"/>
        <v>44.71331716</v>
      </c>
      <c r="L34" s="551">
        <f t="shared" si="8"/>
        <v>194.8899358</v>
      </c>
      <c r="M34" s="551">
        <f t="shared" si="8"/>
        <v>134.7208779</v>
      </c>
      <c r="N34" s="551">
        <f t="shared" si="8"/>
        <v>241.0922135</v>
      </c>
      <c r="O34" s="551">
        <f t="shared" si="8"/>
        <v>0.9370888601</v>
      </c>
      <c r="P34" s="551">
        <f t="shared" si="8"/>
        <v>122.7249333</v>
      </c>
      <c r="Q34" s="551">
        <f t="shared" si="8"/>
        <v>0</v>
      </c>
      <c r="R34" s="551">
        <f t="shared" si="8"/>
        <v>121.2323475</v>
      </c>
      <c r="S34" s="516"/>
      <c r="T34" s="516"/>
      <c r="U34" s="516"/>
      <c r="V34" s="516"/>
      <c r="W34" s="516"/>
      <c r="X34" s="516"/>
      <c r="Y34" s="516"/>
      <c r="Z34" s="516"/>
    </row>
    <row r="35" ht="1.5" customHeight="1">
      <c r="A35" s="282" t="s">
        <v>166</v>
      </c>
      <c r="B35" s="291">
        <f t="array" ref="B35">iferror((index('Moral weights'!$A$1:$AAC$80,match(CONCATENATE("Value assigned to ",mid($A35, 30,1000)),'Moral weights'!$A$1:$A$80,0),match(B$1,'Moral weights'!$A$1:$AAC$1,0))/B34)*10000," ")</f>
        <v>2926.462571</v>
      </c>
      <c r="C35" s="291">
        <f t="array" ref="C35">iferror((index('Moral weights'!$A$1:$AAC$80,match(CONCATENATE("Value assigned to ",mid($A35, 30,1000)),'Moral weights'!$A$1:$A$80,0),match(C$1,'Moral weights'!$A$1:$AAC$1,0))/C34)*10000," ")</f>
        <v>2514.384939</v>
      </c>
      <c r="D35" s="291">
        <f t="array" ref="D35">iferror((index('Moral weights'!$A$1:$AAC$80,match(CONCATENATE("Value assigned to ",mid($A35, 30,1000)),'Moral weights'!$A$1:$A$80,0),match(D$1,'Moral weights'!$A$1:$AAC$1,0))/D34)*10000," ")</f>
        <v>3142.525253</v>
      </c>
      <c r="E35" s="291">
        <f t="array" ref="E35">iferror((index('Moral weights'!$A$1:$AAC$80,match(CONCATENATE("Value assigned to ",mid($A35, 30,1000)),'Moral weights'!$A$1:$A$80,0),match(E$1,'Moral weights'!$A$1:$AAC$1,0))/E34)*10000," ")</f>
        <v>3265.245103</v>
      </c>
      <c r="F35" s="291">
        <f t="array" ref="F35">iferror((index('Moral weights'!$A$1:$AAC$80,match(CONCATENATE("Value assigned to ",mid($A35, 30,1000)),'Moral weights'!$A$1:$A$80,0),match(F$1,'Moral weights'!$A$1:$AAC$1,0))/F34)*10000," ")</f>
        <v>2535.742246</v>
      </c>
      <c r="G35" s="291">
        <f t="array" ref="G35">iferror((index('Moral weights'!$A$1:$AAC$80,match(CONCATENATE("Value assigned to ",mid($A35, 30,1000)),'Moral weights'!$A$1:$A$80,0),match(G$1,'Moral weights'!$A$1:$AAC$1,0))/G34)*10000," ")</f>
        <v>2311.884118</v>
      </c>
      <c r="H35" s="291">
        <f t="array" ref="H35">iferror((index('Moral weights'!$A$1:$AAC$80,match(CONCATENATE("Value assigned to ",mid($A35, 30,1000)),'Moral weights'!$A$1:$A$80,0),match(H$1,'Moral weights'!$A$1:$AAC$1,0))/H34)*10000," ")</f>
        <v>1821.768709</v>
      </c>
      <c r="I35" s="291">
        <f t="array" ref="I35">iferror((index('Moral weights'!$A$1:$AAC$80,match(CONCATENATE("Value assigned to ",mid($A35, 30,1000)),'Moral weights'!$A$1:$A$80,0),match(I$1,'Moral weights'!$A$1:$AAC$1,0))/I34)*10000," ")</f>
        <v>2904.577909</v>
      </c>
      <c r="J35" s="291">
        <f t="array" ref="J35">iferror((index('Moral weights'!$A$1:$AAC$80,match(CONCATENATE("Value assigned to ",mid($A35, 30,1000)),'Moral weights'!$A$1:$A$80,0),match(J$1,'Moral weights'!$A$1:$AAC$1,0))/J34)*10000," ")</f>
        <v>2853.263038</v>
      </c>
      <c r="K35" s="291">
        <f t="array" ref="K35">iferror((index('Moral weights'!$A$1:$AAC$80,match(CONCATENATE("Value assigned to ",mid($A35, 30,1000)),'Moral weights'!$A$1:$A$80,0),match(K$1,'Moral weights'!$A$1:$AAC$1,0))/K34)*10000," ")</f>
        <v>2236.47017</v>
      </c>
      <c r="L35" s="291">
        <f t="array" ref="L35">iferror((index('Moral weights'!$A$1:$AAC$80,match(CONCATENATE("Value assigned to ",mid($A35, 30,1000)),'Moral weights'!$A$1:$A$80,0),match(L$1,'Moral weights'!$A$1:$AAC$1,0))/L34)*10000," ")</f>
        <v>2565.550642</v>
      </c>
      <c r="M35" s="291">
        <f t="array" ref="M35">iferror((index('Moral weights'!$A$1:$AAC$80,match(CONCATENATE("Value assigned to ",mid($A35, 30,1000)),'Moral weights'!$A$1:$A$80,0),match(M$1,'Moral weights'!$A$1:$AAC$1,0))/M34)*10000," ")</f>
        <v>2969.101792</v>
      </c>
      <c r="N35" s="291">
        <f t="array" ref="N35">iferror((index('Moral weights'!$A$1:$AAC$80,match(CONCATENATE("Value assigned to ",mid($A35, 30,1000)),'Moral weights'!$A$1:$A$80,0),match(N$1,'Moral weights'!$A$1:$AAC$1,0))/N34)*10000," ")</f>
        <v>2830.867037</v>
      </c>
      <c r="O35" s="291">
        <f t="array" ref="O35">iferror((index('Moral weights'!$A$1:$AAC$80,match(CONCATENATE("Value assigned to ",mid($A35, 30,1000)),'Moral weights'!$A$1:$A$80,0),match(O$1,'Moral weights'!$A$1:$AAC$1,0))/O34)*10000," ")</f>
        <v>1524.478083</v>
      </c>
      <c r="P35" s="291">
        <f t="array" ref="P35">iferror((index('Moral weights'!$A$1:$AAC$80,match(CONCATENATE("Value assigned to ",mid($A35, 30,1000)),'Moral weights'!$A$1:$A$80,0),match(P$1,'Moral weights'!$A$1:$AAC$1,0))/P34)*10000," ")</f>
        <v>1629.660694</v>
      </c>
      <c r="Q35" s="292" t="str">
        <f t="array" ref="Q35">iferror((index('Moral weights'!$A$1:$ZZ$80,match(CONCATENATE("Value assigned to ",mid($A35, 30,1000)),'Moral weights'!$A$1:$A$80,0),match(Q$1,'Moral weights'!$A$1:$ZZ$1,0))/Q34)*10000," ")</f>
        <v> </v>
      </c>
      <c r="R35" s="291">
        <f t="array" ref="R35">iferror((index('Moral weights'!$A$1:$AAC$80,match(CONCATENATE("Value assigned to ",mid($A35, 30,1000)),'Moral weights'!$A$1:$A$80,0),match(R$1,'Moral weights'!$A$1:$AAC$1,0))/R34)*10000," ")</f>
        <v>3013.222193</v>
      </c>
      <c r="S35" s="291"/>
      <c r="T35" s="291"/>
      <c r="U35" s="291"/>
      <c r="V35" s="291"/>
      <c r="W35" s="291"/>
      <c r="X35" s="291"/>
      <c r="Y35" s="291"/>
      <c r="Z35" s="291"/>
    </row>
    <row r="36">
      <c r="B36" s="529"/>
      <c r="C36" s="529"/>
      <c r="D36" s="529"/>
      <c r="E36" s="529"/>
      <c r="F36" s="529"/>
      <c r="G36" s="529"/>
      <c r="H36" s="529"/>
      <c r="I36" s="529"/>
      <c r="J36" s="529"/>
      <c r="K36" s="529"/>
      <c r="L36" s="529"/>
      <c r="M36" s="529"/>
      <c r="N36" s="529"/>
      <c r="O36" s="529"/>
      <c r="P36" s="529"/>
      <c r="Q36" s="529"/>
      <c r="R36" s="552"/>
    </row>
    <row r="37">
      <c r="A37" s="541" t="s">
        <v>340</v>
      </c>
      <c r="R37" s="513"/>
    </row>
    <row r="38">
      <c r="A38" s="553" t="s">
        <v>341</v>
      </c>
      <c r="B38" s="554">
        <f t="array" ref="B38">iferror(index(Leveragefunging!$A$9:$S$1117,match($A38,Leveragefunging!$A$9:$A$1117,0),match(B$1,Leveragefunging!$A$9:$S$9,0)),0)</f>
        <v>0.1810466361</v>
      </c>
      <c r="C38" s="554">
        <f t="array" ref="C38">iferror(index(Leveragefunging!$A$9:$S$1117,match($A38,Leveragefunging!$A$9:$A$1117,0),match(C$1,Leveragefunging!$A$9:$S$9,0)),0)</f>
        <v>0.1558652787</v>
      </c>
      <c r="D38" s="554">
        <f t="array" ref="D38">iferror(index(Leveragefunging!$A$9:$S$1117,match($A38,Leveragefunging!$A$9:$A$1117,0),match(D$1,Leveragefunging!$A$9:$S$9,0)),0)</f>
        <v>0.180025817</v>
      </c>
      <c r="E38" s="554">
        <f t="array" ref="E38">iferror(index(Leveragefunging!$A$9:$S$1117,match($A38,Leveragefunging!$A$9:$A$1117,0),match(E$1,Leveragefunging!$A$9:$S$9,0)),0)</f>
        <v>0.1739764709</v>
      </c>
      <c r="F38" s="554">
        <f t="array" ref="F38">iferror(index(Leveragefunging!$A$9:$S$1117,match($A38,Leveragefunging!$A$9:$A$1117,0),match(F$1,Leveragefunging!$A$9:$S$9,0)),0)</f>
        <v>0.1751965568</v>
      </c>
      <c r="G38" s="554">
        <f t="array" ref="G38">iferror(index(Leveragefunging!$A$9:$S$1117,match($A38,Leveragefunging!$A$9:$A$1117,0),match(G$1,Leveragefunging!$A$9:$S$9,0)),0)</f>
        <v>0.1819721549</v>
      </c>
      <c r="H38" s="554">
        <f t="array" ref="H38">iferror(index(Leveragefunging!$A$9:$S$1117,match($A38,Leveragefunging!$A$9:$A$1117,0),match(H$1,Leveragefunging!$A$9:$S$9,0)),0)</f>
        <v>0.1799655799</v>
      </c>
      <c r="I38" s="554">
        <f t="array" ref="I38">iferror(index(Leveragefunging!$A$9:$S$1117,match($A38,Leveragefunging!$A$9:$A$1117,0),match(I$1,Leveragefunging!$A$9:$S$9,0)),0)</f>
        <v>0.1736720413</v>
      </c>
      <c r="J38" s="554">
        <f t="array" ref="J38">iferror(index(Leveragefunging!$A$9:$S$1117,match($A38,Leveragefunging!$A$9:$A$1117,0),match(J$1,Leveragefunging!$A$9:$S$9,0)),0)</f>
        <v>0.1819084666</v>
      </c>
      <c r="K38" s="554">
        <f t="array" ref="K38">iferror(index(Leveragefunging!$A$9:$S$1117,match($A38,Leveragefunging!$A$9:$A$1117,0),match(K$1,Leveragefunging!$A$9:$S$9,0)),0)</f>
        <v>0.1787354375</v>
      </c>
      <c r="L38" s="554">
        <f t="array" ref="L38">iferror(index(Leveragefunging!$A$9:$S$1117,match($A38,Leveragefunging!$A$9:$A$1117,0),match(L$1,Leveragefunging!$A$9:$S$9,0)),0)</f>
        <v>0.1753691464</v>
      </c>
      <c r="M38" s="554">
        <f t="array" ref="M38">iferror(index(Leveragefunging!$A$9:$S$1117,match($A38,Leveragefunging!$A$9:$A$1117,0),match(M$1,Leveragefunging!$A$9:$S$9,0)),0)</f>
        <v>0.1809779792</v>
      </c>
      <c r="N38" s="554">
        <f t="array" ref="N38">iferror(index(Leveragefunging!$A$9:$S$1117,match($A38,Leveragefunging!$A$9:$A$1117,0),match(N$1,Leveragefunging!$A$9:$S$9,0)),0)</f>
        <v>0.172337916</v>
      </c>
      <c r="O38" s="554">
        <f t="array" ref="O38">iferror(index(Leveragefunging!$A$9:$S$1117,match($A38,Leveragefunging!$A$9:$A$1117,0),match(O$1,Leveragefunging!$A$9:$S$9,0)),0)</f>
        <v>0.1756286858</v>
      </c>
      <c r="P38" s="554">
        <f t="array" ref="P38">iferror(index(Leveragefunging!$A$9:$S$1117,match($A38,Leveragefunging!$A$9:$A$1117,0),match(P$1,Leveragefunging!$A$9:$S$9,0)),0)</f>
        <v>0.1856359955</v>
      </c>
      <c r="Q38" s="554" t="str">
        <f t="array" ref="Q38">iferror(index(Leveragefunging!$A$9:$S$1117,match($A38,Leveragefunging!$A$9:$A$1117,0),match(Q$1,Leveragefunging!$A$9:$S$9,0)),"")</f>
        <v/>
      </c>
      <c r="R38" s="554">
        <f>median(B38:P38)</f>
        <v>0.1787354375</v>
      </c>
      <c r="S38" s="554"/>
      <c r="T38" s="554"/>
      <c r="U38" s="554"/>
      <c r="V38" s="554"/>
      <c r="W38" s="554"/>
      <c r="X38" s="554"/>
      <c r="Y38" s="554"/>
      <c r="Z38" s="554"/>
    </row>
    <row r="39">
      <c r="A39" s="515" t="s">
        <v>342</v>
      </c>
      <c r="B39" s="546">
        <f t="shared" ref="B39:P39" si="9">B32/(1+B38)</f>
        <v>3167.88995</v>
      </c>
      <c r="C39" s="546">
        <f t="shared" si="9"/>
        <v>3236.904714</v>
      </c>
      <c r="D39" s="546">
        <f t="shared" si="9"/>
        <v>3170.630434</v>
      </c>
      <c r="E39" s="546">
        <f t="shared" si="9"/>
        <v>3186.968276</v>
      </c>
      <c r="F39" s="546">
        <f t="shared" si="9"/>
        <v>3183.659574</v>
      </c>
      <c r="G39" s="546">
        <f t="shared" si="9"/>
        <v>3165.409399</v>
      </c>
      <c r="H39" s="546">
        <f t="shared" si="9"/>
        <v>3170.792295</v>
      </c>
      <c r="I39" s="546">
        <f t="shared" si="9"/>
        <v>3187.794918</v>
      </c>
      <c r="J39" s="546">
        <f t="shared" si="9"/>
        <v>3165.579971</v>
      </c>
      <c r="K39" s="546">
        <f t="shared" si="9"/>
        <v>3174.101372</v>
      </c>
      <c r="L39" s="546">
        <f t="shared" si="9"/>
        <v>3183.19209</v>
      </c>
      <c r="M39" s="546">
        <f t="shared" si="9"/>
        <v>3168.074117</v>
      </c>
      <c r="N39" s="546">
        <f t="shared" si="9"/>
        <v>3191.422642</v>
      </c>
      <c r="O39" s="546">
        <f t="shared" si="9"/>
        <v>3182.489347</v>
      </c>
      <c r="P39" s="546">
        <f t="shared" si="9"/>
        <v>3155.627683</v>
      </c>
      <c r="Q39" s="546">
        <f>if(Q32/(1+Q38)&gt;0,Q32/(1+Q38),"")</f>
        <v>3741.425769</v>
      </c>
      <c r="R39" s="546">
        <f>R32/(1+R38)</f>
        <v>3174.101372</v>
      </c>
      <c r="S39" s="516"/>
      <c r="T39" s="516"/>
      <c r="U39" s="516"/>
      <c r="V39" s="516"/>
      <c r="W39" s="516"/>
      <c r="X39" s="516"/>
      <c r="Y39" s="516"/>
      <c r="Z39" s="516"/>
    </row>
    <row r="40">
      <c r="A40" s="555" t="s">
        <v>170</v>
      </c>
      <c r="B40" s="556">
        <f t="shared" ref="B40:P40" si="10">B34*(1+B38)</f>
        <v>173.5371771</v>
      </c>
      <c r="C40" s="556">
        <f t="shared" si="10"/>
        <v>36.77608025</v>
      </c>
      <c r="D40" s="556">
        <f t="shared" si="10"/>
        <v>300.4019308</v>
      </c>
      <c r="E40" s="556">
        <f t="shared" si="10"/>
        <v>179.7685065</v>
      </c>
      <c r="F40" s="556">
        <f t="shared" si="10"/>
        <v>92.69053734</v>
      </c>
      <c r="G40" s="556">
        <f t="shared" si="10"/>
        <v>5.112592563</v>
      </c>
      <c r="H40" s="556">
        <f t="shared" si="10"/>
        <v>95.34192376</v>
      </c>
      <c r="I40" s="556">
        <f t="shared" si="10"/>
        <v>202.0383129</v>
      </c>
      <c r="J40" s="556">
        <f t="shared" si="10"/>
        <v>176.8764073</v>
      </c>
      <c r="K40" s="556">
        <f t="shared" si="10"/>
        <v>52.70517146</v>
      </c>
      <c r="L40" s="556">
        <f t="shared" si="10"/>
        <v>229.0676175</v>
      </c>
      <c r="M40" s="556">
        <f t="shared" si="10"/>
        <v>159.1023901</v>
      </c>
      <c r="N40" s="556">
        <f t="shared" si="10"/>
        <v>282.6415431</v>
      </c>
      <c r="O40" s="556">
        <f t="shared" si="10"/>
        <v>1.101668545</v>
      </c>
      <c r="P40" s="556">
        <f t="shared" si="10"/>
        <v>145.5070985</v>
      </c>
      <c r="Q40" s="557" t="str">
        <f>if(Q34*(1+Q38)&gt;0,Q34*(1+Q38),"n/a")</f>
        <v>n/a</v>
      </c>
      <c r="R40" s="556">
        <f>R34*(1+R38)</f>
        <v>142.9008642</v>
      </c>
      <c r="S40" s="556"/>
      <c r="T40" s="556"/>
      <c r="U40" s="556"/>
      <c r="V40" s="556"/>
      <c r="W40" s="556"/>
      <c r="X40" s="556"/>
      <c r="Y40" s="556"/>
      <c r="Z40" s="556"/>
    </row>
    <row r="41" ht="1.5" customHeight="1">
      <c r="A41" s="282" t="s">
        <v>166</v>
      </c>
      <c r="B41" s="291">
        <f t="array" ref="B41">iferror((index('Moral weights'!$A$1:$AAC$80,match(CONCATENATE("Value assigned to ",mid($A41, 30,1000)),'Moral weights'!$A$1:$A$80,0),match(B$1,'Moral weights'!$A$1:$AAC$1,0))/B40)*10000," ")</f>
        <v>2477.855219</v>
      </c>
      <c r="C41" s="291">
        <f t="array" ref="C41">iferror((index('Moral weights'!$A$1:$AAC$80,match(CONCATENATE("Value assigned to ",mid($A41, 30,1000)),'Moral weights'!$A$1:$A$80,0),match(C$1,'Moral weights'!$A$1:$AAC$1,0))/C40)*10000," ")</f>
        <v>2175.326991</v>
      </c>
      <c r="D41" s="291">
        <f t="array" ref="D41">iferror((index('Moral weights'!$A$1:$AAC$80,match(CONCATENATE("Value assigned to ",mid($A41, 30,1000)),'Moral weights'!$A$1:$A$80,0),match(D$1,'Moral weights'!$A$1:$AAC$1,0))/D40)*10000," ")</f>
        <v>2663.098728</v>
      </c>
      <c r="E41" s="291">
        <f t="array" ref="E41">iferror((index('Moral weights'!$A$1:$AAC$80,match(CONCATENATE("Value assigned to ",mid($A41, 30,1000)),'Moral weights'!$A$1:$A$80,0),match(E$1,'Moral weights'!$A$1:$AAC$1,0))/E40)*10000," ")</f>
        <v>2781.354809</v>
      </c>
      <c r="F41" s="291">
        <f t="array" ref="F41">iferror((index('Moral weights'!$A$1:$AAC$80,match(CONCATENATE("Value assigned to ",mid($A41, 30,1000)),'Moral weights'!$A$1:$A$80,0),match(F$1,'Moral weights'!$A$1:$AAC$1,0))/F40)*10000," ")</f>
        <v>2157.717559</v>
      </c>
      <c r="G41" s="291">
        <f t="array" ref="G41">iferror((index('Moral weights'!$A$1:$AAC$80,match(CONCATENATE("Value assigned to ",mid($A41, 30,1000)),'Moral weights'!$A$1:$A$80,0),match(G$1,'Moral weights'!$A$1:$AAC$1,0))/G40)*10000," ")</f>
        <v>1955.954807</v>
      </c>
      <c r="H41" s="291">
        <f t="array" ref="H41">iferror((index('Moral weights'!$A$1:$AAC$80,match(CONCATENATE("Value assigned to ",mid($A41, 30,1000)),'Moral weights'!$A$1:$A$80,0),match(H$1,'Moral weights'!$A$1:$AAC$1,0))/H40)*10000," ")</f>
        <v>1543.916823</v>
      </c>
      <c r="I41" s="291">
        <f t="array" ref="I41">iferror((index('Moral weights'!$A$1:$AAC$80,match(CONCATENATE("Value assigned to ",mid($A41, 30,1000)),'Moral weights'!$A$1:$A$80,0),match(I$1,'Moral weights'!$A$1:$AAC$1,0))/I40)*10000," ")</f>
        <v>2474.778138</v>
      </c>
      <c r="J41" s="291">
        <f t="array" ref="J41">iferror((index('Moral weights'!$A$1:$AAC$80,match(CONCATENATE("Value assigned to ",mid($A41, 30,1000)),'Moral weights'!$A$1:$A$80,0),match(J$1,'Moral weights'!$A$1:$AAC$1,0))/J40)*10000," ")</f>
        <v>2414.115068</v>
      </c>
      <c r="K41" s="291">
        <f t="array" ref="K41">iferror((index('Moral weights'!$A$1:$AAC$80,match(CONCATENATE("Value assigned to ",mid($A41, 30,1000)),'Moral weights'!$A$1:$A$80,0),match(K$1,'Moral weights'!$A$1:$AAC$1,0))/K40)*10000," ")</f>
        <v>1897.34702</v>
      </c>
      <c r="L41" s="291">
        <f t="array" ref="L41">iferror((index('Moral weights'!$A$1:$AAC$80,match(CONCATENATE("Value assigned to ",mid($A41, 30,1000)),'Moral weights'!$A$1:$A$80,0),match(L$1,'Moral weights'!$A$1:$AAC$1,0))/L40)*10000," ")</f>
        <v>2182.761603</v>
      </c>
      <c r="M41" s="291">
        <f t="array" ref="M41">iferror((index('Moral weights'!$A$1:$AAC$80,match(CONCATENATE("Value assigned to ",mid($A41, 30,1000)),'Moral weights'!$A$1:$A$80,0),match(M$1,'Moral weights'!$A$1:$AAC$1,0))/M40)*10000," ")</f>
        <v>2514.10428</v>
      </c>
      <c r="N41" s="291">
        <f t="array" ref="N41">iferror((index('Moral weights'!$A$1:$AAC$80,match(CONCATENATE("Value assigned to ",mid($A41, 30,1000)),'Moral weights'!$A$1:$A$80,0),match(N$1,'Moral weights'!$A$1:$AAC$1,0))/N40)*10000," ")</f>
        <v>2414.719338</v>
      </c>
      <c r="O41" s="291">
        <f t="array" ref="O41">iferror((index('Moral weights'!$A$1:$AAC$80,match(CONCATENATE("Value assigned to ",mid($A41, 30,1000)),'Moral weights'!$A$1:$A$80,0),match(O$1,'Moral weights'!$A$1:$AAC$1,0))/O40)*10000," ")</f>
        <v>1296.734335</v>
      </c>
      <c r="P41" s="291">
        <f t="array" ref="P41">iferror((index('Moral weights'!$A$1:$AAC$80,match(CONCATENATE("Value assigned to ",mid($A41, 30,1000)),'Moral weights'!$A$1:$A$80,0),match(P$1,'Moral weights'!$A$1:$AAC$1,0))/P40)*10000," ")</f>
        <v>1374.503389</v>
      </c>
      <c r="Q41" s="292" t="str">
        <f t="array" ref="Q41">iferror((index('Moral weights'!$A$1:$ZZ$80,match(CONCATENATE("Value assigned to ",mid($A41, 30,1000)),'Moral weights'!$A$1:$A$80,0),match(Q$1,'Moral weights'!$A$1:$ZZ$1,0))/Q40)*10000," ")</f>
        <v> </v>
      </c>
      <c r="R41" s="291">
        <f t="array" ref="R41">iferror((index('Moral weights'!$A$1:$AAC$80,match(CONCATENATE("Value assigned to ",mid($A41, 30,1000)),'Moral weights'!$A$1:$A$80,0),match(R$1,'Moral weights'!$A$1:$AAC$1,0))/R40)*10000," ")</f>
        <v>2556.317641</v>
      </c>
      <c r="S41" s="291"/>
      <c r="T41" s="291"/>
      <c r="U41" s="291"/>
      <c r="V41" s="291"/>
      <c r="W41" s="291"/>
      <c r="X41" s="291"/>
      <c r="Y41" s="291"/>
      <c r="Z41" s="291"/>
    </row>
    <row r="42">
      <c r="R42" s="513"/>
    </row>
    <row r="43">
      <c r="A43" s="294" t="s">
        <v>174</v>
      </c>
      <c r="B43" s="295"/>
      <c r="C43" s="295"/>
      <c r="D43" s="295"/>
      <c r="E43" s="295"/>
      <c r="F43" s="295"/>
      <c r="G43" s="295"/>
      <c r="H43" s="295"/>
      <c r="I43" s="295"/>
      <c r="J43" s="295"/>
      <c r="K43" s="295"/>
      <c r="L43" s="295"/>
      <c r="M43" s="295"/>
      <c r="N43" s="295"/>
      <c r="O43" s="295"/>
      <c r="P43" s="295"/>
      <c r="Q43" s="296"/>
      <c r="R43" s="295"/>
      <c r="S43" s="301"/>
      <c r="T43" s="301"/>
      <c r="U43" s="301"/>
      <c r="V43" s="301"/>
      <c r="W43" s="301"/>
      <c r="X43" s="301"/>
      <c r="Y43" s="301"/>
      <c r="Z43" s="301"/>
    </row>
    <row r="44">
      <c r="A44" s="297" t="s">
        <v>343</v>
      </c>
      <c r="B44" s="300">
        <f t="shared" ref="B44:R44" si="11">iferror((10000/B32*B33)/B34," ")</f>
        <v>0.78217844</v>
      </c>
      <c r="C44" s="300">
        <f t="shared" si="11"/>
        <v>0.7560441476</v>
      </c>
      <c r="D44" s="300">
        <f t="shared" si="11"/>
        <v>0.8399271954</v>
      </c>
      <c r="E44" s="300">
        <f t="shared" si="11"/>
        <v>0.8727274853</v>
      </c>
      <c r="F44" s="300">
        <f t="shared" si="11"/>
        <v>0.6777475762</v>
      </c>
      <c r="G44" s="300">
        <f t="shared" si="11"/>
        <v>0.8118001226</v>
      </c>
      <c r="H44" s="300">
        <f t="shared" si="11"/>
        <v>0.507206572</v>
      </c>
      <c r="I44" s="300">
        <f t="shared" si="11"/>
        <v>0.776329156</v>
      </c>
      <c r="J44" s="300">
        <f t="shared" si="11"/>
        <v>0.7626138306</v>
      </c>
      <c r="K44" s="300">
        <f t="shared" si="11"/>
        <v>0.6575346775</v>
      </c>
      <c r="L44" s="300">
        <f t="shared" si="11"/>
        <v>0.6857146982</v>
      </c>
      <c r="M44" s="300">
        <f t="shared" si="11"/>
        <v>0.7935749566</v>
      </c>
      <c r="N44" s="300">
        <f t="shared" si="11"/>
        <v>0.756627877</v>
      </c>
      <c r="O44" s="300">
        <f t="shared" si="11"/>
        <v>0.3993099458</v>
      </c>
      <c r="P44" s="300">
        <f t="shared" si="11"/>
        <v>0.5009079195</v>
      </c>
      <c r="Q44" s="300" t="str">
        <f t="shared" si="11"/>
        <v> </v>
      </c>
      <c r="R44" s="300">
        <f t="shared" si="11"/>
        <v>0.8053673597</v>
      </c>
      <c r="S44" s="300"/>
      <c r="T44" s="300"/>
      <c r="U44" s="300"/>
      <c r="V44" s="300"/>
      <c r="W44" s="300"/>
      <c r="X44" s="300"/>
      <c r="Y44" s="300"/>
      <c r="Z44" s="300"/>
    </row>
    <row r="45">
      <c r="A45" s="297" t="s">
        <v>344</v>
      </c>
      <c r="B45" s="300">
        <f t="shared" ref="B45:R45" si="12">iferror(B28*10000/B34," ")</f>
        <v>0.21782156</v>
      </c>
      <c r="C45" s="300">
        <f t="shared" si="12"/>
        <v>0.2439558524</v>
      </c>
      <c r="D45" s="300">
        <f t="shared" si="12"/>
        <v>0.1600728046</v>
      </c>
      <c r="E45" s="300">
        <f t="shared" si="12"/>
        <v>0.1272725147</v>
      </c>
      <c r="F45" s="300">
        <f t="shared" si="12"/>
        <v>0.3222524238</v>
      </c>
      <c r="G45" s="300">
        <f t="shared" si="12"/>
        <v>0.1881998774</v>
      </c>
      <c r="H45" s="300">
        <f t="shared" si="12"/>
        <v>0.492793428</v>
      </c>
      <c r="I45" s="300">
        <f t="shared" si="12"/>
        <v>0.223670844</v>
      </c>
      <c r="J45" s="300">
        <f t="shared" si="12"/>
        <v>0.2373861694</v>
      </c>
      <c r="K45" s="300">
        <f t="shared" si="12"/>
        <v>0.3424653225</v>
      </c>
      <c r="L45" s="300">
        <f t="shared" si="12"/>
        <v>0.3142853018</v>
      </c>
      <c r="M45" s="300">
        <f t="shared" si="12"/>
        <v>0.2064250434</v>
      </c>
      <c r="N45" s="300">
        <f t="shared" si="12"/>
        <v>0.243372123</v>
      </c>
      <c r="O45" s="300">
        <f t="shared" si="12"/>
        <v>0.6006900542</v>
      </c>
      <c r="P45" s="300">
        <f t="shared" si="12"/>
        <v>0.4990920805</v>
      </c>
      <c r="Q45" s="300" t="str">
        <f t="shared" si="12"/>
        <v> </v>
      </c>
      <c r="R45" s="300">
        <f t="shared" si="12"/>
        <v>0.1946326403</v>
      </c>
      <c r="S45" s="300"/>
      <c r="T45" s="300"/>
      <c r="U45" s="300"/>
      <c r="V45" s="300"/>
      <c r="W45" s="300"/>
      <c r="X45" s="300"/>
      <c r="Y45" s="300"/>
      <c r="Z45" s="300"/>
    </row>
    <row r="46">
      <c r="D46" s="14"/>
      <c r="L46" s="513"/>
      <c r="M46" s="513"/>
      <c r="N46" s="513"/>
      <c r="O46" s="513"/>
      <c r="P46" s="513"/>
      <c r="R46" s="513"/>
    </row>
    <row r="47">
      <c r="D47" s="14"/>
      <c r="L47" s="513"/>
      <c r="M47" s="513"/>
      <c r="N47" s="513"/>
      <c r="O47" s="513"/>
      <c r="P47" s="513"/>
      <c r="R47" s="513"/>
    </row>
    <row r="48">
      <c r="D48" s="14"/>
      <c r="L48" s="513"/>
      <c r="M48" s="513"/>
      <c r="N48" s="513"/>
      <c r="O48" s="513"/>
      <c r="P48" s="513"/>
      <c r="R48" s="513"/>
    </row>
    <row r="49">
      <c r="D49" s="14"/>
      <c r="L49" s="513"/>
      <c r="M49" s="513"/>
      <c r="N49" s="513"/>
      <c r="O49" s="513"/>
      <c r="P49" s="513"/>
      <c r="R49" s="513"/>
    </row>
    <row r="50">
      <c r="D50" s="14"/>
      <c r="L50" s="513"/>
      <c r="M50" s="513"/>
      <c r="N50" s="513"/>
      <c r="O50" s="513"/>
      <c r="P50" s="513"/>
      <c r="R50" s="513"/>
    </row>
    <row r="51">
      <c r="D51" s="14"/>
      <c r="L51" s="513"/>
      <c r="M51" s="513"/>
      <c r="N51" s="513"/>
      <c r="O51" s="513"/>
      <c r="P51" s="513"/>
      <c r="R51" s="513"/>
    </row>
    <row r="52">
      <c r="D52" s="14"/>
      <c r="L52" s="513"/>
      <c r="M52" s="513"/>
      <c r="N52" s="513"/>
      <c r="O52" s="513"/>
      <c r="P52" s="513"/>
      <c r="R52" s="513"/>
    </row>
    <row r="53">
      <c r="D53" s="14"/>
      <c r="L53" s="513"/>
      <c r="M53" s="513"/>
      <c r="N53" s="513"/>
      <c r="O53" s="513"/>
      <c r="P53" s="513"/>
      <c r="R53" s="513"/>
    </row>
    <row r="54">
      <c r="D54" s="14"/>
      <c r="L54" s="513"/>
      <c r="M54" s="513"/>
      <c r="N54" s="513"/>
      <c r="O54" s="513"/>
      <c r="P54" s="513"/>
      <c r="R54" s="513"/>
    </row>
    <row r="55">
      <c r="D55" s="14"/>
      <c r="L55" s="513"/>
      <c r="M55" s="513"/>
      <c r="N55" s="513"/>
      <c r="O55" s="513"/>
      <c r="P55" s="513"/>
      <c r="R55" s="513"/>
    </row>
    <row r="56">
      <c r="D56" s="14"/>
      <c r="L56" s="513"/>
      <c r="M56" s="513"/>
      <c r="N56" s="513"/>
      <c r="O56" s="513"/>
      <c r="P56" s="513"/>
      <c r="R56" s="513"/>
    </row>
    <row r="57">
      <c r="D57" s="14"/>
      <c r="L57" s="513"/>
      <c r="M57" s="513"/>
      <c r="N57" s="513"/>
      <c r="O57" s="513"/>
      <c r="P57" s="513"/>
      <c r="R57" s="513"/>
    </row>
    <row r="58">
      <c r="D58" s="14"/>
      <c r="L58" s="513"/>
      <c r="M58" s="513"/>
      <c r="N58" s="513"/>
      <c r="O58" s="513"/>
      <c r="P58" s="513"/>
      <c r="R58" s="513"/>
    </row>
    <row r="59">
      <c r="D59" s="14"/>
      <c r="L59" s="513"/>
      <c r="M59" s="513"/>
      <c r="N59" s="513"/>
      <c r="O59" s="513"/>
      <c r="P59" s="513"/>
      <c r="R59" s="513"/>
    </row>
    <row r="60">
      <c r="D60" s="14"/>
      <c r="L60" s="513"/>
      <c r="M60" s="513"/>
      <c r="N60" s="513"/>
      <c r="O60" s="513"/>
      <c r="P60" s="513"/>
      <c r="R60" s="513"/>
    </row>
    <row r="61">
      <c r="D61" s="14"/>
      <c r="L61" s="513"/>
      <c r="M61" s="513"/>
      <c r="N61" s="513"/>
      <c r="O61" s="513"/>
      <c r="P61" s="513"/>
      <c r="R61" s="513"/>
    </row>
    <row r="62">
      <c r="D62" s="14"/>
    </row>
    <row r="63">
      <c r="D63" s="14"/>
    </row>
    <row r="64">
      <c r="D64" s="14"/>
    </row>
    <row r="65">
      <c r="D65" s="14"/>
    </row>
    <row r="66">
      <c r="D66" s="14"/>
    </row>
    <row r="67">
      <c r="D67" s="14"/>
    </row>
    <row r="68">
      <c r="D68" s="14"/>
    </row>
    <row r="69">
      <c r="D69" s="14"/>
    </row>
    <row r="70">
      <c r="D70" s="14"/>
    </row>
    <row r="71">
      <c r="D71" s="14"/>
    </row>
    <row r="72">
      <c r="D72" s="14"/>
    </row>
    <row r="73">
      <c r="D73" s="14"/>
    </row>
    <row r="74">
      <c r="D74" s="14"/>
    </row>
    <row r="75">
      <c r="D75" s="14"/>
    </row>
    <row r="76">
      <c r="D76" s="14"/>
    </row>
    <row r="77">
      <c r="D77" s="14"/>
    </row>
    <row r="78">
      <c r="D78" s="14"/>
    </row>
    <row r="79">
      <c r="D79" s="14"/>
    </row>
    <row r="80">
      <c r="D80" s="14"/>
    </row>
    <row r="81">
      <c r="D81" s="14"/>
    </row>
    <row r="82">
      <c r="D82" s="14"/>
    </row>
    <row r="83">
      <c r="D83" s="14"/>
    </row>
    <row r="84">
      <c r="D84" s="14"/>
    </row>
    <row r="85">
      <c r="D85" s="14"/>
    </row>
    <row r="86">
      <c r="D86" s="14"/>
    </row>
    <row r="87">
      <c r="D87" s="14"/>
    </row>
    <row r="88">
      <c r="D88" s="14"/>
    </row>
    <row r="89">
      <c r="D89" s="14"/>
    </row>
    <row r="90">
      <c r="D90" s="14"/>
    </row>
    <row r="91">
      <c r="D91" s="14"/>
    </row>
    <row r="92">
      <c r="D92" s="14"/>
    </row>
    <row r="93">
      <c r="D93" s="14"/>
    </row>
    <row r="94">
      <c r="D94" s="14"/>
    </row>
    <row r="95">
      <c r="D95" s="14"/>
    </row>
    <row r="96">
      <c r="D96" s="14"/>
    </row>
    <row r="97">
      <c r="D97" s="14"/>
    </row>
    <row r="98">
      <c r="D98" s="14"/>
    </row>
    <row r="99">
      <c r="D99" s="14"/>
    </row>
    <row r="100">
      <c r="D100" s="14"/>
    </row>
    <row r="101">
      <c r="D101" s="14"/>
    </row>
    <row r="102">
      <c r="D102" s="14"/>
    </row>
    <row r="103">
      <c r="D103" s="14"/>
    </row>
    <row r="104">
      <c r="D104" s="14"/>
    </row>
    <row r="105">
      <c r="D105" s="14"/>
    </row>
    <row r="106">
      <c r="D106" s="14"/>
    </row>
    <row r="107">
      <c r="D107" s="14"/>
    </row>
    <row r="108">
      <c r="D108" s="14"/>
    </row>
    <row r="109">
      <c r="D109" s="14"/>
    </row>
    <row r="110">
      <c r="D110" s="14"/>
    </row>
    <row r="111">
      <c r="D111" s="14"/>
    </row>
    <row r="112">
      <c r="D112" s="14"/>
    </row>
    <row r="113">
      <c r="D113" s="14"/>
    </row>
    <row r="114">
      <c r="D114" s="14"/>
    </row>
    <row r="115">
      <c r="D115" s="14"/>
    </row>
    <row r="116">
      <c r="D116" s="14"/>
    </row>
    <row r="117">
      <c r="D117" s="14"/>
    </row>
    <row r="118">
      <c r="D118" s="14"/>
    </row>
    <row r="119">
      <c r="D119" s="14"/>
    </row>
    <row r="120">
      <c r="D120" s="14"/>
    </row>
    <row r="121">
      <c r="D121" s="14"/>
    </row>
    <row r="122">
      <c r="D122" s="14"/>
    </row>
    <row r="123">
      <c r="D123" s="14"/>
    </row>
    <row r="124">
      <c r="D124" s="14"/>
    </row>
    <row r="125">
      <c r="D125" s="14"/>
    </row>
    <row r="126">
      <c r="D126" s="14"/>
    </row>
    <row r="127">
      <c r="D127" s="14"/>
    </row>
    <row r="128">
      <c r="D128" s="14"/>
    </row>
    <row r="129">
      <c r="D129" s="14"/>
    </row>
    <row r="130">
      <c r="D130" s="14"/>
    </row>
    <row r="131">
      <c r="D131" s="14"/>
    </row>
    <row r="132">
      <c r="D132" s="14"/>
    </row>
    <row r="133">
      <c r="D133" s="14"/>
    </row>
    <row r="134">
      <c r="D134" s="14"/>
    </row>
    <row r="135">
      <c r="D135" s="14"/>
    </row>
    <row r="136">
      <c r="D136" s="14"/>
    </row>
    <row r="137">
      <c r="D137" s="14"/>
    </row>
    <row r="138">
      <c r="D138" s="14"/>
    </row>
    <row r="139">
      <c r="D139" s="14"/>
    </row>
    <row r="140">
      <c r="D140" s="14"/>
    </row>
    <row r="141">
      <c r="D141" s="14"/>
    </row>
    <row r="142">
      <c r="D142" s="14"/>
    </row>
    <row r="143">
      <c r="D143" s="14"/>
    </row>
    <row r="144">
      <c r="D144" s="14"/>
    </row>
    <row r="145">
      <c r="D145" s="14"/>
    </row>
    <row r="146">
      <c r="D146" s="14"/>
    </row>
    <row r="147">
      <c r="D147" s="14"/>
    </row>
    <row r="148">
      <c r="D148" s="14"/>
    </row>
    <row r="149">
      <c r="D149" s="14"/>
    </row>
    <row r="150">
      <c r="D150" s="14"/>
    </row>
    <row r="151">
      <c r="D151" s="14"/>
    </row>
    <row r="152">
      <c r="D152" s="14"/>
    </row>
    <row r="153">
      <c r="D153" s="14"/>
    </row>
    <row r="154">
      <c r="D154" s="14"/>
    </row>
    <row r="155">
      <c r="D155" s="14"/>
    </row>
    <row r="156">
      <c r="D156" s="14"/>
    </row>
    <row r="157">
      <c r="D157" s="14"/>
    </row>
    <row r="158">
      <c r="D158" s="14"/>
    </row>
    <row r="159">
      <c r="D159" s="14"/>
    </row>
    <row r="160">
      <c r="D160" s="14"/>
    </row>
    <row r="161">
      <c r="D161" s="14"/>
    </row>
    <row r="162">
      <c r="D162" s="14"/>
    </row>
    <row r="163">
      <c r="D163" s="14"/>
    </row>
    <row r="164">
      <c r="D164" s="14"/>
    </row>
    <row r="165">
      <c r="D165" s="14"/>
    </row>
    <row r="166">
      <c r="D166" s="14"/>
    </row>
    <row r="167">
      <c r="D167" s="14"/>
    </row>
    <row r="168">
      <c r="D168" s="14"/>
    </row>
    <row r="169">
      <c r="D169" s="14"/>
    </row>
    <row r="170">
      <c r="D170" s="14"/>
    </row>
    <row r="171">
      <c r="D171" s="14"/>
    </row>
    <row r="172">
      <c r="D172" s="14"/>
    </row>
    <row r="173">
      <c r="D173" s="14"/>
    </row>
    <row r="174">
      <c r="D174" s="14"/>
    </row>
    <row r="175">
      <c r="D175" s="14"/>
    </row>
    <row r="176">
      <c r="D176" s="14"/>
    </row>
    <row r="177">
      <c r="D177" s="14"/>
    </row>
    <row r="178">
      <c r="D178" s="14"/>
    </row>
    <row r="179">
      <c r="D179" s="14"/>
    </row>
    <row r="180">
      <c r="D180" s="14"/>
    </row>
    <row r="181">
      <c r="D181" s="14"/>
    </row>
    <row r="182">
      <c r="D182" s="14"/>
    </row>
    <row r="183">
      <c r="D183" s="14"/>
    </row>
    <row r="184">
      <c r="D184" s="14"/>
    </row>
    <row r="185">
      <c r="D185" s="14"/>
    </row>
    <row r="186">
      <c r="D186" s="14"/>
    </row>
    <row r="187">
      <c r="D187" s="14"/>
    </row>
    <row r="188">
      <c r="D188" s="14"/>
    </row>
    <row r="189">
      <c r="D189" s="14"/>
    </row>
    <row r="190">
      <c r="D190" s="14"/>
    </row>
    <row r="191">
      <c r="D191" s="14"/>
    </row>
    <row r="192">
      <c r="D192" s="14"/>
    </row>
    <row r="193">
      <c r="D193" s="14"/>
    </row>
    <row r="194">
      <c r="D194" s="14"/>
    </row>
    <row r="195">
      <c r="D195" s="14"/>
    </row>
    <row r="196">
      <c r="D196" s="14"/>
    </row>
    <row r="197">
      <c r="D197" s="14"/>
    </row>
    <row r="198">
      <c r="D198" s="14"/>
    </row>
    <row r="199">
      <c r="D199" s="14"/>
    </row>
    <row r="200">
      <c r="D200" s="14"/>
    </row>
    <row r="201">
      <c r="D201" s="14"/>
    </row>
    <row r="202">
      <c r="D202" s="14"/>
    </row>
    <row r="203">
      <c r="D203" s="14"/>
    </row>
    <row r="204">
      <c r="D204" s="14"/>
    </row>
    <row r="205">
      <c r="D205" s="14"/>
    </row>
    <row r="206">
      <c r="D206" s="14"/>
    </row>
    <row r="207">
      <c r="D207" s="14"/>
    </row>
    <row r="208">
      <c r="D208" s="14"/>
    </row>
    <row r="209">
      <c r="D209" s="14"/>
    </row>
    <row r="210">
      <c r="D210" s="14"/>
    </row>
    <row r="211">
      <c r="D211" s="14"/>
    </row>
    <row r="212">
      <c r="D212" s="14"/>
    </row>
    <row r="213">
      <c r="D213" s="14"/>
    </row>
    <row r="214">
      <c r="D214" s="14"/>
    </row>
    <row r="215">
      <c r="D215" s="14"/>
    </row>
    <row r="216">
      <c r="D216" s="14"/>
    </row>
    <row r="217">
      <c r="D217" s="14"/>
    </row>
    <row r="218">
      <c r="D218" s="14"/>
    </row>
    <row r="219">
      <c r="D219" s="14"/>
    </row>
    <row r="220">
      <c r="D220" s="14"/>
    </row>
    <row r="221">
      <c r="D221" s="14"/>
    </row>
    <row r="222">
      <c r="D222" s="14"/>
    </row>
    <row r="223">
      <c r="D223" s="14"/>
    </row>
    <row r="224">
      <c r="D224" s="14"/>
    </row>
    <row r="225">
      <c r="D225" s="14"/>
    </row>
    <row r="226">
      <c r="D226" s="14"/>
    </row>
    <row r="227">
      <c r="D227" s="14"/>
    </row>
    <row r="228">
      <c r="D228" s="14"/>
    </row>
    <row r="229">
      <c r="D229" s="14"/>
    </row>
    <row r="230">
      <c r="D230" s="14"/>
    </row>
    <row r="231">
      <c r="D231" s="14"/>
    </row>
    <row r="232">
      <c r="D232" s="14"/>
    </row>
    <row r="233">
      <c r="D233" s="14"/>
    </row>
    <row r="234">
      <c r="D234" s="14"/>
    </row>
    <row r="235">
      <c r="D235" s="14"/>
    </row>
    <row r="236">
      <c r="D236" s="14"/>
    </row>
    <row r="237">
      <c r="D237" s="14"/>
    </row>
    <row r="238">
      <c r="D238" s="14"/>
    </row>
    <row r="239">
      <c r="D239" s="14"/>
    </row>
    <row r="240">
      <c r="D240" s="14"/>
    </row>
    <row r="241">
      <c r="D241" s="14"/>
    </row>
    <row r="242">
      <c r="D242" s="14"/>
    </row>
    <row r="243">
      <c r="D243" s="14"/>
    </row>
    <row r="244">
      <c r="D244" s="14"/>
    </row>
    <row r="245">
      <c r="D245" s="14"/>
    </row>
    <row r="246">
      <c r="D246" s="14"/>
    </row>
    <row r="247">
      <c r="D247" s="14"/>
    </row>
    <row r="248">
      <c r="D248" s="14"/>
    </row>
    <row r="249">
      <c r="D249" s="14"/>
    </row>
    <row r="250">
      <c r="D250" s="14"/>
    </row>
    <row r="251">
      <c r="D251" s="14"/>
    </row>
    <row r="252">
      <c r="D252" s="14"/>
    </row>
    <row r="253">
      <c r="D253" s="14"/>
    </row>
    <row r="254">
      <c r="D254" s="14"/>
    </row>
    <row r="255">
      <c r="D255" s="14"/>
    </row>
    <row r="256">
      <c r="D256" s="14"/>
    </row>
    <row r="257">
      <c r="D257" s="14"/>
    </row>
    <row r="258">
      <c r="D258" s="14"/>
    </row>
    <row r="259">
      <c r="D259" s="14"/>
    </row>
    <row r="260">
      <c r="D260" s="14"/>
    </row>
    <row r="261">
      <c r="D261" s="14"/>
    </row>
    <row r="262">
      <c r="D262" s="14"/>
    </row>
    <row r="263">
      <c r="D263" s="14"/>
    </row>
    <row r="264">
      <c r="D264" s="14"/>
    </row>
    <row r="265">
      <c r="D265" s="14"/>
    </row>
    <row r="266">
      <c r="D266" s="14"/>
    </row>
    <row r="267">
      <c r="D267" s="14"/>
    </row>
    <row r="268">
      <c r="D268" s="14"/>
    </row>
    <row r="269">
      <c r="D269" s="14"/>
    </row>
    <row r="270">
      <c r="D270" s="14"/>
    </row>
    <row r="271">
      <c r="D271" s="14"/>
    </row>
    <row r="272">
      <c r="D272" s="14"/>
    </row>
    <row r="273">
      <c r="D273" s="14"/>
    </row>
    <row r="274">
      <c r="D274" s="14"/>
    </row>
    <row r="275">
      <c r="D275" s="14"/>
    </row>
    <row r="276">
      <c r="D276" s="14"/>
    </row>
    <row r="277">
      <c r="D277" s="14"/>
    </row>
    <row r="278">
      <c r="D278" s="14"/>
    </row>
    <row r="279">
      <c r="D279" s="14"/>
    </row>
    <row r="280">
      <c r="D280" s="14"/>
    </row>
    <row r="281">
      <c r="D281" s="14"/>
    </row>
    <row r="282">
      <c r="D282" s="14"/>
    </row>
    <row r="283">
      <c r="D283" s="14"/>
    </row>
    <row r="284">
      <c r="D284" s="14"/>
    </row>
    <row r="285">
      <c r="D285" s="14"/>
    </row>
    <row r="286">
      <c r="D286" s="14"/>
    </row>
    <row r="287">
      <c r="D287" s="14"/>
    </row>
    <row r="288">
      <c r="D288" s="14"/>
    </row>
    <row r="289">
      <c r="D289" s="14"/>
    </row>
    <row r="290">
      <c r="D290" s="14"/>
    </row>
    <row r="291">
      <c r="D291" s="14"/>
    </row>
    <row r="292">
      <c r="D292" s="14"/>
    </row>
    <row r="293">
      <c r="D293" s="14"/>
    </row>
    <row r="294">
      <c r="D294" s="14"/>
    </row>
    <row r="295">
      <c r="D295" s="14"/>
    </row>
    <row r="296">
      <c r="D296" s="14"/>
    </row>
    <row r="297">
      <c r="D297" s="14"/>
    </row>
    <row r="298">
      <c r="D298" s="14"/>
    </row>
    <row r="299">
      <c r="D299" s="14"/>
    </row>
    <row r="300">
      <c r="D300" s="14"/>
    </row>
    <row r="301">
      <c r="D301" s="14"/>
    </row>
    <row r="302">
      <c r="D302" s="14"/>
    </row>
    <row r="303">
      <c r="D303" s="14"/>
    </row>
    <row r="304">
      <c r="D304" s="14"/>
    </row>
    <row r="305">
      <c r="D305" s="14"/>
    </row>
    <row r="306">
      <c r="D306" s="14"/>
    </row>
    <row r="307">
      <c r="D307" s="14"/>
    </row>
    <row r="308">
      <c r="D308" s="14"/>
    </row>
    <row r="309">
      <c r="D309" s="14"/>
    </row>
    <row r="310">
      <c r="D310" s="14"/>
    </row>
    <row r="311">
      <c r="D311" s="14"/>
    </row>
    <row r="312">
      <c r="D312" s="14"/>
    </row>
    <row r="313">
      <c r="D313" s="14"/>
    </row>
    <row r="314">
      <c r="D314" s="14"/>
    </row>
    <row r="315">
      <c r="D315" s="14"/>
    </row>
    <row r="316">
      <c r="D316" s="14"/>
    </row>
    <row r="317">
      <c r="D317" s="14"/>
    </row>
    <row r="318">
      <c r="D318" s="14"/>
    </row>
    <row r="319">
      <c r="D319" s="14"/>
    </row>
    <row r="320">
      <c r="D320" s="14"/>
    </row>
    <row r="321">
      <c r="D321" s="14"/>
    </row>
    <row r="322">
      <c r="D322" s="14"/>
    </row>
    <row r="323">
      <c r="D323" s="14"/>
    </row>
    <row r="324">
      <c r="D324" s="14"/>
    </row>
    <row r="325">
      <c r="D325" s="14"/>
    </row>
    <row r="326">
      <c r="D326" s="14"/>
    </row>
    <row r="327">
      <c r="D327" s="14"/>
    </row>
    <row r="328">
      <c r="D328" s="14"/>
    </row>
    <row r="329">
      <c r="D329" s="14"/>
    </row>
    <row r="330">
      <c r="D330" s="14"/>
    </row>
    <row r="331">
      <c r="D331" s="14"/>
    </row>
    <row r="332">
      <c r="D332" s="14"/>
    </row>
    <row r="333">
      <c r="D333" s="14"/>
    </row>
    <row r="334">
      <c r="D334" s="14"/>
    </row>
    <row r="335">
      <c r="D335" s="14"/>
    </row>
    <row r="336">
      <c r="D336" s="14"/>
    </row>
    <row r="337">
      <c r="D337" s="14"/>
    </row>
    <row r="338">
      <c r="D338" s="14"/>
    </row>
    <row r="339">
      <c r="D339" s="14"/>
    </row>
    <row r="340">
      <c r="D340" s="14"/>
    </row>
    <row r="341">
      <c r="D341" s="14"/>
    </row>
    <row r="342">
      <c r="D342" s="14"/>
    </row>
    <row r="343">
      <c r="D343" s="14"/>
    </row>
    <row r="344">
      <c r="D344" s="14"/>
    </row>
    <row r="345">
      <c r="D345" s="14"/>
    </row>
    <row r="346">
      <c r="D346" s="14"/>
    </row>
    <row r="347">
      <c r="D347" s="14"/>
    </row>
    <row r="348">
      <c r="D348" s="14"/>
    </row>
    <row r="349">
      <c r="D349" s="14"/>
    </row>
    <row r="350">
      <c r="D350" s="14"/>
    </row>
    <row r="351">
      <c r="D351" s="14"/>
    </row>
    <row r="352">
      <c r="D352" s="14"/>
    </row>
    <row r="353">
      <c r="D353" s="14"/>
    </row>
    <row r="354">
      <c r="D354" s="14"/>
    </row>
    <row r="355">
      <c r="D355" s="14"/>
    </row>
    <row r="356">
      <c r="D356" s="14"/>
    </row>
    <row r="357">
      <c r="D357" s="14"/>
    </row>
    <row r="358">
      <c r="D358" s="14"/>
    </row>
    <row r="359">
      <c r="D359" s="14"/>
    </row>
    <row r="360">
      <c r="D360" s="14"/>
    </row>
    <row r="361">
      <c r="D361" s="14"/>
    </row>
    <row r="362">
      <c r="D362" s="14"/>
    </row>
    <row r="363">
      <c r="D363" s="14"/>
    </row>
    <row r="364">
      <c r="D364" s="14"/>
    </row>
    <row r="365">
      <c r="D365" s="14"/>
    </row>
    <row r="366">
      <c r="D366" s="14"/>
    </row>
    <row r="367">
      <c r="D367" s="14"/>
    </row>
    <row r="368">
      <c r="D368" s="14"/>
    </row>
    <row r="369">
      <c r="D369" s="14"/>
    </row>
    <row r="370">
      <c r="D370" s="14"/>
    </row>
    <row r="371">
      <c r="D371" s="14"/>
    </row>
    <row r="372">
      <c r="D372" s="14"/>
    </row>
    <row r="373">
      <c r="D373" s="14"/>
    </row>
    <row r="374">
      <c r="D374" s="14"/>
    </row>
    <row r="375">
      <c r="D375" s="14"/>
    </row>
    <row r="376">
      <c r="D376" s="14"/>
    </row>
    <row r="377">
      <c r="D377" s="14"/>
    </row>
    <row r="378">
      <c r="D378" s="14"/>
    </row>
    <row r="379">
      <c r="D379" s="14"/>
    </row>
    <row r="380">
      <c r="D380" s="14"/>
    </row>
    <row r="381">
      <c r="D381" s="14"/>
    </row>
    <row r="382">
      <c r="D382" s="14"/>
    </row>
    <row r="383">
      <c r="D383" s="14"/>
    </row>
    <row r="384">
      <c r="D384" s="14"/>
    </row>
    <row r="385">
      <c r="D385" s="14"/>
    </row>
    <row r="386">
      <c r="D386" s="14"/>
    </row>
    <row r="387">
      <c r="D387" s="14"/>
    </row>
    <row r="388">
      <c r="D388" s="14"/>
    </row>
    <row r="389">
      <c r="D389" s="14"/>
    </row>
    <row r="390">
      <c r="D390" s="14"/>
    </row>
    <row r="391">
      <c r="D391" s="14"/>
    </row>
    <row r="392">
      <c r="D392" s="14"/>
    </row>
    <row r="393">
      <c r="D393" s="14"/>
    </row>
    <row r="394">
      <c r="D394" s="14"/>
    </row>
    <row r="395">
      <c r="D395" s="14"/>
    </row>
    <row r="396">
      <c r="D396" s="14"/>
    </row>
    <row r="397">
      <c r="D397" s="14"/>
    </row>
    <row r="398">
      <c r="D398" s="14"/>
    </row>
    <row r="399">
      <c r="D399" s="14"/>
    </row>
    <row r="400">
      <c r="D400" s="14"/>
    </row>
    <row r="401">
      <c r="D401" s="14"/>
    </row>
    <row r="402">
      <c r="D402" s="14"/>
    </row>
    <row r="403">
      <c r="D403" s="14"/>
    </row>
    <row r="404">
      <c r="D404" s="14"/>
    </row>
    <row r="405">
      <c r="D405" s="14"/>
    </row>
    <row r="406">
      <c r="D406" s="14"/>
    </row>
    <row r="407">
      <c r="D407" s="14"/>
    </row>
    <row r="408">
      <c r="D408" s="14"/>
    </row>
    <row r="409">
      <c r="D409" s="14"/>
    </row>
    <row r="410">
      <c r="D410" s="14"/>
    </row>
    <row r="411">
      <c r="D411" s="14"/>
    </row>
    <row r="412">
      <c r="D412" s="14"/>
    </row>
    <row r="413">
      <c r="D413" s="14"/>
    </row>
    <row r="414">
      <c r="D414" s="14"/>
    </row>
    <row r="415">
      <c r="D415" s="14"/>
    </row>
    <row r="416">
      <c r="D416" s="14"/>
    </row>
    <row r="417">
      <c r="D417" s="14"/>
    </row>
    <row r="418">
      <c r="D418" s="14"/>
    </row>
    <row r="419">
      <c r="D419" s="14"/>
    </row>
    <row r="420">
      <c r="D420" s="14"/>
    </row>
    <row r="421">
      <c r="D421" s="14"/>
    </row>
    <row r="422">
      <c r="D422" s="14"/>
    </row>
    <row r="423">
      <c r="D423" s="14"/>
    </row>
    <row r="424">
      <c r="D424" s="14"/>
    </row>
    <row r="425">
      <c r="D425" s="14"/>
    </row>
    <row r="426">
      <c r="D426" s="14"/>
    </row>
    <row r="427">
      <c r="D427" s="14"/>
    </row>
    <row r="428">
      <c r="D428" s="14"/>
    </row>
    <row r="429">
      <c r="D429" s="14"/>
    </row>
    <row r="430">
      <c r="D430" s="14"/>
    </row>
    <row r="431">
      <c r="D431" s="14"/>
    </row>
    <row r="432">
      <c r="D432" s="14"/>
    </row>
    <row r="433">
      <c r="D433" s="14"/>
    </row>
    <row r="434">
      <c r="D434" s="14"/>
    </row>
    <row r="435">
      <c r="D435" s="14"/>
    </row>
    <row r="436">
      <c r="D436" s="14"/>
    </row>
    <row r="437">
      <c r="D437" s="14"/>
    </row>
    <row r="438">
      <c r="D438" s="14"/>
    </row>
    <row r="439">
      <c r="D439" s="14"/>
    </row>
    <row r="440">
      <c r="D440" s="14"/>
    </row>
    <row r="441">
      <c r="D441" s="14"/>
    </row>
    <row r="442">
      <c r="D442" s="14"/>
    </row>
    <row r="443">
      <c r="D443" s="14"/>
    </row>
    <row r="444">
      <c r="D444" s="14"/>
    </row>
    <row r="445">
      <c r="D445" s="14"/>
    </row>
    <row r="446">
      <c r="D446" s="14"/>
    </row>
    <row r="447">
      <c r="D447" s="14"/>
    </row>
    <row r="448">
      <c r="D448" s="14"/>
    </row>
    <row r="449">
      <c r="D449" s="14"/>
    </row>
    <row r="450">
      <c r="D450" s="14"/>
    </row>
    <row r="451">
      <c r="D451" s="14"/>
    </row>
    <row r="452">
      <c r="D452" s="14"/>
    </row>
    <row r="453">
      <c r="D453" s="14"/>
    </row>
    <row r="454">
      <c r="D454" s="14"/>
    </row>
    <row r="455">
      <c r="D455" s="14"/>
    </row>
    <row r="456">
      <c r="D456" s="14"/>
    </row>
    <row r="457">
      <c r="D457" s="14"/>
    </row>
    <row r="458">
      <c r="D458" s="14"/>
    </row>
    <row r="459">
      <c r="D459" s="14"/>
    </row>
    <row r="460">
      <c r="D460" s="14"/>
    </row>
    <row r="461">
      <c r="D461" s="14"/>
    </row>
    <row r="462">
      <c r="D462" s="14"/>
    </row>
    <row r="463">
      <c r="D463" s="14"/>
    </row>
    <row r="464">
      <c r="D464" s="14"/>
    </row>
    <row r="465">
      <c r="D465" s="14"/>
    </row>
    <row r="466">
      <c r="D466" s="14"/>
    </row>
    <row r="467">
      <c r="D467" s="14"/>
    </row>
    <row r="468">
      <c r="D468" s="14"/>
    </row>
    <row r="469">
      <c r="D469" s="14"/>
    </row>
    <row r="470">
      <c r="D470" s="14"/>
    </row>
    <row r="471">
      <c r="D471" s="14"/>
    </row>
    <row r="472">
      <c r="D472" s="14"/>
    </row>
    <row r="473">
      <c r="D473" s="14"/>
    </row>
    <row r="474">
      <c r="D474" s="14"/>
    </row>
    <row r="475">
      <c r="D475" s="14"/>
    </row>
    <row r="476">
      <c r="D476" s="14"/>
    </row>
    <row r="477">
      <c r="D477" s="14"/>
    </row>
    <row r="478">
      <c r="D478" s="14"/>
    </row>
    <row r="479">
      <c r="D479" s="14"/>
    </row>
    <row r="480">
      <c r="D480" s="14"/>
    </row>
    <row r="481">
      <c r="D481" s="14"/>
    </row>
    <row r="482">
      <c r="D482" s="14"/>
    </row>
    <row r="483">
      <c r="D483" s="14"/>
    </row>
    <row r="484">
      <c r="D484" s="14"/>
    </row>
    <row r="485">
      <c r="D485" s="14"/>
    </row>
    <row r="486">
      <c r="D486" s="14"/>
    </row>
    <row r="487">
      <c r="D487" s="14"/>
    </row>
    <row r="488">
      <c r="D488" s="14"/>
    </row>
    <row r="489">
      <c r="D489" s="14"/>
    </row>
    <row r="490">
      <c r="D490" s="14"/>
    </row>
    <row r="491">
      <c r="D491" s="14"/>
    </row>
    <row r="492">
      <c r="D492" s="14"/>
    </row>
    <row r="493">
      <c r="D493" s="14"/>
    </row>
    <row r="494">
      <c r="D494" s="14"/>
    </row>
    <row r="495">
      <c r="D495" s="14"/>
    </row>
    <row r="496">
      <c r="D496" s="14"/>
    </row>
    <row r="497">
      <c r="D497" s="14"/>
    </row>
    <row r="498">
      <c r="D498" s="14"/>
    </row>
    <row r="499">
      <c r="D499" s="14"/>
    </row>
    <row r="500">
      <c r="D500" s="14"/>
    </row>
    <row r="501">
      <c r="D501" s="14"/>
    </row>
    <row r="502">
      <c r="D502" s="14"/>
    </row>
    <row r="503">
      <c r="D503" s="14"/>
    </row>
    <row r="504">
      <c r="D504" s="14"/>
    </row>
    <row r="505">
      <c r="D505" s="14"/>
    </row>
    <row r="506">
      <c r="D506" s="14"/>
    </row>
    <row r="507">
      <c r="D507" s="14"/>
    </row>
    <row r="508">
      <c r="D508" s="14"/>
    </row>
    <row r="509">
      <c r="D509" s="14"/>
    </row>
    <row r="510">
      <c r="D510" s="14"/>
    </row>
    <row r="511">
      <c r="D511" s="14"/>
    </row>
    <row r="512">
      <c r="D512" s="14"/>
    </row>
    <row r="513">
      <c r="D513" s="14"/>
    </row>
    <row r="514">
      <c r="D514" s="14"/>
    </row>
    <row r="515">
      <c r="D515" s="14"/>
    </row>
    <row r="516">
      <c r="D516" s="14"/>
    </row>
    <row r="517">
      <c r="D517" s="14"/>
    </row>
    <row r="518">
      <c r="D518" s="14"/>
    </row>
    <row r="519">
      <c r="D519" s="14"/>
    </row>
    <row r="520">
      <c r="D520" s="14"/>
    </row>
    <row r="521">
      <c r="D521" s="14"/>
    </row>
    <row r="522">
      <c r="D522" s="14"/>
    </row>
    <row r="523">
      <c r="D523" s="14"/>
    </row>
    <row r="524">
      <c r="D524" s="14"/>
    </row>
    <row r="525">
      <c r="D525" s="14"/>
    </row>
    <row r="526">
      <c r="D526" s="14"/>
    </row>
    <row r="527">
      <c r="D527" s="14"/>
    </row>
    <row r="528">
      <c r="D528" s="14"/>
    </row>
    <row r="529">
      <c r="D529" s="14"/>
    </row>
    <row r="530">
      <c r="D530" s="14"/>
    </row>
    <row r="531">
      <c r="D531" s="14"/>
    </row>
    <row r="532">
      <c r="D532" s="14"/>
    </row>
    <row r="533">
      <c r="D533" s="14"/>
    </row>
    <row r="534">
      <c r="D534" s="14"/>
    </row>
    <row r="535">
      <c r="D535" s="14"/>
    </row>
    <row r="536">
      <c r="D536" s="14"/>
    </row>
    <row r="537">
      <c r="D537" s="14"/>
    </row>
    <row r="538">
      <c r="D538" s="14"/>
    </row>
    <row r="539">
      <c r="D539" s="14"/>
    </row>
    <row r="540">
      <c r="D540" s="14"/>
    </row>
    <row r="541">
      <c r="D541" s="14"/>
    </row>
    <row r="542">
      <c r="D542" s="14"/>
    </row>
    <row r="543">
      <c r="D543" s="14"/>
    </row>
    <row r="544">
      <c r="D544" s="14"/>
    </row>
    <row r="545">
      <c r="D545" s="14"/>
    </row>
    <row r="546">
      <c r="D546" s="14"/>
    </row>
    <row r="547">
      <c r="D547" s="14"/>
    </row>
    <row r="548">
      <c r="D548" s="14"/>
    </row>
    <row r="549">
      <c r="D549" s="14"/>
    </row>
    <row r="550">
      <c r="D550" s="14"/>
    </row>
    <row r="551">
      <c r="D551" s="14"/>
    </row>
    <row r="552">
      <c r="D552" s="14"/>
    </row>
    <row r="553">
      <c r="D553" s="14"/>
    </row>
    <row r="554">
      <c r="D554" s="14"/>
    </row>
    <row r="555">
      <c r="D555" s="14"/>
    </row>
    <row r="556">
      <c r="D556" s="14"/>
    </row>
    <row r="557">
      <c r="D557" s="14"/>
    </row>
    <row r="558">
      <c r="D558" s="14"/>
    </row>
    <row r="559">
      <c r="D559" s="14"/>
    </row>
    <row r="560">
      <c r="D560" s="14"/>
    </row>
    <row r="561">
      <c r="D561" s="14"/>
    </row>
    <row r="562">
      <c r="D562" s="14"/>
    </row>
    <row r="563">
      <c r="D563" s="14"/>
    </row>
    <row r="564">
      <c r="D564" s="14"/>
    </row>
    <row r="565">
      <c r="D565" s="14"/>
    </row>
    <row r="566">
      <c r="D566" s="14"/>
    </row>
    <row r="567">
      <c r="D567" s="14"/>
    </row>
    <row r="568">
      <c r="D568" s="14"/>
    </row>
    <row r="569">
      <c r="D569" s="14"/>
    </row>
    <row r="570">
      <c r="D570" s="14"/>
    </row>
    <row r="571">
      <c r="D571" s="14"/>
    </row>
    <row r="572">
      <c r="D572" s="14"/>
    </row>
    <row r="573">
      <c r="D573" s="14"/>
    </row>
    <row r="574">
      <c r="D574" s="14"/>
    </row>
    <row r="575">
      <c r="D575" s="14"/>
    </row>
    <row r="576">
      <c r="D576" s="14"/>
    </row>
    <row r="577">
      <c r="D577" s="14"/>
    </row>
    <row r="578">
      <c r="D578" s="14"/>
    </row>
    <row r="579">
      <c r="D579" s="14"/>
    </row>
    <row r="580">
      <c r="D580" s="14"/>
    </row>
    <row r="581">
      <c r="D581" s="14"/>
    </row>
    <row r="582">
      <c r="D582" s="14"/>
    </row>
    <row r="583">
      <c r="D583" s="14"/>
    </row>
    <row r="584">
      <c r="D584" s="14"/>
    </row>
    <row r="585">
      <c r="D585" s="14"/>
    </row>
    <row r="586">
      <c r="D586" s="14"/>
    </row>
    <row r="587">
      <c r="D587" s="14"/>
    </row>
    <row r="588">
      <c r="D588" s="14"/>
    </row>
    <row r="589">
      <c r="D589" s="14"/>
    </row>
    <row r="590">
      <c r="D590" s="14"/>
    </row>
    <row r="591">
      <c r="D591" s="14"/>
    </row>
    <row r="592">
      <c r="D592" s="14"/>
    </row>
    <row r="593">
      <c r="D593" s="14"/>
    </row>
    <row r="594">
      <c r="D594" s="14"/>
    </row>
    <row r="595">
      <c r="D595" s="14"/>
    </row>
    <row r="596">
      <c r="D596" s="14"/>
    </row>
    <row r="597">
      <c r="D597" s="14"/>
    </row>
    <row r="598">
      <c r="D598" s="14"/>
    </row>
    <row r="599">
      <c r="D599" s="14"/>
    </row>
    <row r="600">
      <c r="D600" s="14"/>
    </row>
    <row r="601">
      <c r="D601" s="14"/>
    </row>
    <row r="602">
      <c r="D602" s="14"/>
    </row>
    <row r="603">
      <c r="D603" s="14"/>
    </row>
    <row r="604">
      <c r="D604" s="14"/>
    </row>
    <row r="605">
      <c r="D605" s="14"/>
    </row>
    <row r="606">
      <c r="D606" s="14"/>
    </row>
    <row r="607">
      <c r="D607" s="14"/>
    </row>
    <row r="608">
      <c r="D608" s="14"/>
    </row>
    <row r="609">
      <c r="D609" s="14"/>
    </row>
    <row r="610">
      <c r="D610" s="14"/>
    </row>
    <row r="611">
      <c r="D611" s="14"/>
    </row>
    <row r="612">
      <c r="D612" s="14"/>
    </row>
    <row r="613">
      <c r="D613" s="14"/>
    </row>
    <row r="614">
      <c r="D614" s="14"/>
    </row>
    <row r="615">
      <c r="D615" s="14"/>
    </row>
    <row r="616">
      <c r="D616" s="14"/>
    </row>
    <row r="617">
      <c r="D617" s="14"/>
    </row>
    <row r="618">
      <c r="D618" s="14"/>
    </row>
    <row r="619">
      <c r="D619" s="14"/>
    </row>
    <row r="620">
      <c r="D620" s="14"/>
    </row>
    <row r="621">
      <c r="D621" s="14"/>
    </row>
    <row r="622">
      <c r="D622" s="14"/>
    </row>
    <row r="623">
      <c r="D623" s="14"/>
    </row>
    <row r="624">
      <c r="D624" s="14"/>
    </row>
    <row r="625">
      <c r="D625" s="14"/>
    </row>
    <row r="626">
      <c r="D626" s="14"/>
    </row>
    <row r="627">
      <c r="D627" s="14"/>
    </row>
    <row r="628">
      <c r="D628" s="14"/>
    </row>
    <row r="629">
      <c r="D629" s="14"/>
    </row>
    <row r="630">
      <c r="D630" s="14"/>
    </row>
    <row r="631">
      <c r="D631" s="14"/>
    </row>
    <row r="632">
      <c r="D632" s="14"/>
    </row>
    <row r="633">
      <c r="D633" s="14"/>
    </row>
    <row r="634">
      <c r="D634" s="14"/>
    </row>
    <row r="635">
      <c r="D635" s="14"/>
    </row>
    <row r="636">
      <c r="D636" s="14"/>
    </row>
    <row r="637">
      <c r="D637" s="14"/>
    </row>
    <row r="638">
      <c r="D638" s="14"/>
    </row>
    <row r="639">
      <c r="D639" s="14"/>
    </row>
    <row r="640">
      <c r="D640" s="14"/>
    </row>
    <row r="641">
      <c r="D641" s="14"/>
    </row>
    <row r="642">
      <c r="D642" s="14"/>
    </row>
    <row r="643">
      <c r="D643" s="14"/>
    </row>
    <row r="644">
      <c r="D644" s="14"/>
    </row>
    <row r="645">
      <c r="D645" s="14"/>
    </row>
    <row r="646">
      <c r="D646" s="14"/>
    </row>
    <row r="647">
      <c r="D647" s="14"/>
    </row>
    <row r="648">
      <c r="D648" s="14"/>
    </row>
    <row r="649">
      <c r="D649" s="14"/>
    </row>
    <row r="650">
      <c r="D650" s="14"/>
    </row>
    <row r="651">
      <c r="D651" s="14"/>
    </row>
    <row r="652">
      <c r="D652" s="14"/>
    </row>
    <row r="653">
      <c r="D653" s="14"/>
    </row>
    <row r="654">
      <c r="D654" s="14"/>
    </row>
    <row r="655">
      <c r="D655" s="14"/>
    </row>
    <row r="656">
      <c r="D656" s="14"/>
    </row>
    <row r="657">
      <c r="D657" s="14"/>
    </row>
    <row r="658">
      <c r="D658" s="14"/>
    </row>
    <row r="659">
      <c r="D659" s="14"/>
    </row>
    <row r="660">
      <c r="D660" s="14"/>
    </row>
    <row r="661">
      <c r="D661" s="14"/>
    </row>
    <row r="662">
      <c r="D662" s="14"/>
    </row>
    <row r="663">
      <c r="D663" s="14"/>
    </row>
    <row r="664">
      <c r="D664" s="14"/>
    </row>
    <row r="665">
      <c r="D665" s="14"/>
    </row>
    <row r="666">
      <c r="D666" s="14"/>
    </row>
    <row r="667">
      <c r="D667" s="14"/>
    </row>
    <row r="668">
      <c r="D668" s="14"/>
    </row>
    <row r="669">
      <c r="D669" s="14"/>
    </row>
    <row r="670">
      <c r="D670" s="14"/>
    </row>
    <row r="671">
      <c r="D671" s="14"/>
    </row>
    <row r="672">
      <c r="D672" s="14"/>
    </row>
    <row r="673">
      <c r="D673" s="14"/>
    </row>
    <row r="674">
      <c r="D674" s="14"/>
    </row>
    <row r="675">
      <c r="D675" s="14"/>
    </row>
    <row r="676">
      <c r="D676" s="14"/>
    </row>
    <row r="677">
      <c r="D677" s="14"/>
    </row>
    <row r="678">
      <c r="D678" s="14"/>
    </row>
    <row r="679">
      <c r="D679" s="14"/>
    </row>
    <row r="680">
      <c r="D680" s="14"/>
    </row>
    <row r="681">
      <c r="D681" s="14"/>
    </row>
    <row r="682">
      <c r="D682" s="14"/>
    </row>
    <row r="683">
      <c r="D683" s="14"/>
    </row>
    <row r="684">
      <c r="D684" s="14"/>
    </row>
    <row r="685">
      <c r="D685" s="14"/>
    </row>
    <row r="686">
      <c r="D686" s="14"/>
    </row>
    <row r="687">
      <c r="D687" s="14"/>
    </row>
    <row r="688">
      <c r="D688" s="14"/>
    </row>
    <row r="689">
      <c r="D689" s="14"/>
    </row>
    <row r="690">
      <c r="D690" s="14"/>
    </row>
    <row r="691">
      <c r="D691" s="14"/>
    </row>
    <row r="692">
      <c r="D692" s="14"/>
    </row>
    <row r="693">
      <c r="D693" s="14"/>
    </row>
    <row r="694">
      <c r="D694" s="14"/>
    </row>
    <row r="695">
      <c r="D695" s="14"/>
    </row>
    <row r="696">
      <c r="D696" s="14"/>
    </row>
    <row r="697">
      <c r="D697" s="14"/>
    </row>
    <row r="698">
      <c r="D698" s="14"/>
    </row>
    <row r="699">
      <c r="D699" s="14"/>
    </row>
    <row r="700">
      <c r="D700" s="14"/>
    </row>
    <row r="701">
      <c r="D701" s="14"/>
    </row>
    <row r="702">
      <c r="D702" s="14"/>
    </row>
    <row r="703">
      <c r="D703" s="14"/>
    </row>
    <row r="704">
      <c r="D704" s="14"/>
    </row>
    <row r="705">
      <c r="D705" s="14"/>
    </row>
    <row r="706">
      <c r="D706" s="14"/>
    </row>
    <row r="707">
      <c r="D707" s="14"/>
    </row>
    <row r="708">
      <c r="D708" s="14"/>
    </row>
    <row r="709">
      <c r="D709" s="14"/>
    </row>
    <row r="710">
      <c r="D710" s="14"/>
    </row>
    <row r="711">
      <c r="D711" s="14"/>
    </row>
    <row r="712">
      <c r="D712" s="14"/>
    </row>
    <row r="713">
      <c r="D713" s="14"/>
    </row>
    <row r="714">
      <c r="D714" s="14"/>
    </row>
    <row r="715">
      <c r="D715" s="14"/>
    </row>
    <row r="716">
      <c r="D716" s="14"/>
    </row>
    <row r="717">
      <c r="D717" s="14"/>
    </row>
    <row r="718">
      <c r="D718" s="14"/>
    </row>
    <row r="719">
      <c r="D719" s="14"/>
    </row>
    <row r="720">
      <c r="D720" s="14"/>
    </row>
    <row r="721">
      <c r="D721" s="14"/>
    </row>
    <row r="722">
      <c r="D722" s="14"/>
    </row>
    <row r="723">
      <c r="D723" s="14"/>
    </row>
    <row r="724">
      <c r="D724" s="14"/>
    </row>
    <row r="725">
      <c r="D725" s="14"/>
    </row>
    <row r="726">
      <c r="D726" s="14"/>
    </row>
    <row r="727">
      <c r="D727" s="14"/>
    </row>
    <row r="728">
      <c r="D728" s="14"/>
    </row>
    <row r="729">
      <c r="D729" s="14"/>
    </row>
    <row r="730">
      <c r="D730" s="14"/>
    </row>
    <row r="731">
      <c r="D731" s="14"/>
    </row>
    <row r="732">
      <c r="D732" s="14"/>
    </row>
    <row r="733">
      <c r="D733" s="14"/>
    </row>
    <row r="734">
      <c r="D734" s="14"/>
    </row>
    <row r="735">
      <c r="D735" s="14"/>
    </row>
    <row r="736">
      <c r="D736" s="14"/>
    </row>
    <row r="737">
      <c r="D737" s="14"/>
    </row>
    <row r="738">
      <c r="D738" s="14"/>
    </row>
    <row r="739">
      <c r="D739" s="14"/>
    </row>
    <row r="740">
      <c r="D740" s="14"/>
    </row>
    <row r="741">
      <c r="D741" s="14"/>
    </row>
    <row r="742">
      <c r="D742" s="14"/>
    </row>
    <row r="743">
      <c r="D743" s="14"/>
    </row>
    <row r="744">
      <c r="D744" s="14"/>
    </row>
    <row r="745">
      <c r="D745" s="14"/>
    </row>
    <row r="746">
      <c r="D746" s="14"/>
    </row>
    <row r="747">
      <c r="D747" s="14"/>
    </row>
    <row r="748">
      <c r="D748" s="14"/>
    </row>
    <row r="749">
      <c r="D749" s="14"/>
    </row>
    <row r="750">
      <c r="D750" s="14"/>
    </row>
    <row r="751">
      <c r="D751" s="14"/>
    </row>
    <row r="752">
      <c r="D752" s="14"/>
    </row>
    <row r="753">
      <c r="D753" s="14"/>
    </row>
    <row r="754">
      <c r="D754" s="14"/>
    </row>
    <row r="755">
      <c r="D755" s="14"/>
    </row>
    <row r="756">
      <c r="D756" s="14"/>
    </row>
    <row r="757">
      <c r="D757" s="14"/>
    </row>
    <row r="758">
      <c r="D758" s="14"/>
    </row>
    <row r="759">
      <c r="D759" s="14"/>
    </row>
    <row r="760">
      <c r="D760" s="14"/>
    </row>
    <row r="761">
      <c r="D761" s="14"/>
    </row>
    <row r="762">
      <c r="D762" s="14"/>
    </row>
    <row r="763">
      <c r="D763" s="14"/>
    </row>
    <row r="764">
      <c r="D764" s="14"/>
    </row>
    <row r="765">
      <c r="D765" s="14"/>
    </row>
    <row r="766">
      <c r="D766" s="14"/>
    </row>
    <row r="767">
      <c r="D767" s="14"/>
    </row>
    <row r="768">
      <c r="D768" s="14"/>
    </row>
    <row r="769">
      <c r="D769" s="14"/>
    </row>
    <row r="770">
      <c r="D770" s="14"/>
    </row>
    <row r="771">
      <c r="D771" s="14"/>
    </row>
    <row r="772">
      <c r="D772" s="14"/>
    </row>
    <row r="773">
      <c r="D773" s="14"/>
    </row>
    <row r="774">
      <c r="D774" s="14"/>
    </row>
    <row r="775">
      <c r="D775" s="14"/>
    </row>
    <row r="776">
      <c r="D776" s="14"/>
    </row>
    <row r="777">
      <c r="D777" s="14"/>
    </row>
    <row r="778">
      <c r="D778" s="14"/>
    </row>
    <row r="779">
      <c r="D779" s="14"/>
    </row>
    <row r="780">
      <c r="D780" s="14"/>
    </row>
    <row r="781">
      <c r="D781" s="14"/>
    </row>
    <row r="782">
      <c r="D782" s="14"/>
    </row>
    <row r="783">
      <c r="D783" s="14"/>
    </row>
    <row r="784">
      <c r="D784" s="14"/>
    </row>
    <row r="785">
      <c r="D785" s="14"/>
    </row>
    <row r="786">
      <c r="D786" s="14"/>
    </row>
    <row r="787">
      <c r="D787" s="14"/>
    </row>
    <row r="788">
      <c r="D788" s="14"/>
    </row>
    <row r="789">
      <c r="D789" s="14"/>
    </row>
    <row r="790">
      <c r="D790" s="14"/>
    </row>
    <row r="791">
      <c r="D791" s="14"/>
    </row>
    <row r="792">
      <c r="D792" s="14"/>
    </row>
    <row r="793">
      <c r="D793" s="14"/>
    </row>
    <row r="794">
      <c r="D794" s="14"/>
    </row>
    <row r="795">
      <c r="D795" s="14"/>
    </row>
    <row r="796">
      <c r="D796" s="14"/>
    </row>
    <row r="797">
      <c r="D797" s="14"/>
    </row>
    <row r="798">
      <c r="D798" s="14"/>
    </row>
    <row r="799">
      <c r="D799" s="14"/>
    </row>
    <row r="800">
      <c r="D800" s="14"/>
    </row>
    <row r="801">
      <c r="D801" s="14"/>
    </row>
    <row r="802">
      <c r="D802" s="14"/>
    </row>
    <row r="803">
      <c r="D803" s="14"/>
    </row>
    <row r="804">
      <c r="D804" s="14"/>
    </row>
    <row r="805">
      <c r="D805" s="14"/>
    </row>
    <row r="806">
      <c r="D806" s="14"/>
    </row>
    <row r="807">
      <c r="D807" s="14"/>
    </row>
    <row r="808">
      <c r="D808" s="14"/>
    </row>
    <row r="809">
      <c r="D809" s="14"/>
    </row>
    <row r="810">
      <c r="D810" s="14"/>
    </row>
    <row r="811">
      <c r="D811" s="14"/>
    </row>
    <row r="812">
      <c r="D812" s="14"/>
    </row>
    <row r="813">
      <c r="D813" s="14"/>
    </row>
    <row r="814">
      <c r="D814" s="14"/>
    </row>
    <row r="815">
      <c r="D815" s="14"/>
    </row>
    <row r="816">
      <c r="D816" s="14"/>
    </row>
    <row r="817">
      <c r="D817" s="14"/>
    </row>
    <row r="818">
      <c r="D818" s="14"/>
    </row>
    <row r="819">
      <c r="D819" s="14"/>
    </row>
    <row r="820">
      <c r="D820" s="14"/>
    </row>
    <row r="821">
      <c r="D821" s="14"/>
    </row>
    <row r="822">
      <c r="D822" s="14"/>
    </row>
    <row r="823">
      <c r="D823" s="14"/>
    </row>
    <row r="824">
      <c r="D824" s="14"/>
    </row>
    <row r="825">
      <c r="D825" s="14"/>
    </row>
    <row r="826">
      <c r="D826" s="14"/>
    </row>
    <row r="827">
      <c r="D827" s="14"/>
    </row>
    <row r="828">
      <c r="D828" s="14"/>
    </row>
    <row r="829">
      <c r="D829" s="14"/>
    </row>
    <row r="830">
      <c r="D830" s="14"/>
    </row>
    <row r="831">
      <c r="D831" s="14"/>
    </row>
    <row r="832">
      <c r="D832" s="14"/>
    </row>
    <row r="833">
      <c r="D833" s="14"/>
    </row>
    <row r="834">
      <c r="D834" s="14"/>
    </row>
    <row r="835">
      <c r="D835" s="14"/>
    </row>
    <row r="836">
      <c r="D836" s="14"/>
    </row>
    <row r="837">
      <c r="D837" s="14"/>
    </row>
    <row r="838">
      <c r="D838" s="14"/>
    </row>
    <row r="839">
      <c r="D839" s="14"/>
    </row>
    <row r="840">
      <c r="D840" s="14"/>
    </row>
    <row r="841">
      <c r="D841" s="14"/>
    </row>
    <row r="842">
      <c r="D842" s="14"/>
    </row>
    <row r="843">
      <c r="D843" s="14"/>
    </row>
    <row r="844">
      <c r="D844" s="14"/>
    </row>
    <row r="845">
      <c r="D845" s="14"/>
    </row>
    <row r="846">
      <c r="D846" s="14"/>
    </row>
    <row r="847">
      <c r="D847" s="14"/>
    </row>
    <row r="848">
      <c r="D848" s="14"/>
    </row>
    <row r="849">
      <c r="D849" s="14"/>
    </row>
    <row r="850">
      <c r="D850" s="14"/>
    </row>
    <row r="851">
      <c r="D851" s="14"/>
    </row>
    <row r="852">
      <c r="D852" s="14"/>
    </row>
    <row r="853">
      <c r="D853" s="14"/>
    </row>
    <row r="854">
      <c r="D854" s="14"/>
    </row>
    <row r="855">
      <c r="D855" s="14"/>
    </row>
    <row r="856">
      <c r="D856" s="14"/>
    </row>
    <row r="857">
      <c r="D857" s="14"/>
    </row>
    <row r="858">
      <c r="D858" s="14"/>
    </row>
    <row r="859">
      <c r="D859" s="14"/>
    </row>
    <row r="860">
      <c r="D860" s="14"/>
    </row>
    <row r="861">
      <c r="D861" s="14"/>
    </row>
    <row r="862">
      <c r="D862" s="14"/>
    </row>
    <row r="863">
      <c r="D863" s="14"/>
    </row>
    <row r="864">
      <c r="D864" s="14"/>
    </row>
    <row r="865">
      <c r="D865" s="14"/>
    </row>
    <row r="866">
      <c r="D866" s="14"/>
    </row>
    <row r="867">
      <c r="D867" s="14"/>
    </row>
    <row r="868">
      <c r="D868" s="14"/>
    </row>
    <row r="869">
      <c r="D869" s="14"/>
    </row>
    <row r="870">
      <c r="D870" s="14"/>
    </row>
    <row r="871">
      <c r="D871" s="14"/>
    </row>
    <row r="872">
      <c r="D872" s="14"/>
    </row>
    <row r="873">
      <c r="D873" s="14"/>
    </row>
    <row r="874">
      <c r="D874" s="14"/>
    </row>
    <row r="875">
      <c r="D875" s="14"/>
    </row>
    <row r="876">
      <c r="D876" s="14"/>
    </row>
    <row r="877">
      <c r="D877" s="14"/>
    </row>
    <row r="878">
      <c r="D878" s="14"/>
    </row>
    <row r="879">
      <c r="D879" s="14"/>
    </row>
    <row r="880">
      <c r="D880" s="14"/>
    </row>
    <row r="881">
      <c r="D881" s="14"/>
    </row>
    <row r="882">
      <c r="D882" s="14"/>
    </row>
    <row r="883">
      <c r="D883" s="14"/>
    </row>
    <row r="884">
      <c r="D884" s="14"/>
    </row>
    <row r="885">
      <c r="D885" s="14"/>
    </row>
    <row r="886">
      <c r="D886" s="14"/>
    </row>
    <row r="887">
      <c r="D887" s="14"/>
    </row>
    <row r="888">
      <c r="D888" s="14"/>
    </row>
    <row r="889">
      <c r="D889" s="14"/>
    </row>
    <row r="890">
      <c r="D890" s="14"/>
    </row>
    <row r="891">
      <c r="D891" s="14"/>
    </row>
    <row r="892">
      <c r="D892" s="14"/>
    </row>
    <row r="893">
      <c r="D893" s="14"/>
    </row>
    <row r="894">
      <c r="D894" s="14"/>
    </row>
    <row r="895">
      <c r="D895" s="14"/>
    </row>
    <row r="896">
      <c r="D896" s="14"/>
    </row>
    <row r="897">
      <c r="D897" s="14"/>
    </row>
    <row r="898">
      <c r="D898" s="14"/>
    </row>
    <row r="899">
      <c r="D899" s="14"/>
    </row>
    <row r="900">
      <c r="D900" s="14"/>
    </row>
    <row r="901">
      <c r="D901" s="14"/>
    </row>
    <row r="902">
      <c r="D902" s="14"/>
    </row>
    <row r="903">
      <c r="D903" s="14"/>
    </row>
    <row r="904">
      <c r="D904" s="14"/>
    </row>
    <row r="905">
      <c r="D905" s="14"/>
    </row>
    <row r="906">
      <c r="D906" s="14"/>
    </row>
    <row r="907">
      <c r="D907" s="14"/>
    </row>
    <row r="908">
      <c r="D908" s="14"/>
    </row>
    <row r="909">
      <c r="D909" s="14"/>
    </row>
    <row r="910">
      <c r="D910" s="14"/>
    </row>
    <row r="911">
      <c r="D911" s="14"/>
    </row>
    <row r="912">
      <c r="D912" s="14"/>
    </row>
    <row r="913">
      <c r="D913" s="14"/>
    </row>
    <row r="914">
      <c r="D914" s="14"/>
    </row>
    <row r="915">
      <c r="D915" s="14"/>
    </row>
    <row r="916">
      <c r="D916" s="14"/>
    </row>
    <row r="917">
      <c r="D917" s="14"/>
    </row>
    <row r="918">
      <c r="D918" s="14"/>
    </row>
    <row r="919">
      <c r="D919" s="14"/>
    </row>
    <row r="920">
      <c r="D920" s="14"/>
    </row>
    <row r="921">
      <c r="D921" s="14"/>
    </row>
    <row r="922">
      <c r="D922" s="14"/>
    </row>
    <row r="923">
      <c r="D923" s="14"/>
    </row>
    <row r="924">
      <c r="D924" s="14"/>
    </row>
    <row r="925">
      <c r="D925" s="14"/>
    </row>
    <row r="926">
      <c r="D926" s="14"/>
    </row>
    <row r="927">
      <c r="D927" s="14"/>
    </row>
    <row r="928">
      <c r="D928" s="14"/>
    </row>
    <row r="929">
      <c r="D929" s="14"/>
    </row>
    <row r="930">
      <c r="D930" s="14"/>
    </row>
    <row r="931">
      <c r="D931" s="14"/>
    </row>
    <row r="932">
      <c r="D932" s="14"/>
    </row>
    <row r="933">
      <c r="D933" s="14"/>
    </row>
    <row r="934">
      <c r="D934" s="14"/>
    </row>
    <row r="935">
      <c r="D935" s="14"/>
    </row>
    <row r="936">
      <c r="D936" s="14"/>
    </row>
    <row r="937">
      <c r="D937" s="14"/>
    </row>
    <row r="938">
      <c r="D938" s="14"/>
    </row>
    <row r="939">
      <c r="D939" s="14"/>
    </row>
    <row r="940">
      <c r="D940" s="14"/>
    </row>
    <row r="941">
      <c r="D941" s="14"/>
    </row>
    <row r="942">
      <c r="D942" s="14"/>
    </row>
    <row r="943">
      <c r="D943" s="14"/>
    </row>
    <row r="944">
      <c r="D944" s="14"/>
    </row>
    <row r="945">
      <c r="D945" s="14"/>
    </row>
    <row r="946">
      <c r="D946" s="14"/>
    </row>
    <row r="947">
      <c r="D947" s="14"/>
    </row>
    <row r="948">
      <c r="D948" s="14"/>
    </row>
    <row r="949">
      <c r="D949" s="14"/>
    </row>
    <row r="950">
      <c r="D950" s="14"/>
    </row>
    <row r="951">
      <c r="D951" s="14"/>
    </row>
    <row r="952">
      <c r="D952" s="14"/>
    </row>
    <row r="953">
      <c r="D953" s="14"/>
    </row>
    <row r="954">
      <c r="D954" s="14"/>
    </row>
    <row r="955">
      <c r="D955" s="14"/>
    </row>
    <row r="956">
      <c r="D956" s="14"/>
    </row>
    <row r="957">
      <c r="D957" s="14"/>
    </row>
    <row r="958">
      <c r="D958" s="14"/>
    </row>
    <row r="959">
      <c r="D959" s="14"/>
    </row>
    <row r="960">
      <c r="D960" s="14"/>
    </row>
    <row r="961">
      <c r="D961" s="14"/>
    </row>
    <row r="962">
      <c r="D962" s="14"/>
    </row>
    <row r="963">
      <c r="D963" s="14"/>
    </row>
    <row r="964">
      <c r="D964" s="14"/>
    </row>
    <row r="965">
      <c r="D965" s="14"/>
    </row>
    <row r="966">
      <c r="D966" s="14"/>
    </row>
    <row r="967">
      <c r="D967" s="14"/>
    </row>
    <row r="968">
      <c r="D968" s="14"/>
    </row>
    <row r="969">
      <c r="D969" s="14"/>
    </row>
    <row r="970">
      <c r="D970" s="14"/>
    </row>
    <row r="971">
      <c r="D971" s="14"/>
    </row>
    <row r="972">
      <c r="D972" s="14"/>
    </row>
    <row r="973">
      <c r="D973" s="14"/>
    </row>
    <row r="974">
      <c r="D974" s="14"/>
    </row>
    <row r="975">
      <c r="D975" s="14"/>
    </row>
    <row r="976">
      <c r="D976" s="14"/>
    </row>
    <row r="977">
      <c r="D977" s="14"/>
    </row>
    <row r="978">
      <c r="D978" s="14"/>
    </row>
    <row r="979">
      <c r="D979" s="14"/>
    </row>
    <row r="980">
      <c r="D980" s="14"/>
    </row>
    <row r="981">
      <c r="D981" s="14"/>
    </row>
    <row r="982">
      <c r="D982" s="14"/>
    </row>
    <row r="983">
      <c r="D983" s="14"/>
    </row>
    <row r="984">
      <c r="D984" s="14"/>
    </row>
    <row r="985">
      <c r="D985" s="14"/>
    </row>
    <row r="986">
      <c r="D986" s="14"/>
    </row>
    <row r="987">
      <c r="D987" s="14"/>
    </row>
    <row r="988">
      <c r="D988" s="14"/>
    </row>
    <row r="989">
      <c r="D989" s="14"/>
    </row>
    <row r="990">
      <c r="D990" s="14"/>
    </row>
    <row r="991">
      <c r="D991" s="14"/>
    </row>
    <row r="992">
      <c r="D992" s="14"/>
    </row>
    <row r="993">
      <c r="D993" s="14"/>
    </row>
    <row r="994">
      <c r="D994" s="14"/>
    </row>
    <row r="995">
      <c r="D995" s="14"/>
    </row>
    <row r="996">
      <c r="D996" s="14"/>
    </row>
    <row r="997">
      <c r="D997" s="14"/>
    </row>
    <row r="998">
      <c r="D998" s="14"/>
    </row>
    <row r="999">
      <c r="D999" s="14"/>
    </row>
    <row r="1000">
      <c r="D1000" s="14"/>
    </row>
    <row r="1001">
      <c r="D1001" s="14"/>
    </row>
    <row r="1002">
      <c r="D1002" s="14"/>
    </row>
    <row r="1003">
      <c r="D1003" s="14"/>
    </row>
    <row r="1004">
      <c r="D1004" s="14"/>
    </row>
  </sheetData>
  <dataValidations>
    <dataValidation type="list" allowBlank="1" sqref="A35 A41">
      <formula1>'Spreadsheet settings'!$C$2:$C$100</formula1>
    </dataValidation>
  </dataValidations>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C78D8"/>
    <outlinePr summaryBelow="0" summaryRight="0"/>
  </sheetPr>
  <sheetViews>
    <sheetView workbookViewId="0">
      <pane xSplit="1.0" topLeftCell="B1" activePane="topRight" state="frozen"/>
      <selection activeCell="C2" sqref="C2" pane="topRight"/>
    </sheetView>
  </sheetViews>
  <sheetFormatPr customHeight="1" defaultColWidth="17.29" defaultRowHeight="15.0"/>
  <cols>
    <col customWidth="1" min="1" max="1" width="85.14"/>
    <col customWidth="1" min="2" max="9" width="15.14"/>
    <col customWidth="1" min="10" max="10" width="13.57"/>
    <col customWidth="1" min="11" max="11" width="13.43"/>
    <col customWidth="1" min="12" max="14" width="13.71"/>
    <col customWidth="1" min="15" max="15" width="8.14"/>
    <col customWidth="1" min="16" max="16" width="10.0"/>
    <col customWidth="1" min="17" max="17" width="13.57"/>
    <col customWidth="1" min="18" max="18" width="15.57"/>
    <col customWidth="1" min="19" max="29" width="13.57"/>
  </cols>
  <sheetData>
    <row r="1" ht="13.5" customHeight="1">
      <c r="A1" s="558" t="s">
        <v>345</v>
      </c>
      <c r="B1" s="304" t="s">
        <v>14</v>
      </c>
      <c r="C1" s="305" t="s">
        <v>15</v>
      </c>
      <c r="D1" s="399" t="s">
        <v>16</v>
      </c>
      <c r="E1" s="305" t="s">
        <v>17</v>
      </c>
      <c r="F1" s="304" t="s">
        <v>18</v>
      </c>
      <c r="G1" s="305" t="s">
        <v>19</v>
      </c>
      <c r="H1" s="304" t="s">
        <v>20</v>
      </c>
      <c r="I1" s="305" t="s">
        <v>21</v>
      </c>
      <c r="J1" s="304" t="s">
        <v>22</v>
      </c>
      <c r="K1" s="305" t="s">
        <v>23</v>
      </c>
      <c r="L1" s="305" t="s">
        <v>24</v>
      </c>
      <c r="M1" s="304" t="s">
        <v>25</v>
      </c>
      <c r="N1" s="304" t="s">
        <v>26</v>
      </c>
      <c r="O1" s="306" t="s">
        <v>27</v>
      </c>
      <c r="P1" s="304" t="s">
        <v>28</v>
      </c>
      <c r="Q1" s="306" t="s">
        <v>29</v>
      </c>
      <c r="R1" s="304" t="s">
        <v>30</v>
      </c>
      <c r="S1" s="306"/>
      <c r="T1" s="306"/>
      <c r="U1" s="306"/>
      <c r="V1" s="306"/>
      <c r="W1" s="306"/>
      <c r="X1" s="306"/>
      <c r="Y1" s="306"/>
      <c r="Z1" s="306"/>
      <c r="AA1" s="306"/>
      <c r="AB1" s="306"/>
      <c r="AC1" s="306"/>
    </row>
    <row r="2" ht="13.5" customHeight="1">
      <c r="A2" s="559" t="s">
        <v>346</v>
      </c>
      <c r="B2" s="560">
        <v>1000.0</v>
      </c>
      <c r="C2" s="560">
        <v>1000.0</v>
      </c>
      <c r="D2" s="560">
        <v>1000.0</v>
      </c>
      <c r="E2" s="560">
        <v>1000.0</v>
      </c>
      <c r="F2" s="560">
        <v>1000.0</v>
      </c>
      <c r="G2" s="560">
        <v>1000.0</v>
      </c>
      <c r="H2" s="560">
        <v>1000.0</v>
      </c>
      <c r="I2" s="560">
        <v>1000.0</v>
      </c>
      <c r="J2" s="560">
        <v>1000.0</v>
      </c>
      <c r="K2" s="560">
        <v>1000.0</v>
      </c>
      <c r="L2" s="560">
        <v>1000.0</v>
      </c>
      <c r="M2" s="560">
        <v>1000.0</v>
      </c>
      <c r="N2" s="560">
        <v>1000.0</v>
      </c>
      <c r="O2" s="560">
        <v>1000.0</v>
      </c>
      <c r="P2" s="560">
        <v>1000.0</v>
      </c>
      <c r="Q2" s="560">
        <v>1000.0</v>
      </c>
      <c r="R2" s="560">
        <v>1000.0</v>
      </c>
      <c r="S2" s="560"/>
      <c r="T2" s="560"/>
      <c r="U2" s="560"/>
      <c r="V2" s="560"/>
      <c r="W2" s="560"/>
      <c r="X2" s="560"/>
      <c r="Y2" s="560"/>
      <c r="Z2" s="560"/>
      <c r="AA2" s="560"/>
      <c r="AB2" s="560"/>
      <c r="AC2" s="560"/>
    </row>
    <row r="3" ht="13.5" customHeight="1">
      <c r="A3" s="561" t="s">
        <v>347</v>
      </c>
      <c r="B3" s="562">
        <v>4.7</v>
      </c>
      <c r="C3" s="562">
        <v>4.7</v>
      </c>
      <c r="D3" s="562">
        <v>4.7</v>
      </c>
      <c r="E3" s="562">
        <v>4.7</v>
      </c>
      <c r="F3" s="562">
        <v>4.7</v>
      </c>
      <c r="G3" s="562">
        <v>4.7</v>
      </c>
      <c r="H3" s="562">
        <v>4.7</v>
      </c>
      <c r="I3" s="562">
        <v>4.7</v>
      </c>
      <c r="J3" s="562">
        <v>4.7</v>
      </c>
      <c r="K3" s="562">
        <v>4.7</v>
      </c>
      <c r="L3" s="562">
        <v>4.7</v>
      </c>
      <c r="M3" s="562">
        <v>4.7</v>
      </c>
      <c r="N3" s="562">
        <v>4.7</v>
      </c>
      <c r="O3" s="562">
        <v>4.7</v>
      </c>
      <c r="P3" s="562">
        <v>4.7</v>
      </c>
      <c r="Q3" s="562">
        <v>4.7</v>
      </c>
      <c r="R3" s="562">
        <v>4.7</v>
      </c>
      <c r="S3" s="562"/>
      <c r="T3" s="562"/>
      <c r="U3" s="562"/>
      <c r="V3" s="562"/>
      <c r="W3" s="562"/>
      <c r="X3" s="562"/>
      <c r="Y3" s="562"/>
      <c r="Z3" s="562"/>
      <c r="AA3" s="562"/>
      <c r="AB3" s="562"/>
      <c r="AC3" s="562"/>
    </row>
    <row r="4" ht="13.5" customHeight="1">
      <c r="A4" s="563" t="s">
        <v>348</v>
      </c>
      <c r="B4" s="564">
        <f t="shared" ref="B4:R4" si="1">B2/B3</f>
        <v>212.7659574</v>
      </c>
      <c r="C4" s="564">
        <f t="shared" si="1"/>
        <v>212.7659574</v>
      </c>
      <c r="D4" s="564">
        <f t="shared" si="1"/>
        <v>212.7659574</v>
      </c>
      <c r="E4" s="564">
        <f t="shared" si="1"/>
        <v>212.7659574</v>
      </c>
      <c r="F4" s="564">
        <f t="shared" si="1"/>
        <v>212.7659574</v>
      </c>
      <c r="G4" s="564">
        <f t="shared" si="1"/>
        <v>212.7659574</v>
      </c>
      <c r="H4" s="564">
        <f t="shared" si="1"/>
        <v>212.7659574</v>
      </c>
      <c r="I4" s="564">
        <f t="shared" si="1"/>
        <v>212.7659574</v>
      </c>
      <c r="J4" s="564">
        <f t="shared" si="1"/>
        <v>212.7659574</v>
      </c>
      <c r="K4" s="564">
        <f t="shared" si="1"/>
        <v>212.7659574</v>
      </c>
      <c r="L4" s="564">
        <f t="shared" si="1"/>
        <v>212.7659574</v>
      </c>
      <c r="M4" s="564">
        <f t="shared" si="1"/>
        <v>212.7659574</v>
      </c>
      <c r="N4" s="564">
        <f t="shared" si="1"/>
        <v>212.7659574</v>
      </c>
      <c r="O4" s="564">
        <f t="shared" si="1"/>
        <v>212.7659574</v>
      </c>
      <c r="P4" s="564">
        <f t="shared" si="1"/>
        <v>212.7659574</v>
      </c>
      <c r="Q4" s="564">
        <f t="shared" si="1"/>
        <v>212.7659574</v>
      </c>
      <c r="R4" s="564">
        <f t="shared" si="1"/>
        <v>212.7659574</v>
      </c>
      <c r="S4" s="564"/>
      <c r="T4" s="564"/>
      <c r="U4" s="564"/>
      <c r="V4" s="564"/>
      <c r="W4" s="564"/>
      <c r="X4" s="564"/>
      <c r="Y4" s="564"/>
      <c r="Z4" s="564"/>
      <c r="AA4" s="564"/>
      <c r="AB4" s="564"/>
      <c r="AC4" s="564"/>
    </row>
    <row r="5" ht="13.5" customHeight="1">
      <c r="A5" s="565" t="s">
        <v>54</v>
      </c>
      <c r="B5" s="419">
        <f t="array" ref="B5">index('User inputs'!$A$1:$AAW$23,match($A5,'User inputs'!$A$1:$A$23,0),match(B$1,'User inputs'!$A$1:$AAW$1,0))</f>
        <v>0.39</v>
      </c>
      <c r="C5" s="419">
        <f t="array" ref="C5">index('User inputs'!$A$1:$AAW$23,match($A5,'User inputs'!$A$1:$A$23,0),match(C$1,'User inputs'!$A$1:$AAW$1,0))</f>
        <v>0.39</v>
      </c>
      <c r="D5" s="419">
        <f t="array" ref="D5">index('User inputs'!$A$1:$AAW$23,match($A5,'User inputs'!$A$1:$A$23,0),match(D$1,'User inputs'!$A$1:$AAW$1,0))</f>
        <v>0.39</v>
      </c>
      <c r="E5" s="419">
        <f t="array" ref="E5">index('User inputs'!$A$1:$AAW$23,match($A5,'User inputs'!$A$1:$A$23,0),match(E$1,'User inputs'!$A$1:$AAW$1,0))</f>
        <v>0.39</v>
      </c>
      <c r="F5" s="419">
        <f t="array" ref="F5">index('User inputs'!$A$1:$AAW$23,match($A5,'User inputs'!$A$1:$A$23,0),match(F$1,'User inputs'!$A$1:$AAW$1,0))</f>
        <v>0.39</v>
      </c>
      <c r="G5" s="419">
        <f t="array" ref="G5">index('User inputs'!$A$1:$AAW$23,match($A5,'User inputs'!$A$1:$A$23,0),match(G$1,'User inputs'!$A$1:$AAW$1,0))</f>
        <v>0.39</v>
      </c>
      <c r="H5" s="419">
        <f t="array" ref="H5">index('User inputs'!$A$1:$AAW$23,match($A5,'User inputs'!$A$1:$A$23,0),match(H$1,'User inputs'!$A$1:$AAW$1,0))</f>
        <v>0.5</v>
      </c>
      <c r="I5" s="419">
        <f t="array" ref="I5">index('User inputs'!$A$1:$AAW$23,match($A5,'User inputs'!$A$1:$A$23,0),match(I$1,'User inputs'!$A$1:$AAW$1,0))</f>
        <v>0.39</v>
      </c>
      <c r="J5" s="419">
        <f t="array" ref="J5">index('User inputs'!$A$1:$AAW$23,match($A5,'User inputs'!$A$1:$A$23,0),match(J$1,'User inputs'!$A$1:$AAW$1,0))</f>
        <v>0.39</v>
      </c>
      <c r="K5" s="419">
        <f t="array" ref="K5">index('User inputs'!$A$1:$AAW$23,match($A5,'User inputs'!$A$1:$A$23,0),match(K$1,'User inputs'!$A$1:$AAW$1,0))</f>
        <v>0.39</v>
      </c>
      <c r="L5" s="419">
        <f t="array" ref="L5">index('User inputs'!$A$1:$AAW$23,match($A5,'User inputs'!$A$1:$A$23,0),match(L$1,'User inputs'!$A$1:$AAW$1,0))</f>
        <v>0.39</v>
      </c>
      <c r="M5" s="419">
        <f t="array" ref="M5">index('User inputs'!$A$1:$AAW$23,match($A5,'User inputs'!$A$1:$A$23,0),match(M$1,'User inputs'!$A$1:$AAW$1,0))</f>
        <v>0.39</v>
      </c>
      <c r="N5" s="419">
        <f t="array" ref="N5">index('User inputs'!$A$1:$AAW$23,match($A5,'User inputs'!$A$1:$A$23,0),match(N$1,'User inputs'!$A$1:$AAW$1,0))</f>
        <v>0.39</v>
      </c>
      <c r="O5" s="419">
        <f t="array" ref="O5">index('User inputs'!$A$1:$AAW$23,match($A5,'User inputs'!$A$1:$A$23,0),match(O$1,'User inputs'!$A$1:$AAW$1,0))</f>
        <v>0.3946754098</v>
      </c>
      <c r="P5" s="419">
        <f t="array" ref="P5">index('User inputs'!$A$1:$AAW$23,match($A5,'User inputs'!$A$1:$A$23,0),match(P$1,'User inputs'!$A$1:$AAW$1,0))</f>
        <v>0.39</v>
      </c>
      <c r="Q5" s="419" t="str">
        <f t="array" ref="Q5">index('User inputs'!$A$1:$AAW$23,match($A5,'User inputs'!$A$1:$A$23,0),match(Q$1,'User inputs'!$A$1:$AAW$1,0))</f>
        <v/>
      </c>
      <c r="R5" s="419">
        <f t="array" ref="R5">index('User inputs'!$A$1:$AAW$23,match($A5,'User inputs'!$A$1:$A$23,0),match(R$1,'User inputs'!$A$1:$AAW$1,0))</f>
        <v>0.39</v>
      </c>
      <c r="S5" s="419"/>
      <c r="T5" s="419"/>
      <c r="U5" s="419"/>
      <c r="V5" s="419"/>
      <c r="W5" s="419"/>
      <c r="X5" s="419"/>
      <c r="Y5" s="419"/>
      <c r="Z5" s="419"/>
      <c r="AA5" s="419"/>
      <c r="AB5" s="419"/>
      <c r="AC5" s="419"/>
    </row>
    <row r="6" ht="13.5" customHeight="1">
      <c r="A6" s="566" t="s">
        <v>349</v>
      </c>
      <c r="B6" s="567">
        <f t="shared" ref="B6:R6" si="2">B4*B5</f>
        <v>82.9787234</v>
      </c>
      <c r="C6" s="567">
        <f t="shared" si="2"/>
        <v>82.9787234</v>
      </c>
      <c r="D6" s="567">
        <f t="shared" si="2"/>
        <v>82.9787234</v>
      </c>
      <c r="E6" s="567">
        <f t="shared" si="2"/>
        <v>82.9787234</v>
      </c>
      <c r="F6" s="567">
        <f t="shared" si="2"/>
        <v>82.9787234</v>
      </c>
      <c r="G6" s="567">
        <f t="shared" si="2"/>
        <v>82.9787234</v>
      </c>
      <c r="H6" s="567">
        <f t="shared" si="2"/>
        <v>106.3829787</v>
      </c>
      <c r="I6" s="567">
        <f t="shared" si="2"/>
        <v>82.9787234</v>
      </c>
      <c r="J6" s="567">
        <f t="shared" si="2"/>
        <v>82.9787234</v>
      </c>
      <c r="K6" s="567">
        <f t="shared" si="2"/>
        <v>82.9787234</v>
      </c>
      <c r="L6" s="567">
        <f t="shared" si="2"/>
        <v>82.9787234</v>
      </c>
      <c r="M6" s="567">
        <f t="shared" si="2"/>
        <v>82.9787234</v>
      </c>
      <c r="N6" s="567">
        <f t="shared" si="2"/>
        <v>82.9787234</v>
      </c>
      <c r="O6" s="567">
        <f t="shared" si="2"/>
        <v>83.97349145</v>
      </c>
      <c r="P6" s="567">
        <f t="shared" si="2"/>
        <v>82.9787234</v>
      </c>
      <c r="Q6" s="567">
        <f t="shared" si="2"/>
        <v>0</v>
      </c>
      <c r="R6" s="567">
        <f t="shared" si="2"/>
        <v>82.9787234</v>
      </c>
      <c r="S6" s="567"/>
      <c r="T6" s="567"/>
      <c r="U6" s="567"/>
      <c r="V6" s="567"/>
      <c r="W6" s="567"/>
      <c r="X6" s="567"/>
      <c r="Y6" s="567"/>
      <c r="Z6" s="567"/>
      <c r="AA6" s="567"/>
      <c r="AB6" s="567"/>
      <c r="AC6" s="567"/>
    </row>
    <row r="7" ht="13.5" customHeight="1">
      <c r="A7" s="566" t="s">
        <v>350</v>
      </c>
      <c r="B7" s="567">
        <f t="shared" ref="B7:R7" si="3">(1-B5)*B4</f>
        <v>129.787234</v>
      </c>
      <c r="C7" s="567">
        <f t="shared" si="3"/>
        <v>129.787234</v>
      </c>
      <c r="D7" s="567">
        <f t="shared" si="3"/>
        <v>129.787234</v>
      </c>
      <c r="E7" s="567">
        <f t="shared" si="3"/>
        <v>129.787234</v>
      </c>
      <c r="F7" s="567">
        <f t="shared" si="3"/>
        <v>129.787234</v>
      </c>
      <c r="G7" s="567">
        <f t="shared" si="3"/>
        <v>129.787234</v>
      </c>
      <c r="H7" s="567">
        <f t="shared" si="3"/>
        <v>106.3829787</v>
      </c>
      <c r="I7" s="567">
        <f t="shared" si="3"/>
        <v>129.787234</v>
      </c>
      <c r="J7" s="567">
        <f t="shared" si="3"/>
        <v>129.787234</v>
      </c>
      <c r="K7" s="567">
        <f t="shared" si="3"/>
        <v>129.787234</v>
      </c>
      <c r="L7" s="567">
        <f t="shared" si="3"/>
        <v>129.787234</v>
      </c>
      <c r="M7" s="567">
        <f t="shared" si="3"/>
        <v>129.787234</v>
      </c>
      <c r="N7" s="567">
        <f t="shared" si="3"/>
        <v>129.787234</v>
      </c>
      <c r="O7" s="567">
        <f t="shared" si="3"/>
        <v>128.792466</v>
      </c>
      <c r="P7" s="567">
        <f t="shared" si="3"/>
        <v>129.787234</v>
      </c>
      <c r="Q7" s="567">
        <f t="shared" si="3"/>
        <v>212.7659574</v>
      </c>
      <c r="R7" s="567">
        <f t="shared" si="3"/>
        <v>129.787234</v>
      </c>
      <c r="S7" s="567"/>
      <c r="T7" s="567"/>
      <c r="U7" s="567"/>
      <c r="V7" s="567"/>
      <c r="W7" s="567"/>
      <c r="X7" s="567"/>
      <c r="Y7" s="567"/>
      <c r="Z7" s="567"/>
      <c r="AA7" s="567"/>
      <c r="AB7" s="567"/>
      <c r="AC7" s="567"/>
    </row>
    <row r="8">
      <c r="A8" s="565" t="s">
        <v>58</v>
      </c>
      <c r="B8" s="419">
        <f t="array" ref="B8">index('User inputs'!$A$1:$AAW$23,match($A8,'User inputs'!$A$1:$A$23,0),match(B$1,'User inputs'!$A$1:$AAW$1,0))</f>
        <v>0.1</v>
      </c>
      <c r="C8" s="419">
        <f t="array" ref="C8">index('User inputs'!$A$1:$AAW$23,match($A8,'User inputs'!$A$1:$A$23,0),match(C$1,'User inputs'!$A$1:$AAW$1,0))</f>
        <v>0.1</v>
      </c>
      <c r="D8" s="419">
        <f t="array" ref="D8">index('User inputs'!$A$1:$AAW$23,match($A8,'User inputs'!$A$1:$A$23,0),match(D$1,'User inputs'!$A$1:$AAW$1,0))</f>
        <v>0.1</v>
      </c>
      <c r="E8" s="419">
        <f t="array" ref="E8">index('User inputs'!$A$1:$AAW$23,match($A8,'User inputs'!$A$1:$A$23,0),match(E$1,'User inputs'!$A$1:$AAW$1,0))</f>
        <v>0.08</v>
      </c>
      <c r="F8" s="419">
        <f t="array" ref="F8">index('User inputs'!$A$1:$AAW$23,match($A8,'User inputs'!$A$1:$A$23,0),match(F$1,'User inputs'!$A$1:$AAW$1,0))</f>
        <v>0.1</v>
      </c>
      <c r="G8" s="419">
        <f t="array" ref="G8">index('User inputs'!$A$1:$AAW$23,match($A8,'User inputs'!$A$1:$A$23,0),match(G$1,'User inputs'!$A$1:$AAW$1,0))</f>
        <v>0.1</v>
      </c>
      <c r="H8" s="419">
        <f t="array" ref="H8">index('User inputs'!$A$1:$AAW$23,match($A8,'User inputs'!$A$1:$A$23,0),match(H$1,'User inputs'!$A$1:$AAW$1,0))</f>
        <v>0.1</v>
      </c>
      <c r="I8" s="419">
        <f t="array" ref="I8">index('User inputs'!$A$1:$AAW$23,match($A8,'User inputs'!$A$1:$A$23,0),match(I$1,'User inputs'!$A$1:$AAW$1,0))</f>
        <v>0.1</v>
      </c>
      <c r="J8" s="419">
        <f t="array" ref="J8">index('User inputs'!$A$1:$AAW$23,match($A8,'User inputs'!$A$1:$A$23,0),match(J$1,'User inputs'!$A$1:$AAW$1,0))</f>
        <v>0.1</v>
      </c>
      <c r="K8" s="419">
        <f t="array" ref="K8">index('User inputs'!$A$1:$AAW$23,match($A8,'User inputs'!$A$1:$A$23,0),match(K$1,'User inputs'!$A$1:$AAW$1,0))</f>
        <v>0.1</v>
      </c>
      <c r="L8" s="419">
        <f t="array" ref="L8">index('User inputs'!$A$1:$AAW$23,match($A8,'User inputs'!$A$1:$A$23,0),match(L$1,'User inputs'!$A$1:$AAW$1,0))</f>
        <v>0.1</v>
      </c>
      <c r="M8" s="419">
        <f t="array" ref="M8">index('User inputs'!$A$1:$AAW$23,match($A8,'User inputs'!$A$1:$A$23,0),match(M$1,'User inputs'!$A$1:$AAW$1,0))</f>
        <v>0.1</v>
      </c>
      <c r="N8" s="419">
        <f t="array" ref="N8">index('User inputs'!$A$1:$AAW$23,match($A8,'User inputs'!$A$1:$A$23,0),match(N$1,'User inputs'!$A$1:$AAW$1,0))</f>
        <v>0.1</v>
      </c>
      <c r="O8" s="419">
        <f t="array" ref="O8">index('User inputs'!$A$1:$AAW$23,match($A8,'User inputs'!$A$1:$A$23,0),match(O$1,'User inputs'!$A$1:$AAW$1,0))</f>
        <v>0.1</v>
      </c>
      <c r="P8" s="419">
        <f t="array" ref="P8">index('User inputs'!$A$1:$AAW$23,match($A8,'User inputs'!$A$1:$A$23,0),match(P$1,'User inputs'!$A$1:$AAW$1,0))</f>
        <v>0.1</v>
      </c>
      <c r="Q8" s="419" t="str">
        <f t="array" ref="Q8">index('User inputs'!$A$1:$AAW$23,match($A8,'User inputs'!$A$1:$A$23,0),match(Q$1,'User inputs'!$A$1:$AAW$1,0))</f>
        <v/>
      </c>
      <c r="R8" s="419">
        <f t="array" ref="R8">index('User inputs'!$A$1:$AAW$23,match($A8,'User inputs'!$A$1:$A$23,0),match(R$1,'User inputs'!$A$1:$AAW$1,0))</f>
        <v>0.1</v>
      </c>
      <c r="S8" s="419"/>
      <c r="T8" s="419"/>
      <c r="U8" s="419"/>
      <c r="V8" s="419"/>
      <c r="W8" s="419"/>
      <c r="X8" s="419"/>
      <c r="Y8" s="419"/>
      <c r="Z8" s="419"/>
      <c r="AA8" s="419"/>
      <c r="AB8" s="419"/>
      <c r="AC8" s="419"/>
    </row>
    <row r="9" ht="1.5" customHeight="1">
      <c r="A9" s="568" t="s">
        <v>351</v>
      </c>
      <c r="B9" s="569">
        <f t="shared" ref="B9:R9" si="4">B6*B8</f>
        <v>8.29787234</v>
      </c>
      <c r="C9" s="569">
        <f t="shared" si="4"/>
        <v>8.29787234</v>
      </c>
      <c r="D9" s="569">
        <f t="shared" si="4"/>
        <v>8.29787234</v>
      </c>
      <c r="E9" s="569">
        <f t="shared" si="4"/>
        <v>6.638297872</v>
      </c>
      <c r="F9" s="569">
        <f t="shared" si="4"/>
        <v>8.29787234</v>
      </c>
      <c r="G9" s="569">
        <f t="shared" si="4"/>
        <v>8.29787234</v>
      </c>
      <c r="H9" s="569">
        <f t="shared" si="4"/>
        <v>10.63829787</v>
      </c>
      <c r="I9" s="569">
        <f t="shared" si="4"/>
        <v>8.29787234</v>
      </c>
      <c r="J9" s="569">
        <f t="shared" si="4"/>
        <v>8.29787234</v>
      </c>
      <c r="K9" s="569">
        <f t="shared" si="4"/>
        <v>8.29787234</v>
      </c>
      <c r="L9" s="569">
        <f t="shared" si="4"/>
        <v>8.29787234</v>
      </c>
      <c r="M9" s="569">
        <f t="shared" si="4"/>
        <v>8.29787234</v>
      </c>
      <c r="N9" s="569">
        <f t="shared" si="4"/>
        <v>8.29787234</v>
      </c>
      <c r="O9" s="569">
        <f t="shared" si="4"/>
        <v>8.397349145</v>
      </c>
      <c r="P9" s="569">
        <f t="shared" si="4"/>
        <v>8.29787234</v>
      </c>
      <c r="Q9" s="569">
        <f t="shared" si="4"/>
        <v>0</v>
      </c>
      <c r="R9" s="569">
        <f t="shared" si="4"/>
        <v>8.29787234</v>
      </c>
      <c r="S9" s="569"/>
      <c r="T9" s="569"/>
      <c r="U9" s="569"/>
      <c r="V9" s="569"/>
      <c r="W9" s="569"/>
      <c r="X9" s="569"/>
      <c r="Y9" s="569"/>
      <c r="Z9" s="569"/>
      <c r="AA9" s="569"/>
      <c r="AB9" s="569"/>
      <c r="AC9" s="569"/>
    </row>
    <row r="10" ht="1.5" customHeight="1">
      <c r="A10" s="451" t="s">
        <v>352</v>
      </c>
      <c r="B10" s="570">
        <v>285.92228810603416</v>
      </c>
      <c r="C10" s="570">
        <v>285.92228810603416</v>
      </c>
      <c r="D10" s="570">
        <v>285.922288106034</v>
      </c>
      <c r="E10" s="570">
        <v>285.922288106034</v>
      </c>
      <c r="F10" s="570">
        <v>285.922288106034</v>
      </c>
      <c r="G10" s="570">
        <v>285.922288106034</v>
      </c>
      <c r="H10" s="570">
        <v>285.922288106034</v>
      </c>
      <c r="I10" s="570">
        <v>285.922288106034</v>
      </c>
      <c r="J10" s="570">
        <v>285.922288106034</v>
      </c>
      <c r="K10" s="570">
        <v>285.922288106034</v>
      </c>
      <c r="L10" s="570">
        <v>285.922288106034</v>
      </c>
      <c r="M10" s="570">
        <v>285.922288106034</v>
      </c>
      <c r="N10" s="570">
        <v>285.922288106034</v>
      </c>
      <c r="O10" s="570">
        <v>285.922288106034</v>
      </c>
      <c r="P10" s="570">
        <v>285.922288106034</v>
      </c>
      <c r="Q10" s="570">
        <v>285.92228810603416</v>
      </c>
      <c r="R10" s="570">
        <v>285.92228810603416</v>
      </c>
      <c r="S10" s="570"/>
      <c r="T10" s="570"/>
      <c r="U10" s="570"/>
      <c r="V10" s="570"/>
      <c r="W10" s="570"/>
      <c r="X10" s="570"/>
      <c r="Y10" s="570"/>
      <c r="Z10" s="570"/>
      <c r="AA10" s="570"/>
      <c r="AB10" s="570"/>
      <c r="AC10" s="570"/>
    </row>
    <row r="11" ht="1.5" customHeight="1">
      <c r="A11" s="571" t="s">
        <v>353</v>
      </c>
      <c r="B11" s="572">
        <f t="shared" ref="B11:R11" si="5">LN(B10+B7)-LN(B10)</f>
        <v>0.3742666983</v>
      </c>
      <c r="C11" s="572">
        <f t="shared" si="5"/>
        <v>0.3742666983</v>
      </c>
      <c r="D11" s="572">
        <f t="shared" si="5"/>
        <v>0.3742666983</v>
      </c>
      <c r="E11" s="572">
        <f t="shared" si="5"/>
        <v>0.3742666983</v>
      </c>
      <c r="F11" s="572">
        <f t="shared" si="5"/>
        <v>0.3742666983</v>
      </c>
      <c r="G11" s="572">
        <f t="shared" si="5"/>
        <v>0.3742666983</v>
      </c>
      <c r="H11" s="572">
        <f t="shared" si="5"/>
        <v>0.3163202247</v>
      </c>
      <c r="I11" s="572">
        <f t="shared" si="5"/>
        <v>0.3742666983</v>
      </c>
      <c r="J11" s="572">
        <f t="shared" si="5"/>
        <v>0.3742666983</v>
      </c>
      <c r="K11" s="572">
        <f t="shared" si="5"/>
        <v>0.3742666983</v>
      </c>
      <c r="L11" s="572">
        <f t="shared" si="5"/>
        <v>0.3742666983</v>
      </c>
      <c r="M11" s="572">
        <f t="shared" si="5"/>
        <v>0.3742666983</v>
      </c>
      <c r="N11" s="572">
        <f t="shared" si="5"/>
        <v>0.3742666983</v>
      </c>
      <c r="O11" s="572">
        <f t="shared" si="5"/>
        <v>0.3718708904</v>
      </c>
      <c r="P11" s="572">
        <f t="shared" si="5"/>
        <v>0.3742666983</v>
      </c>
      <c r="Q11" s="572">
        <f t="shared" si="5"/>
        <v>0.5562610881</v>
      </c>
      <c r="R11" s="572">
        <f t="shared" si="5"/>
        <v>0.3742666983</v>
      </c>
      <c r="S11" s="572"/>
      <c r="T11" s="572"/>
      <c r="U11" s="572"/>
      <c r="V11" s="572"/>
      <c r="W11" s="572"/>
      <c r="X11" s="572"/>
      <c r="Y11" s="572"/>
      <c r="Z11" s="572"/>
      <c r="AA11" s="572"/>
      <c r="AB11" s="572"/>
      <c r="AC11" s="572"/>
    </row>
    <row r="12" ht="1.5" customHeight="1">
      <c r="A12" s="568" t="s">
        <v>354</v>
      </c>
      <c r="B12" s="573">
        <f t="shared" ref="B12:R12" si="6">LN(B10+B9)-LN(B10)</f>
        <v>0.02860827816</v>
      </c>
      <c r="C12" s="573">
        <f t="shared" si="6"/>
        <v>0.02860827816</v>
      </c>
      <c r="D12" s="573">
        <f t="shared" si="6"/>
        <v>0.02860827816</v>
      </c>
      <c r="E12" s="573">
        <f t="shared" si="6"/>
        <v>0.02295172278</v>
      </c>
      <c r="F12" s="573">
        <f t="shared" si="6"/>
        <v>0.02860827816</v>
      </c>
      <c r="G12" s="573">
        <f t="shared" si="6"/>
        <v>0.02860827816</v>
      </c>
      <c r="H12" s="573">
        <f t="shared" si="6"/>
        <v>0.03653148077</v>
      </c>
      <c r="I12" s="573">
        <f t="shared" si="6"/>
        <v>0.02860827816</v>
      </c>
      <c r="J12" s="573">
        <f t="shared" si="6"/>
        <v>0.02860827816</v>
      </c>
      <c r="K12" s="573">
        <f t="shared" si="6"/>
        <v>0.02860827816</v>
      </c>
      <c r="L12" s="573">
        <f t="shared" si="6"/>
        <v>0.02860827816</v>
      </c>
      <c r="M12" s="573">
        <f t="shared" si="6"/>
        <v>0.02860827816</v>
      </c>
      <c r="N12" s="573">
        <f t="shared" si="6"/>
        <v>0.02860827816</v>
      </c>
      <c r="O12" s="573">
        <f t="shared" si="6"/>
        <v>0.02894632431</v>
      </c>
      <c r="P12" s="573">
        <f t="shared" si="6"/>
        <v>0.02860827816</v>
      </c>
      <c r="Q12" s="573">
        <f t="shared" si="6"/>
        <v>0</v>
      </c>
      <c r="R12" s="573">
        <f t="shared" si="6"/>
        <v>0.02860827816</v>
      </c>
      <c r="S12" s="573"/>
      <c r="T12" s="573"/>
      <c r="U12" s="573"/>
      <c r="V12" s="573"/>
      <c r="W12" s="573"/>
      <c r="X12" s="573"/>
      <c r="Y12" s="573"/>
      <c r="Z12" s="573"/>
      <c r="AA12" s="573"/>
      <c r="AB12" s="573"/>
      <c r="AC12" s="573"/>
    </row>
    <row r="13" ht="13.5" customHeight="1">
      <c r="A13" s="574" t="s">
        <v>32</v>
      </c>
      <c r="B13" s="575">
        <f t="array" ref="B13">index('User inputs'!$A$1:$AAW$23,match($A13,'User inputs'!$A$1:$A$23,0),match(B$1,'User inputs'!$A$1:$AAW$1,0))</f>
        <v>0.0613</v>
      </c>
      <c r="C13" s="575">
        <f t="array" ref="C13">index('User inputs'!$A$1:$AAW$23,match($A13,'User inputs'!$A$1:$A$23,0),match(C$1,'User inputs'!$A$1:$AAW$1,0))</f>
        <v>0.06</v>
      </c>
      <c r="D13" s="575">
        <f t="array" ref="D13">index('User inputs'!$A$1:$AAW$23,match($A13,'User inputs'!$A$1:$A$23,0),match(D$1,'User inputs'!$A$1:$AAW$1,0))</f>
        <v>0.06</v>
      </c>
      <c r="E13" s="575">
        <f t="array" ref="E13">index('User inputs'!$A$1:$AAW$23,match($A13,'User inputs'!$A$1:$A$23,0),match(E$1,'User inputs'!$A$1:$AAW$1,0))</f>
        <v>0.04</v>
      </c>
      <c r="F13" s="575">
        <f t="array" ref="F13">index('User inputs'!$A$1:$AAW$23,match($A13,'User inputs'!$A$1:$A$23,0),match(F$1,'User inputs'!$A$1:$AAW$1,0))</f>
        <v>0.0415</v>
      </c>
      <c r="G13" s="575">
        <f t="array" ref="G13">index('User inputs'!$A$1:$AAW$23,match($A13,'User inputs'!$A$1:$A$23,0),match(G$1,'User inputs'!$A$1:$AAW$1,0))</f>
        <v>0.04175</v>
      </c>
      <c r="H13" s="575">
        <f t="array" ref="H13">index('User inputs'!$A$1:$AAW$23,match($A13,'User inputs'!$A$1:$A$23,0),match(H$1,'User inputs'!$A$1:$AAW$1,0))</f>
        <v>0.03</v>
      </c>
      <c r="I13" s="575">
        <f t="array" ref="I13">index('User inputs'!$A$1:$AAW$23,match($A13,'User inputs'!$A$1:$A$23,0),match(I$1,'User inputs'!$A$1:$AAW$1,0))</f>
        <v>0.055</v>
      </c>
      <c r="J13" s="575">
        <f t="array" ref="J13">index('User inputs'!$A$1:$AAW$23,match($A13,'User inputs'!$A$1:$A$23,0),match(J$1,'User inputs'!$A$1:$AAW$1,0))</f>
        <v>0.04</v>
      </c>
      <c r="K13" s="575">
        <f t="array" ref="K13">index('User inputs'!$A$1:$AAW$23,match($A13,'User inputs'!$A$1:$A$23,0),match(K$1,'User inputs'!$A$1:$AAW$1,0))</f>
        <v>0.04</v>
      </c>
      <c r="L13" s="575">
        <f t="array" ref="L13">index('User inputs'!$A$1:$AAW$23,match($A13,'User inputs'!$A$1:$A$23,0),match(L$1,'User inputs'!$A$1:$AAW$1,0))</f>
        <v>0.04</v>
      </c>
      <c r="M13" s="575">
        <f t="array" ref="M13">index('User inputs'!$A$1:$AAW$23,match($A13,'User inputs'!$A$1:$A$23,0),match(M$1,'User inputs'!$A$1:$AAW$1,0))</f>
        <v>0.05</v>
      </c>
      <c r="N13" s="575">
        <f t="array" ref="N13">index('User inputs'!$A$1:$AAW$23,match($A13,'User inputs'!$A$1:$A$23,0),match(N$1,'User inputs'!$A$1:$AAW$1,0))</f>
        <v>0.042</v>
      </c>
      <c r="O13" s="575">
        <f t="array" ref="O13">index('User inputs'!$A$1:$AAW$23,match($A13,'User inputs'!$A$1:$A$23,0),match(O$1,'User inputs'!$A$1:$AAW$1,0))</f>
        <v>0.06</v>
      </c>
      <c r="P13" s="575">
        <f t="array" ref="P13">index('User inputs'!$A$1:$AAW$23,match($A13,'User inputs'!$A$1:$A$23,0),match(P$1,'User inputs'!$A$1:$AAW$1,0))</f>
        <v>0.04</v>
      </c>
      <c r="Q13" s="575" t="str">
        <f t="array" ref="Q13">index('User inputs'!$A$1:$AAW$23,match($A13,'User inputs'!$A$1:$A$23,0),match(Q$1,'User inputs'!$A$1:$AAW$1,0))</f>
        <v/>
      </c>
      <c r="R13" s="575">
        <f t="array" ref="R13">index('User inputs'!$A$1:$AAW$23,match($A13,'User inputs'!$A$1:$A$23,0),match(R$1,'User inputs'!$A$1:$AAW$1,0))</f>
        <v>0.04175</v>
      </c>
      <c r="S13" s="575"/>
      <c r="T13" s="575"/>
      <c r="U13" s="575"/>
      <c r="V13" s="575"/>
      <c r="W13" s="575"/>
      <c r="X13" s="575"/>
      <c r="Y13" s="575"/>
      <c r="Z13" s="575"/>
      <c r="AA13" s="575"/>
      <c r="AB13" s="575"/>
      <c r="AC13" s="575"/>
    </row>
    <row r="14" ht="1.5" customHeight="1">
      <c r="A14" s="576" t="s">
        <v>62</v>
      </c>
      <c r="B14" s="577">
        <f t="array" ref="B14">index('User inputs'!$A$1:$AAW$23,match($A14,'User inputs'!$A$1:$A$23,0),match(B$1,'User inputs'!$A$1:$AAW$1,0))</f>
        <v>15</v>
      </c>
      <c r="C14" s="577">
        <f t="array" ref="C14">index('User inputs'!$A$1:$AAW$23,match($A14,'User inputs'!$A$1:$A$23,0),match(C$1,'User inputs'!$A$1:$AAW$1,0))</f>
        <v>15</v>
      </c>
      <c r="D14" s="577">
        <f t="array" ref="D14">index('User inputs'!$A$1:$AAW$23,match($A14,'User inputs'!$A$1:$A$23,0),match(D$1,'User inputs'!$A$1:$AAW$1,0))</f>
        <v>10</v>
      </c>
      <c r="E14" s="577">
        <f t="array" ref="E14">index('User inputs'!$A$1:$AAW$23,match($A14,'User inputs'!$A$1:$A$23,0),match(E$1,'User inputs'!$A$1:$AAW$1,0))</f>
        <v>8</v>
      </c>
      <c r="F14" s="577">
        <f t="array" ref="F14">index('User inputs'!$A$1:$AAW$23,match($A14,'User inputs'!$A$1:$A$23,0),match(F$1,'User inputs'!$A$1:$AAW$1,0))</f>
        <v>15</v>
      </c>
      <c r="G14" s="577">
        <f t="array" ref="G14">index('User inputs'!$A$1:$AAW$23,match($A14,'User inputs'!$A$1:$A$23,0),match(G$1,'User inputs'!$A$1:$AAW$1,0))</f>
        <v>30</v>
      </c>
      <c r="H14" s="577">
        <f t="array" ref="H14">index('User inputs'!$A$1:$AAW$23,match($A14,'User inputs'!$A$1:$A$23,0),match(H$1,'User inputs'!$A$1:$AAW$1,0))</f>
        <v>10</v>
      </c>
      <c r="I14" s="577">
        <f t="array" ref="I14">index('User inputs'!$A$1:$AAW$23,match($A14,'User inputs'!$A$1:$A$23,0),match(I$1,'User inputs'!$A$1:$AAW$1,0))</f>
        <v>15</v>
      </c>
      <c r="J14" s="577">
        <f t="array" ref="J14">index('User inputs'!$A$1:$AAW$23,match($A14,'User inputs'!$A$1:$A$23,0),match(J$1,'User inputs'!$A$1:$AAW$1,0))</f>
        <v>15</v>
      </c>
      <c r="K14" s="577">
        <f t="array" ref="K14">index('User inputs'!$A$1:$AAW$23,match($A14,'User inputs'!$A$1:$A$23,0),match(K$1,'User inputs'!$A$1:$AAW$1,0))</f>
        <v>10</v>
      </c>
      <c r="L14" s="577">
        <f t="array" ref="L14">index('User inputs'!$A$1:$AAW$23,match($A14,'User inputs'!$A$1:$A$23,0),match(L$1,'User inputs'!$A$1:$AAW$1,0))</f>
        <v>20</v>
      </c>
      <c r="M14" s="577">
        <f t="array" ref="M14">index('User inputs'!$A$1:$AAW$23,match($A14,'User inputs'!$A$1:$A$23,0),match(M$1,'User inputs'!$A$1:$AAW$1,0))</f>
        <v>10</v>
      </c>
      <c r="N14" s="577">
        <f t="array" ref="N14">index('User inputs'!$A$1:$AAW$23,match($A14,'User inputs'!$A$1:$A$23,0),match(N$1,'User inputs'!$A$1:$AAW$1,0))</f>
        <v>15</v>
      </c>
      <c r="O14" s="577">
        <f t="array" ref="O14">index('User inputs'!$A$1:$AAW$23,match($A14,'User inputs'!$A$1:$A$23,0),match(O$1,'User inputs'!$A$1:$AAW$1,0))</f>
        <v>10</v>
      </c>
      <c r="P14" s="577">
        <f t="array" ref="P14">index('User inputs'!$A$1:$AAW$23,match($A14,'User inputs'!$A$1:$A$23,0),match(P$1,'User inputs'!$A$1:$AAW$1,0))</f>
        <v>10</v>
      </c>
      <c r="Q14" s="577" t="str">
        <f t="array" ref="Q14">index('User inputs'!$A$1:$AAW$23,match($A14,'User inputs'!$A$1:$A$23,0),match(Q$1,'User inputs'!$A$1:$AAW$1,0))</f>
        <v/>
      </c>
      <c r="R14" s="577">
        <f t="array" ref="R14">index('User inputs'!$A$1:$AAW$23,match($A14,'User inputs'!$A$1:$A$23,0),match(R$1,'User inputs'!$A$1:$AAW$1,0))</f>
        <v>15</v>
      </c>
      <c r="S14" s="577"/>
      <c r="T14" s="577"/>
      <c r="U14" s="577"/>
      <c r="V14" s="577"/>
      <c r="W14" s="577"/>
      <c r="X14" s="577"/>
      <c r="Y14" s="577"/>
      <c r="Z14" s="577"/>
      <c r="AA14" s="577"/>
      <c r="AB14" s="577"/>
      <c r="AC14" s="577"/>
    </row>
    <row r="15" ht="1.5" customHeight="1">
      <c r="A15" s="578" t="s">
        <v>355</v>
      </c>
      <c r="B15" s="573">
        <f t="shared" ref="B15:R15" si="7">PV(B13,B14-1,-B12)</f>
        <v>0.2637859944</v>
      </c>
      <c r="C15" s="573">
        <f t="shared" si="7"/>
        <v>0.2659134857</v>
      </c>
      <c r="D15" s="573">
        <f t="shared" si="7"/>
        <v>0.1945847046</v>
      </c>
      <c r="E15" s="573">
        <f t="shared" si="7"/>
        <v>0.1377574949</v>
      </c>
      <c r="F15" s="573">
        <f t="shared" si="7"/>
        <v>0.2992221159</v>
      </c>
      <c r="G15" s="573">
        <f t="shared" si="7"/>
        <v>0.475964724</v>
      </c>
      <c r="H15" s="573">
        <f t="shared" si="7"/>
        <v>0.2844380884</v>
      </c>
      <c r="I15" s="573">
        <f t="shared" si="7"/>
        <v>0.2743433145</v>
      </c>
      <c r="J15" s="573">
        <f t="shared" si="7"/>
        <v>0.302192759</v>
      </c>
      <c r="K15" s="573">
        <f t="shared" si="7"/>
        <v>0.2127120349</v>
      </c>
      <c r="L15" s="573">
        <f t="shared" si="7"/>
        <v>0.3757393917</v>
      </c>
      <c r="M15" s="573">
        <f t="shared" si="7"/>
        <v>0.2033425396</v>
      </c>
      <c r="N15" s="573">
        <f t="shared" si="7"/>
        <v>0.2982415471</v>
      </c>
      <c r="O15" s="573">
        <f t="shared" si="7"/>
        <v>0.1968839904</v>
      </c>
      <c r="P15" s="573">
        <f t="shared" si="7"/>
        <v>0.2127120349</v>
      </c>
      <c r="Q15" s="573">
        <f t="shared" si="7"/>
        <v>0</v>
      </c>
      <c r="R15" s="573">
        <f t="shared" si="7"/>
        <v>0.2987312328</v>
      </c>
      <c r="S15" s="573"/>
      <c r="T15" s="573"/>
      <c r="U15" s="573"/>
      <c r="V15" s="573"/>
      <c r="W15" s="573"/>
      <c r="X15" s="573"/>
      <c r="Y15" s="573"/>
      <c r="Z15" s="573"/>
      <c r="AA15" s="573"/>
      <c r="AB15" s="573"/>
      <c r="AC15" s="573"/>
    </row>
    <row r="16" ht="7.5" customHeight="1">
      <c r="A16" s="449" t="s">
        <v>356</v>
      </c>
      <c r="B16" s="463">
        <v>0.2</v>
      </c>
      <c r="C16" s="463">
        <v>0.2</v>
      </c>
      <c r="D16" s="463">
        <v>0.2</v>
      </c>
      <c r="E16" s="463">
        <v>0.2</v>
      </c>
      <c r="F16" s="463">
        <v>0.2</v>
      </c>
      <c r="G16" s="463">
        <v>0.2</v>
      </c>
      <c r="H16" s="463">
        <v>0.2</v>
      </c>
      <c r="I16" s="463">
        <v>0.2</v>
      </c>
      <c r="J16" s="463">
        <v>0.2</v>
      </c>
      <c r="K16" s="463">
        <v>0.2</v>
      </c>
      <c r="L16" s="463">
        <v>0.2</v>
      </c>
      <c r="M16" s="463">
        <v>0.2</v>
      </c>
      <c r="N16" s="463">
        <v>0.2</v>
      </c>
      <c r="O16" s="463">
        <v>0.2</v>
      </c>
      <c r="P16" s="463">
        <v>0.2</v>
      </c>
      <c r="Q16" s="463">
        <v>0.2</v>
      </c>
      <c r="R16" s="463">
        <v>0.2</v>
      </c>
      <c r="S16" s="450"/>
      <c r="T16" s="450"/>
      <c r="U16" s="450"/>
      <c r="V16" s="450"/>
      <c r="W16" s="450"/>
      <c r="X16" s="450"/>
      <c r="Y16" s="450"/>
      <c r="Z16" s="450"/>
      <c r="AA16" s="450"/>
      <c r="AB16" s="450"/>
      <c r="AC16" s="450"/>
    </row>
    <row r="17" ht="1.5" customHeight="1">
      <c r="A17" s="579" t="s">
        <v>357</v>
      </c>
      <c r="B17" s="580">
        <f t="shared" ref="B17:R17" si="8">(LN(B10+B6*(B8+B16))-LN(B10))/(1+B13)^B14</f>
        <v>0.03419903221</v>
      </c>
      <c r="C17" s="580">
        <f t="shared" si="8"/>
        <v>0.03483359521</v>
      </c>
      <c r="D17" s="580">
        <f t="shared" si="8"/>
        <v>0.04661520807</v>
      </c>
      <c r="E17" s="580">
        <f t="shared" si="8"/>
        <v>0.05708664785</v>
      </c>
      <c r="F17" s="580">
        <f t="shared" si="8"/>
        <v>0.04536251924</v>
      </c>
      <c r="G17" s="580">
        <f t="shared" si="8"/>
        <v>0.02447265038</v>
      </c>
      <c r="H17" s="580">
        <f t="shared" si="8"/>
        <v>0.07873941574</v>
      </c>
      <c r="I17" s="580">
        <f t="shared" si="8"/>
        <v>0.03739378143</v>
      </c>
      <c r="J17" s="580">
        <f t="shared" si="8"/>
        <v>0.04635389047</v>
      </c>
      <c r="K17" s="580">
        <f t="shared" si="8"/>
        <v>0.05639659538</v>
      </c>
      <c r="L17" s="580">
        <f t="shared" si="8"/>
        <v>0.03809951908</v>
      </c>
      <c r="M17" s="580">
        <f t="shared" si="8"/>
        <v>0.05124993147</v>
      </c>
      <c r="N17" s="580">
        <f t="shared" si="8"/>
        <v>0.04503710802</v>
      </c>
      <c r="O17" s="580">
        <f t="shared" si="8"/>
        <v>0.04715109453</v>
      </c>
      <c r="P17" s="580">
        <f t="shared" si="8"/>
        <v>0.05639659538</v>
      </c>
      <c r="Q17" s="580">
        <f t="shared" si="8"/>
        <v>0</v>
      </c>
      <c r="R17" s="580">
        <f t="shared" si="8"/>
        <v>0.04519950126</v>
      </c>
      <c r="S17" s="580"/>
      <c r="T17" s="580"/>
      <c r="U17" s="580"/>
      <c r="V17" s="580"/>
      <c r="W17" s="580"/>
      <c r="X17" s="580"/>
      <c r="Y17" s="580"/>
      <c r="Z17" s="580"/>
      <c r="AA17" s="580"/>
      <c r="AB17" s="580"/>
      <c r="AC17" s="580"/>
    </row>
    <row r="18" ht="1.5" customHeight="1">
      <c r="A18" s="568" t="s">
        <v>358</v>
      </c>
      <c r="B18" s="572">
        <f t="shared" ref="B18:R18" si="9">B17+B15</f>
        <v>0.2979850267</v>
      </c>
      <c r="C18" s="572">
        <f t="shared" si="9"/>
        <v>0.3007470809</v>
      </c>
      <c r="D18" s="572">
        <f t="shared" si="9"/>
        <v>0.2411999126</v>
      </c>
      <c r="E18" s="572">
        <f t="shared" si="9"/>
        <v>0.1948441428</v>
      </c>
      <c r="F18" s="572">
        <f t="shared" si="9"/>
        <v>0.3445846351</v>
      </c>
      <c r="G18" s="572">
        <f t="shared" si="9"/>
        <v>0.5004373744</v>
      </c>
      <c r="H18" s="572">
        <f t="shared" si="9"/>
        <v>0.3631775041</v>
      </c>
      <c r="I18" s="572">
        <f t="shared" si="9"/>
        <v>0.3117370959</v>
      </c>
      <c r="J18" s="572">
        <f t="shared" si="9"/>
        <v>0.3485466495</v>
      </c>
      <c r="K18" s="572">
        <f t="shared" si="9"/>
        <v>0.2691086303</v>
      </c>
      <c r="L18" s="572">
        <f t="shared" si="9"/>
        <v>0.4138389108</v>
      </c>
      <c r="M18" s="572">
        <f t="shared" si="9"/>
        <v>0.2545924711</v>
      </c>
      <c r="N18" s="572">
        <f t="shared" si="9"/>
        <v>0.3432786552</v>
      </c>
      <c r="O18" s="572">
        <f t="shared" si="9"/>
        <v>0.244035085</v>
      </c>
      <c r="P18" s="572">
        <f t="shared" si="9"/>
        <v>0.2691086303</v>
      </c>
      <c r="Q18" s="572">
        <f t="shared" si="9"/>
        <v>0</v>
      </c>
      <c r="R18" s="572">
        <f t="shared" si="9"/>
        <v>0.3439307341</v>
      </c>
      <c r="S18" s="572"/>
      <c r="T18" s="572"/>
      <c r="U18" s="572"/>
      <c r="V18" s="572"/>
      <c r="W18" s="572"/>
      <c r="X18" s="572"/>
      <c r="Y18" s="572"/>
      <c r="Z18" s="572"/>
      <c r="AA18" s="572"/>
      <c r="AB18" s="572"/>
      <c r="AC18" s="572"/>
    </row>
    <row r="19" ht="8.25" customHeight="1">
      <c r="A19" s="563" t="s">
        <v>359</v>
      </c>
      <c r="B19" s="424">
        <f t="shared" ref="B19:R19" si="10">B18+B11</f>
        <v>0.672251725</v>
      </c>
      <c r="C19" s="424">
        <f t="shared" si="10"/>
        <v>0.6750137792</v>
      </c>
      <c r="D19" s="424">
        <f t="shared" si="10"/>
        <v>0.6154666109</v>
      </c>
      <c r="E19" s="424">
        <f t="shared" si="10"/>
        <v>0.5691108411</v>
      </c>
      <c r="F19" s="424">
        <f t="shared" si="10"/>
        <v>0.7188513334</v>
      </c>
      <c r="G19" s="424">
        <f t="shared" si="10"/>
        <v>0.8747040727</v>
      </c>
      <c r="H19" s="424">
        <f t="shared" si="10"/>
        <v>0.6794977287</v>
      </c>
      <c r="I19" s="424">
        <f t="shared" si="10"/>
        <v>0.6860037942</v>
      </c>
      <c r="J19" s="424">
        <f t="shared" si="10"/>
        <v>0.7228133478</v>
      </c>
      <c r="K19" s="424">
        <f t="shared" si="10"/>
        <v>0.6433753286</v>
      </c>
      <c r="L19" s="424">
        <f t="shared" si="10"/>
        <v>0.7881056091</v>
      </c>
      <c r="M19" s="424">
        <f t="shared" si="10"/>
        <v>0.6288591694</v>
      </c>
      <c r="N19" s="424">
        <f t="shared" si="10"/>
        <v>0.7175453535</v>
      </c>
      <c r="O19" s="424">
        <f t="shared" si="10"/>
        <v>0.6159059754</v>
      </c>
      <c r="P19" s="424">
        <f t="shared" si="10"/>
        <v>0.6433753286</v>
      </c>
      <c r="Q19" s="424">
        <f t="shared" si="10"/>
        <v>0.5562610881</v>
      </c>
      <c r="R19" s="424">
        <f t="shared" si="10"/>
        <v>0.7181974324</v>
      </c>
      <c r="S19" s="424"/>
      <c r="T19" s="424"/>
      <c r="U19" s="424"/>
      <c r="V19" s="424"/>
      <c r="W19" s="424"/>
      <c r="X19" s="424"/>
      <c r="Y19" s="424"/>
      <c r="Z19" s="424"/>
      <c r="AA19" s="424"/>
      <c r="AB19" s="424"/>
      <c r="AC19" s="424"/>
    </row>
    <row r="20" ht="3.75" customHeight="1">
      <c r="A20" s="581" t="s">
        <v>360</v>
      </c>
      <c r="B20" s="582">
        <v>0.05</v>
      </c>
      <c r="C20" s="582">
        <v>0.05</v>
      </c>
      <c r="D20" s="582">
        <v>0.05</v>
      </c>
      <c r="E20" s="582">
        <v>0.05</v>
      </c>
      <c r="F20" s="582">
        <v>0.05</v>
      </c>
      <c r="G20" s="582">
        <v>0.05</v>
      </c>
      <c r="H20" s="582">
        <v>0.05</v>
      </c>
      <c r="I20" s="582">
        <v>0.05</v>
      </c>
      <c r="J20" s="582">
        <v>0.05</v>
      </c>
      <c r="K20" s="582">
        <v>0.05</v>
      </c>
      <c r="L20" s="582">
        <v>0.05</v>
      </c>
      <c r="M20" s="582">
        <v>0.05</v>
      </c>
      <c r="N20" s="582">
        <v>0.05</v>
      </c>
      <c r="O20" s="582">
        <v>0.05</v>
      </c>
      <c r="P20" s="582">
        <v>0.05</v>
      </c>
      <c r="Q20" s="582">
        <v>0.05</v>
      </c>
      <c r="R20" s="582">
        <v>0.05</v>
      </c>
      <c r="S20" s="583"/>
      <c r="T20" s="583"/>
      <c r="U20" s="583"/>
      <c r="V20" s="583"/>
      <c r="W20" s="583"/>
      <c r="X20" s="583"/>
      <c r="Y20" s="583"/>
      <c r="Z20" s="583"/>
      <c r="AA20" s="583"/>
      <c r="AB20" s="583"/>
      <c r="AC20" s="583"/>
    </row>
    <row r="21" ht="3.75" customHeight="1">
      <c r="A21" s="584" t="s">
        <v>361</v>
      </c>
      <c r="B21" s="585">
        <f t="shared" ref="B21:R21" si="11">(1-B20)*B19</f>
        <v>0.6386391387</v>
      </c>
      <c r="C21" s="585">
        <f t="shared" si="11"/>
        <v>0.6412630902</v>
      </c>
      <c r="D21" s="585">
        <f t="shared" si="11"/>
        <v>0.5846932804</v>
      </c>
      <c r="E21" s="585">
        <f t="shared" si="11"/>
        <v>0.540655299</v>
      </c>
      <c r="F21" s="585">
        <f t="shared" si="11"/>
        <v>0.6829087668</v>
      </c>
      <c r="G21" s="585">
        <f t="shared" si="11"/>
        <v>0.8309688691</v>
      </c>
      <c r="H21" s="585">
        <f t="shared" si="11"/>
        <v>0.6455228423</v>
      </c>
      <c r="I21" s="585">
        <f t="shared" si="11"/>
        <v>0.6517036045</v>
      </c>
      <c r="J21" s="585">
        <f t="shared" si="11"/>
        <v>0.6866726804</v>
      </c>
      <c r="K21" s="585">
        <f t="shared" si="11"/>
        <v>0.6112065622</v>
      </c>
      <c r="L21" s="585">
        <f t="shared" si="11"/>
        <v>0.7487003286</v>
      </c>
      <c r="M21" s="585">
        <f t="shared" si="11"/>
        <v>0.5974162109</v>
      </c>
      <c r="N21" s="585">
        <f t="shared" si="11"/>
        <v>0.6816680858</v>
      </c>
      <c r="O21" s="585">
        <f t="shared" si="11"/>
        <v>0.5851106766</v>
      </c>
      <c r="P21" s="585">
        <f t="shared" si="11"/>
        <v>0.6112065622</v>
      </c>
      <c r="Q21" s="585">
        <f t="shared" si="11"/>
        <v>0.5284480337</v>
      </c>
      <c r="R21" s="585">
        <f t="shared" si="11"/>
        <v>0.6822875608</v>
      </c>
      <c r="S21" s="585"/>
      <c r="T21" s="585"/>
      <c r="U21" s="585"/>
      <c r="V21" s="585"/>
      <c r="W21" s="585"/>
      <c r="X21" s="585"/>
      <c r="Y21" s="585"/>
      <c r="Z21" s="585"/>
      <c r="AA21" s="585"/>
      <c r="AB21" s="585"/>
      <c r="AC21" s="585"/>
    </row>
    <row r="22" ht="3.75" customHeight="1">
      <c r="A22" s="449" t="s">
        <v>362</v>
      </c>
      <c r="B22" s="586">
        <v>0.83</v>
      </c>
      <c r="C22" s="586">
        <v>0.83</v>
      </c>
      <c r="D22" s="586">
        <v>0.83</v>
      </c>
      <c r="E22" s="586">
        <v>0.83</v>
      </c>
      <c r="F22" s="586">
        <v>0.83</v>
      </c>
      <c r="G22" s="586">
        <v>0.83</v>
      </c>
      <c r="H22" s="586">
        <v>0.83</v>
      </c>
      <c r="I22" s="586">
        <v>0.83</v>
      </c>
      <c r="J22" s="586">
        <v>0.83</v>
      </c>
      <c r="K22" s="586">
        <v>0.83</v>
      </c>
      <c r="L22" s="586">
        <v>0.83</v>
      </c>
      <c r="M22" s="586">
        <v>0.83</v>
      </c>
      <c r="N22" s="586">
        <v>0.83</v>
      </c>
      <c r="O22" s="586">
        <v>0.83</v>
      </c>
      <c r="P22" s="586">
        <v>0.83</v>
      </c>
      <c r="Q22" s="586">
        <v>0.83</v>
      </c>
      <c r="R22" s="586">
        <v>0.83</v>
      </c>
      <c r="S22" s="450"/>
      <c r="T22" s="450"/>
      <c r="U22" s="450"/>
      <c r="V22" s="450"/>
      <c r="W22" s="450"/>
      <c r="X22" s="450"/>
      <c r="Y22" s="450"/>
      <c r="Z22" s="450"/>
      <c r="AA22" s="450"/>
      <c r="AB22" s="450"/>
      <c r="AC22" s="450"/>
    </row>
    <row r="23" ht="1.5" customHeight="1">
      <c r="A23" s="456" t="s">
        <v>363</v>
      </c>
      <c r="B23" s="457">
        <f t="shared" ref="B23:R23" si="12">B21*B22/B4</f>
        <v>0.00249133128</v>
      </c>
      <c r="C23" s="457">
        <f t="shared" si="12"/>
        <v>0.002501567315</v>
      </c>
      <c r="D23" s="457">
        <f t="shared" si="12"/>
        <v>0.002280888487</v>
      </c>
      <c r="E23" s="457">
        <f t="shared" si="12"/>
        <v>0.002109096321</v>
      </c>
      <c r="F23" s="457">
        <f t="shared" si="12"/>
        <v>0.002664027099</v>
      </c>
      <c r="G23" s="457">
        <f t="shared" si="12"/>
        <v>0.003241609558</v>
      </c>
      <c r="H23" s="457">
        <f t="shared" si="12"/>
        <v>0.002518184608</v>
      </c>
      <c r="I23" s="457">
        <f t="shared" si="12"/>
        <v>0.002542295761</v>
      </c>
      <c r="J23" s="457">
        <f t="shared" si="12"/>
        <v>0.002678710126</v>
      </c>
      <c r="K23" s="457">
        <f t="shared" si="12"/>
        <v>0.002384316799</v>
      </c>
      <c r="L23" s="457">
        <f t="shared" si="12"/>
        <v>0.002920679982</v>
      </c>
      <c r="M23" s="457">
        <f t="shared" si="12"/>
        <v>0.002330520639</v>
      </c>
      <c r="N23" s="457">
        <f t="shared" si="12"/>
        <v>0.002659187203</v>
      </c>
      <c r="O23" s="457">
        <f t="shared" si="12"/>
        <v>0.002282516749</v>
      </c>
      <c r="P23" s="457">
        <f t="shared" si="12"/>
        <v>0.002384316799</v>
      </c>
      <c r="Q23" s="457">
        <f t="shared" si="12"/>
        <v>0.002061475779</v>
      </c>
      <c r="R23" s="457">
        <f t="shared" si="12"/>
        <v>0.002661603775</v>
      </c>
      <c r="S23" s="457"/>
      <c r="T23" s="457"/>
      <c r="U23" s="457"/>
      <c r="V23" s="457"/>
      <c r="W23" s="457"/>
      <c r="X23" s="457"/>
      <c r="Y23" s="457"/>
      <c r="Z23" s="457"/>
      <c r="AA23" s="457"/>
      <c r="AB23" s="457"/>
      <c r="AC23" s="457"/>
    </row>
    <row r="24" ht="1.5" customHeight="1">
      <c r="A24" s="435" t="s">
        <v>81</v>
      </c>
      <c r="B24" s="436">
        <f t="array" ref="B24">index('Moral weights'!$A$1:$AAC$80,match($A24,'Moral weights'!$A$1:$A$80,0),match(B$1,'Moral weights'!$A$1:$AAC1,0))</f>
        <v>1.442695041</v>
      </c>
      <c r="C24" s="436">
        <f t="array" ref="C24">index('Moral weights'!$A$1:$AAC$80,match($A24,'Moral weights'!$A$1:$A$80,0),match(C$1,'Moral weights'!$A$1:$AAC1,0))</f>
        <v>0.3847186776</v>
      </c>
      <c r="D24" s="436">
        <f t="array" ref="D24">index('Moral weights'!$A$1:$AAC$80,match($A24,'Moral weights'!$A$1:$A$80,0),match(D$1,'Moral weights'!$A$1:$AAC1,0))</f>
        <v>1.442695041</v>
      </c>
      <c r="E24" s="436">
        <f t="array" ref="E24">index('Moral weights'!$A$1:$AAC$80,match($A24,'Moral weights'!$A$1:$A$80,0),match(E$1,'Moral weights'!$A$1:$AAC1,0))</f>
        <v>0.7213475204</v>
      </c>
      <c r="F24" s="436">
        <f t="array" ref="F24">index('Moral weights'!$A$1:$AAC$80,match($A24,'Moral weights'!$A$1:$A$80,0),match(F$1,'Moral weights'!$A$1:$AAC1,0))</f>
        <v>0.7213475204</v>
      </c>
      <c r="G24" s="436">
        <f t="array" ref="G24">index('Moral weights'!$A$1:$AAC$80,match($A24,'Moral weights'!$A$1:$A$80,0),match(G$1,'Moral weights'!$A$1:$AAC1,0))</f>
        <v>0.02212132348</v>
      </c>
      <c r="H24" s="436">
        <f t="array" ref="H24">index('Moral weights'!$A$1:$AAC$80,match($A24,'Moral weights'!$A$1:$A$80,0),match(H$1,'Moral weights'!$A$1:$AAC1,0))</f>
        <v>0.480898347</v>
      </c>
      <c r="I24" s="436">
        <f t="array" ref="I24">index('Moral weights'!$A$1:$AAC$80,match($A24,'Moral weights'!$A$1:$A$80,0),match(I$1,'Moral weights'!$A$1:$AAC1,0))</f>
        <v>1.442695041</v>
      </c>
      <c r="J24" s="436">
        <f t="array" ref="J24">index('Moral weights'!$A$1:$AAC$80,match($A24,'Moral weights'!$A$1:$A$80,0),match(J$1,'Moral weights'!$A$1:$AAC1,0))</f>
        <v>0.8367631237</v>
      </c>
      <c r="K24" s="436">
        <f t="array" ref="K24">index('Moral weights'!$A$1:$AAC$80,match($A24,'Moral weights'!$A$1:$A$80,0),match(K$1,'Moral weights'!$A$1:$AAC1,0))</f>
        <v>0.3606737602</v>
      </c>
      <c r="L24" s="436">
        <f t="array" ref="L24">index('Moral weights'!$A$1:$AAC$80,match($A24,'Moral weights'!$A$1:$A$80,0),match(L$1,'Moral weights'!$A$1:$AAC1,0))</f>
        <v>1.442695041</v>
      </c>
      <c r="M24" s="436">
        <f t="array" ref="M24">index('Moral weights'!$A$1:$AAC$80,match($A24,'Moral weights'!$A$1:$A$80,0),match(M$1,'Moral weights'!$A$1:$AAC1,0))</f>
        <v>0.8079092229</v>
      </c>
      <c r="N24" s="436">
        <f t="array" ref="N24">index('Moral weights'!$A$1:$AAC$80,match($A24,'Moral weights'!$A$1:$A$80,0),match(N$1,'Moral weights'!$A$1:$AAC1,0))</f>
        <v>1.442695041</v>
      </c>
      <c r="O24" s="436">
        <f t="array" ref="O24">index('Moral weights'!$A$1:$AAC$80,match($A24,'Moral weights'!$A$1:$A$80,0),match(O$1,'Moral weights'!$A$1:$AAC1,0))</f>
        <v>0.02623081893</v>
      </c>
      <c r="P24" s="436">
        <f t="array" ref="P24">index('Moral weights'!$A$1:$AAC$80,match($A24,'Moral weights'!$A$1:$A$80,0),match(P$1,'Moral weights'!$A$1:$AAC1,0))</f>
        <v>1.442695041</v>
      </c>
      <c r="Q24" s="436" t="str">
        <f t="array" ref="Q24">index('Moral weights'!$A$1:$AAC$80,match($A24,'Moral weights'!$A$1:$A$80,0),match(Q$1,'Moral weights'!$A$1:$AAC1,0))</f>
        <v/>
      </c>
      <c r="R24" s="436">
        <f t="array" ref="R24">index('Moral weights'!$A$1:$AAC$80,match($A24,'Moral weights'!$A$1:$A$80,0),match(R$1,'Moral weights'!$A$1:$AAC1,0))</f>
        <v>0.5770780164</v>
      </c>
      <c r="S24" s="436"/>
      <c r="T24" s="436"/>
      <c r="U24" s="436"/>
      <c r="V24" s="436"/>
      <c r="W24" s="436"/>
      <c r="X24" s="436"/>
      <c r="Y24" s="436"/>
      <c r="Z24" s="436"/>
      <c r="AA24" s="436"/>
      <c r="AB24" s="436"/>
      <c r="AC24" s="436"/>
    </row>
    <row r="25" ht="1.5" customHeight="1">
      <c r="A25" s="587" t="s">
        <v>364</v>
      </c>
      <c r="B25" s="588">
        <f t="shared" ref="B25:P25" si="13">B23*B24</f>
        <v>0.003594231283</v>
      </c>
      <c r="C25" s="588">
        <f t="shared" si="13"/>
        <v>0.0009623996693</v>
      </c>
      <c r="D25" s="588">
        <f t="shared" si="13"/>
        <v>0.003290626509</v>
      </c>
      <c r="E25" s="588">
        <f t="shared" si="13"/>
        <v>0.001521391402</v>
      </c>
      <c r="F25" s="588">
        <f t="shared" si="13"/>
        <v>0.001921689342</v>
      </c>
      <c r="G25" s="588">
        <f t="shared" si="13"/>
        <v>0.00007170869363</v>
      </c>
      <c r="H25" s="588">
        <f t="shared" si="13"/>
        <v>0.001210990815</v>
      </c>
      <c r="I25" s="588">
        <f t="shared" si="13"/>
        <v>0.003667757487</v>
      </c>
      <c r="J25" s="588">
        <f t="shared" si="13"/>
        <v>0.002241445853</v>
      </c>
      <c r="K25" s="588">
        <f t="shared" si="13"/>
        <v>0.0008599605055</v>
      </c>
      <c r="L25" s="588">
        <f t="shared" si="13"/>
        <v>0.004213650526</v>
      </c>
      <c r="M25" s="588">
        <f t="shared" si="13"/>
        <v>0.001882849118</v>
      </c>
      <c r="N25" s="588">
        <f t="shared" si="13"/>
        <v>0.00383639619</v>
      </c>
      <c r="O25" s="588">
        <f t="shared" si="13"/>
        <v>0.00005987228355</v>
      </c>
      <c r="P25" s="588">
        <f t="shared" si="13"/>
        <v>0.003439842022</v>
      </c>
      <c r="Q25" s="589"/>
      <c r="R25" s="588">
        <f>R23*R24</f>
        <v>0.001535953027</v>
      </c>
      <c r="S25" s="589"/>
      <c r="T25" s="589"/>
      <c r="U25" s="589"/>
      <c r="V25" s="589"/>
      <c r="W25" s="589"/>
      <c r="X25" s="589"/>
      <c r="Y25" s="589"/>
      <c r="Z25" s="589"/>
      <c r="AA25" s="589"/>
      <c r="AB25" s="589"/>
      <c r="AC25" s="589"/>
    </row>
    <row r="26" ht="1.5" customHeight="1">
      <c r="A26" s="587" t="s">
        <v>365</v>
      </c>
      <c r="B26" s="358">
        <f t="shared" ref="B26:R26" si="14">iferror(if(B23*B24*10000&gt;0, B23*B24*10000, "n/a"),"n/a") </f>
        <v>35.94231283</v>
      </c>
      <c r="C26" s="358">
        <f t="shared" si="14"/>
        <v>9.623996693</v>
      </c>
      <c r="D26" s="358">
        <f t="shared" si="14"/>
        <v>32.90626509</v>
      </c>
      <c r="E26" s="358">
        <f t="shared" si="14"/>
        <v>15.21391402</v>
      </c>
      <c r="F26" s="358">
        <f t="shared" si="14"/>
        <v>19.21689342</v>
      </c>
      <c r="G26" s="358">
        <f t="shared" si="14"/>
        <v>0.7170869363</v>
      </c>
      <c r="H26" s="358">
        <f t="shared" si="14"/>
        <v>12.10990815</v>
      </c>
      <c r="I26" s="358">
        <f t="shared" si="14"/>
        <v>36.67757487</v>
      </c>
      <c r="J26" s="358">
        <f t="shared" si="14"/>
        <v>22.41445853</v>
      </c>
      <c r="K26" s="358">
        <f t="shared" si="14"/>
        <v>8.599605055</v>
      </c>
      <c r="L26" s="358">
        <f t="shared" si="14"/>
        <v>42.13650526</v>
      </c>
      <c r="M26" s="358">
        <f t="shared" si="14"/>
        <v>18.82849118</v>
      </c>
      <c r="N26" s="358">
        <f t="shared" si="14"/>
        <v>38.3639619</v>
      </c>
      <c r="O26" s="358">
        <f t="shared" si="14"/>
        <v>0.5987228355</v>
      </c>
      <c r="P26" s="358">
        <f t="shared" si="14"/>
        <v>34.39842022</v>
      </c>
      <c r="Q26" s="589" t="str">
        <f t="shared" si="14"/>
        <v>n/a</v>
      </c>
      <c r="R26" s="358">
        <f t="shared" si="14"/>
        <v>15.35953027</v>
      </c>
      <c r="S26" s="589"/>
      <c r="T26" s="589"/>
      <c r="U26" s="589"/>
      <c r="V26" s="589"/>
      <c r="W26" s="589"/>
      <c r="X26" s="589"/>
      <c r="Y26" s="589"/>
      <c r="Z26" s="589"/>
      <c r="AA26" s="589"/>
      <c r="AB26" s="589"/>
      <c r="AC26" s="589"/>
    </row>
    <row r="27">
      <c r="A27" s="2"/>
      <c r="B27" s="590"/>
      <c r="C27" s="590"/>
      <c r="D27" s="590"/>
      <c r="E27" s="590"/>
      <c r="F27" s="590"/>
      <c r="G27" s="590"/>
      <c r="H27" s="590"/>
      <c r="I27" s="590"/>
      <c r="J27" s="590"/>
      <c r="K27" s="590"/>
      <c r="L27" s="590"/>
      <c r="M27" s="590"/>
      <c r="N27" s="590"/>
      <c r="O27" s="590"/>
      <c r="P27" s="590"/>
    </row>
    <row r="28">
      <c r="A28" s="198" t="s">
        <v>366</v>
      </c>
      <c r="B28" s="199"/>
      <c r="C28" s="199"/>
      <c r="D28" s="199"/>
      <c r="E28" s="199"/>
      <c r="F28" s="199"/>
      <c r="G28" s="199"/>
      <c r="H28" s="199"/>
      <c r="I28" s="199"/>
      <c r="J28" s="199"/>
      <c r="K28" s="199"/>
      <c r="L28" s="199"/>
      <c r="M28" s="199"/>
      <c r="N28" s="199"/>
      <c r="O28" s="199"/>
      <c r="P28" s="199"/>
      <c r="Q28" s="199"/>
      <c r="R28" s="199"/>
      <c r="S28" s="199"/>
      <c r="T28" s="199"/>
      <c r="U28" s="199"/>
      <c r="V28" s="199"/>
      <c r="W28" s="199"/>
      <c r="X28" s="199"/>
      <c r="Y28" s="199"/>
      <c r="Z28" s="199"/>
      <c r="AA28" s="199"/>
      <c r="AB28" s="199"/>
      <c r="AC28" s="199"/>
    </row>
    <row r="29" ht="1.5" customHeight="1">
      <c r="A29" s="282" t="s">
        <v>166</v>
      </c>
      <c r="B29" s="291">
        <f t="array" ref="B29">iferror((index('Moral weights'!$A$1:$AAC$80,match(CONCATENATE("Value assigned to ",mid($A29, 30,1000)),'Moral weights'!$A$1:$A$80,0),match(B$1,'Moral weights'!$A$1:$AAC$1,0))/B26)*10000," ")</f>
        <v>11963.6152</v>
      </c>
      <c r="C29" s="291">
        <f t="array" ref="C29">iferror((index('Moral weights'!$A$1:$AAC$80,match(CONCATENATE("Value assigned to ",mid($A29, 30,1000)),'Moral weights'!$A$1:$A$80,0),match(C$1,'Moral weights'!$A$1:$AAC$1,0))/C26)*10000," ")</f>
        <v>8312.55481</v>
      </c>
      <c r="D29" s="291">
        <f t="array" ref="D29">iferror((index('Moral weights'!$A$1:$AAC$80,match(CONCATENATE("Value assigned to ",mid($A29, 30,1000)),'Moral weights'!$A$1:$A$80,0),match(D$1,'Moral weights'!$A$1:$AAC$1,0))/D26)*10000," ")</f>
        <v>24311.47983</v>
      </c>
      <c r="E29" s="291">
        <f t="array" ref="E29">iferror((index('Moral weights'!$A$1:$AAC$80,match(CONCATENATE("Value assigned to ",mid($A29, 30,1000)),'Moral weights'!$A$1:$A$80,0),match(E$1,'Moral weights'!$A$1:$AAC$1,0))/E26)*10000," ")</f>
        <v>32864.65267</v>
      </c>
      <c r="F29" s="291">
        <f t="array" ref="F29">iferror((index('Moral weights'!$A$1:$AAC$80,match(CONCATENATE("Value assigned to ",mid($A29, 30,1000)),'Moral weights'!$A$1:$A$80,0),match(F$1,'Moral weights'!$A$1:$AAC$1,0))/F26)*10000," ")</f>
        <v>10407.50945</v>
      </c>
      <c r="G29" s="291">
        <f t="array" ref="G29">iferror((index('Moral weights'!$A$1:$AAC$80,match(CONCATENATE("Value assigned to ",mid($A29, 30,1000)),'Moral weights'!$A$1:$A$80,0),match(G$1,'Moral weights'!$A$1:$AAC$1,0))/G26)*10000," ")</f>
        <v>13945.31052</v>
      </c>
      <c r="H29" s="291">
        <f t="array" ref="H29">iferror((index('Moral weights'!$A$1:$AAC$80,match(CONCATENATE("Value assigned to ",mid($A29, 30,1000)),'Moral weights'!$A$1:$A$80,0),match(H$1,'Moral weights'!$A$1:$AAC$1,0))/H26)*10000," ")</f>
        <v>12155.33579</v>
      </c>
      <c r="I29" s="291">
        <f t="array" ref="I29">iferror((index('Moral weights'!$A$1:$AAC$80,match(CONCATENATE("Value assigned to ",mid($A29, 30,1000)),'Moral weights'!$A$1:$A$80,0),match(I$1,'Moral weights'!$A$1:$AAC$1,0))/I26)*10000," ")</f>
        <v>13632.30807</v>
      </c>
      <c r="J29" s="291">
        <f t="array" ref="J29">iferror((index('Moral weights'!$A$1:$AAC$80,match(CONCATENATE("Value assigned to ",mid($A29, 30,1000)),'Moral weights'!$A$1:$A$80,0),match(J$1,'Moral weights'!$A$1:$AAC$1,0))/J26)*10000," ")</f>
        <v>19050.20367</v>
      </c>
      <c r="K29" s="291">
        <f t="array" ref="K29">iferror((index('Moral weights'!$A$1:$AAC$80,match(CONCATENATE("Value assigned to ",mid($A29, 30,1000)),'Moral weights'!$A$1:$A$80,0),match(K$1,'Moral weights'!$A$1:$AAC$1,0))/K26)*10000," ")</f>
        <v>11628.441</v>
      </c>
      <c r="L29" s="291">
        <f t="array" ref="L29">iferror((index('Moral weights'!$A$1:$AAC$80,match(CONCATENATE("Value assigned to ",mid($A29, 30,1000)),'Moral weights'!$A$1:$A$80,0),match(L$1,'Moral weights'!$A$1:$AAC$1,0))/L26)*10000," ")</f>
        <v>11866.19528</v>
      </c>
      <c r="M29" s="291">
        <f t="array" ref="M29">iferror((index('Moral weights'!$A$1:$AAC$80,match(CONCATENATE("Value assigned to ",mid($A29, 30,1000)),'Moral weights'!$A$1:$A$80,0),match(M$1,'Moral weights'!$A$1:$AAC$1,0))/M26)*10000," ")</f>
        <v>21244.4001</v>
      </c>
      <c r="N29" s="291">
        <f t="array" ref="N29">iferror((index('Moral weights'!$A$1:$AAC$80,match(CONCATENATE("Value assigned to ",mid($A29, 30,1000)),'Moral weights'!$A$1:$A$80,0),match(N$1,'Moral weights'!$A$1:$AAC$1,0))/N26)*10000," ")</f>
        <v>17790.1334</v>
      </c>
      <c r="O29" s="291">
        <f t="array" ref="O29">iferror((index('Moral weights'!$A$1:$AAC$80,match(CONCATENATE("Value assigned to ",mid($A29, 30,1000)),'Moral weights'!$A$1:$A$80,0),match(O$1,'Moral weights'!$A$1:$AAC$1,0))/O26)*10000," ")</f>
        <v>2386.031305</v>
      </c>
      <c r="P29" s="291">
        <f t="array" ref="P29">iferror((index('Moral weights'!$A$1:$AAC$80,match(CONCATENATE("Value assigned to ",mid($A29, 30,1000)),'Moral weights'!$A$1:$A$80,0),match(P$1,'Moral weights'!$A$1:$AAC$1,0))/P26)*10000," ")</f>
        <v>5814.2205</v>
      </c>
      <c r="Q29" s="291" t="str">
        <f t="array" ref="Q29">iferror((index('Moral weights'!$A$1:$AAC$80,match(CONCATENATE("Value assigned to ",mid($A29, 30,1000)),'Moral weights'!$A$1:$A$80,0),match(Q$1,'Moral weights'!$A$1:$AAC$1,0))/Q26)*10000," ")</f>
        <v> </v>
      </c>
      <c r="R29" s="291">
        <f t="array" ref="R29">iferror((index('Moral weights'!$A$1:$AAC$80,match(CONCATENATE("Value assigned to ",mid($A29, 30,1000)),'Moral weights'!$A$1:$A$80,0),match(R$1,'Moral weights'!$A$1:$AAC$1,0))/R26)*10000," ")</f>
        <v>23783.27942</v>
      </c>
      <c r="S29" s="291"/>
      <c r="T29" s="291"/>
      <c r="U29" s="291"/>
      <c r="V29" s="291"/>
      <c r="W29" s="291"/>
      <c r="X29" s="291"/>
      <c r="Y29" s="291"/>
      <c r="Z29" s="291"/>
      <c r="AA29" s="291"/>
      <c r="AB29" s="291"/>
      <c r="AC29" s="291"/>
    </row>
    <row r="30">
      <c r="A30" s="150"/>
    </row>
    <row r="31">
      <c r="A31" s="294" t="s">
        <v>174</v>
      </c>
      <c r="B31" s="295"/>
      <c r="C31" s="295"/>
      <c r="D31" s="295"/>
      <c r="E31" s="295"/>
      <c r="F31" s="295"/>
      <c r="G31" s="295"/>
      <c r="H31" s="295"/>
      <c r="I31" s="295"/>
      <c r="J31" s="295"/>
      <c r="K31" s="295"/>
      <c r="L31" s="295"/>
      <c r="M31" s="295"/>
      <c r="N31" s="295"/>
      <c r="O31" s="295"/>
      <c r="P31" s="295"/>
      <c r="Q31" s="295"/>
      <c r="R31" s="295"/>
      <c r="S31" s="301"/>
      <c r="T31" s="301"/>
      <c r="U31" s="301"/>
      <c r="V31" s="301"/>
      <c r="W31" s="301"/>
      <c r="X31" s="301"/>
      <c r="Y31" s="301"/>
      <c r="Z31" s="301"/>
      <c r="AA31" s="301"/>
      <c r="AB31" s="301"/>
      <c r="AC31" s="301"/>
    </row>
    <row r="32">
      <c r="A32" s="591" t="s">
        <v>367</v>
      </c>
      <c r="B32" s="592">
        <f t="shared" ref="B32:R32" si="15">if(B5&lt;&gt;"", iferror(B11/(B11+B18)," "), "")</f>
        <v>0.5567359434</v>
      </c>
      <c r="C32" s="592">
        <f t="shared" si="15"/>
        <v>0.5544578642</v>
      </c>
      <c r="D32" s="592">
        <f t="shared" si="15"/>
        <v>0.6081023595</v>
      </c>
      <c r="E32" s="592">
        <f t="shared" si="15"/>
        <v>0.6576341045</v>
      </c>
      <c r="F32" s="592">
        <f t="shared" si="15"/>
        <v>0.5206454811</v>
      </c>
      <c r="G32" s="592">
        <f t="shared" si="15"/>
        <v>0.427878079</v>
      </c>
      <c r="H32" s="592">
        <f t="shared" si="15"/>
        <v>0.4655206504</v>
      </c>
      <c r="I32" s="592">
        <f t="shared" si="15"/>
        <v>0.5455752599</v>
      </c>
      <c r="J32" s="592">
        <f t="shared" si="15"/>
        <v>0.5177916255</v>
      </c>
      <c r="K32" s="592">
        <f t="shared" si="15"/>
        <v>0.5817237337</v>
      </c>
      <c r="L32" s="592">
        <f t="shared" si="15"/>
        <v>0.4748940929</v>
      </c>
      <c r="M32" s="592">
        <f t="shared" si="15"/>
        <v>0.5951518504</v>
      </c>
      <c r="N32" s="592">
        <f t="shared" si="15"/>
        <v>0.5215930903</v>
      </c>
      <c r="O32" s="592">
        <f t="shared" si="15"/>
        <v>0.6037786696</v>
      </c>
      <c r="P32" s="592">
        <f t="shared" si="15"/>
        <v>0.5817237337</v>
      </c>
      <c r="Q32" s="592" t="str">
        <f t="shared" si="15"/>
        <v/>
      </c>
      <c r="R32" s="592">
        <f t="shared" si="15"/>
        <v>0.5211195159</v>
      </c>
      <c r="S32" s="592"/>
      <c r="T32" s="592"/>
      <c r="U32" s="592"/>
      <c r="V32" s="592"/>
      <c r="W32" s="592"/>
      <c r="X32" s="592"/>
      <c r="Y32" s="592"/>
      <c r="Z32" s="592"/>
      <c r="AA32" s="592"/>
      <c r="AB32" s="592"/>
      <c r="AC32" s="592"/>
    </row>
    <row r="33">
      <c r="A33" s="591" t="s">
        <v>368</v>
      </c>
      <c r="B33" s="592">
        <f t="shared" ref="B33:R33" si="16">if(B5&lt;&gt;"", iferror(B18/(B18+B11)," "), "")</f>
        <v>0.4432640566</v>
      </c>
      <c r="C33" s="592">
        <f t="shared" si="16"/>
        <v>0.4455421358</v>
      </c>
      <c r="D33" s="592">
        <f t="shared" si="16"/>
        <v>0.3918976405</v>
      </c>
      <c r="E33" s="592">
        <f t="shared" si="16"/>
        <v>0.3423658955</v>
      </c>
      <c r="F33" s="592">
        <f t="shared" si="16"/>
        <v>0.4793545189</v>
      </c>
      <c r="G33" s="592">
        <f t="shared" si="16"/>
        <v>0.572121921</v>
      </c>
      <c r="H33" s="592">
        <f t="shared" si="16"/>
        <v>0.5344793496</v>
      </c>
      <c r="I33" s="592">
        <f t="shared" si="16"/>
        <v>0.4544247401</v>
      </c>
      <c r="J33" s="592">
        <f t="shared" si="16"/>
        <v>0.4822083745</v>
      </c>
      <c r="K33" s="592">
        <f t="shared" si="16"/>
        <v>0.4182762663</v>
      </c>
      <c r="L33" s="592">
        <f t="shared" si="16"/>
        <v>0.5251059071</v>
      </c>
      <c r="M33" s="592">
        <f t="shared" si="16"/>
        <v>0.4048481496</v>
      </c>
      <c r="N33" s="592">
        <f t="shared" si="16"/>
        <v>0.4784069097</v>
      </c>
      <c r="O33" s="592">
        <f t="shared" si="16"/>
        <v>0.3962213304</v>
      </c>
      <c r="P33" s="592">
        <f t="shared" si="16"/>
        <v>0.4182762663</v>
      </c>
      <c r="Q33" s="592" t="str">
        <f t="shared" si="16"/>
        <v/>
      </c>
      <c r="R33" s="592">
        <f t="shared" si="16"/>
        <v>0.4788804841</v>
      </c>
      <c r="S33" s="592"/>
      <c r="T33" s="592"/>
      <c r="U33" s="592"/>
      <c r="V33" s="592"/>
      <c r="W33" s="592"/>
      <c r="X33" s="592"/>
      <c r="Y33" s="592"/>
      <c r="Z33" s="592"/>
      <c r="AA33" s="592"/>
      <c r="AB33" s="592"/>
      <c r="AC33" s="592"/>
    </row>
    <row r="34">
      <c r="A34" s="2"/>
      <c r="D34" s="14"/>
      <c r="E34" s="513"/>
      <c r="F34" s="513"/>
      <c r="G34" s="513"/>
      <c r="H34" s="513"/>
      <c r="I34" s="513"/>
    </row>
    <row r="35">
      <c r="A35" s="2"/>
      <c r="D35" s="78"/>
    </row>
    <row r="36">
      <c r="A36" s="2"/>
      <c r="D36" s="78"/>
    </row>
    <row r="37">
      <c r="A37" s="2"/>
      <c r="D37" s="78"/>
    </row>
    <row r="38">
      <c r="A38" s="2"/>
      <c r="D38" s="78"/>
      <c r="L38" s="513"/>
      <c r="M38" s="513"/>
      <c r="N38" s="513"/>
    </row>
    <row r="39">
      <c r="A39" s="2"/>
      <c r="D39" s="14"/>
      <c r="I39" s="593"/>
      <c r="K39" s="513"/>
      <c r="L39" s="513"/>
      <c r="M39" s="513"/>
      <c r="N39" s="513"/>
    </row>
    <row r="40">
      <c r="A40" s="2"/>
      <c r="D40" s="14"/>
      <c r="K40" s="513"/>
      <c r="L40" s="513"/>
      <c r="M40" s="513"/>
      <c r="N40" s="513"/>
    </row>
    <row r="41">
      <c r="A41" s="2"/>
      <c r="D41" s="14"/>
      <c r="K41" s="513"/>
      <c r="L41" s="513"/>
      <c r="M41" s="513"/>
      <c r="N41" s="513"/>
    </row>
    <row r="42">
      <c r="A42" s="2"/>
      <c r="D42" s="14"/>
      <c r="K42" s="513"/>
      <c r="L42" s="513"/>
      <c r="M42" s="513"/>
      <c r="N42" s="513"/>
    </row>
    <row r="43">
      <c r="A43" s="2"/>
      <c r="D43" s="14"/>
      <c r="K43" s="513"/>
      <c r="L43" s="513"/>
      <c r="M43" s="513"/>
      <c r="N43" s="513"/>
    </row>
    <row r="44">
      <c r="A44" s="2"/>
      <c r="D44" s="14"/>
      <c r="K44" s="513"/>
      <c r="L44" s="513"/>
      <c r="M44" s="513"/>
      <c r="N44" s="513"/>
    </row>
    <row r="45">
      <c r="A45" s="2"/>
      <c r="D45" s="14"/>
      <c r="K45" s="513"/>
      <c r="L45" s="513"/>
      <c r="M45" s="513"/>
      <c r="N45" s="513"/>
    </row>
    <row r="46">
      <c r="A46" s="2"/>
      <c r="D46" s="14"/>
      <c r="K46" s="513"/>
      <c r="L46" s="513"/>
      <c r="M46" s="513"/>
      <c r="N46" s="513"/>
    </row>
    <row r="47">
      <c r="A47" s="2"/>
      <c r="D47" s="14"/>
      <c r="K47" s="513"/>
      <c r="L47" s="513"/>
      <c r="M47" s="513"/>
      <c r="N47" s="513"/>
    </row>
    <row r="48">
      <c r="A48" s="2"/>
      <c r="D48" s="14"/>
      <c r="K48" s="513"/>
      <c r="L48" s="513"/>
      <c r="M48" s="513"/>
      <c r="N48" s="513"/>
    </row>
    <row r="49">
      <c r="A49" s="2"/>
      <c r="D49" s="14"/>
      <c r="K49" s="513"/>
      <c r="L49" s="513"/>
      <c r="M49" s="513"/>
      <c r="N49" s="513"/>
    </row>
    <row r="50">
      <c r="A50" s="2"/>
      <c r="D50" s="14"/>
      <c r="K50" s="513"/>
      <c r="L50" s="513"/>
      <c r="M50" s="513"/>
      <c r="N50" s="513"/>
    </row>
    <row r="51">
      <c r="A51" s="2"/>
      <c r="D51" s="14"/>
      <c r="K51" s="513"/>
      <c r="L51" s="513"/>
      <c r="M51" s="513"/>
      <c r="N51" s="513"/>
    </row>
    <row r="52">
      <c r="A52" s="2"/>
      <c r="D52" s="14"/>
      <c r="K52" s="513"/>
      <c r="L52" s="513"/>
      <c r="M52" s="513"/>
      <c r="N52" s="513"/>
    </row>
    <row r="53">
      <c r="A53" s="2"/>
      <c r="D53" s="14"/>
      <c r="K53" s="513"/>
      <c r="L53" s="513"/>
      <c r="M53" s="513"/>
      <c r="N53" s="513"/>
    </row>
    <row r="54">
      <c r="A54" s="2"/>
      <c r="D54" s="14"/>
    </row>
    <row r="55">
      <c r="A55" s="2"/>
      <c r="D55" s="14"/>
    </row>
    <row r="56">
      <c r="A56" s="2"/>
      <c r="D56" s="14"/>
    </row>
    <row r="57">
      <c r="A57" s="2"/>
      <c r="D57" s="14"/>
    </row>
    <row r="58">
      <c r="A58" s="2"/>
      <c r="D58" s="14"/>
    </row>
    <row r="59">
      <c r="A59" s="2"/>
      <c r="D59" s="14"/>
    </row>
    <row r="60">
      <c r="A60" s="2"/>
      <c r="D60" s="14"/>
    </row>
    <row r="61">
      <c r="A61" s="2"/>
      <c r="D61" s="14"/>
    </row>
    <row r="62">
      <c r="A62" s="2"/>
      <c r="D62" s="14"/>
    </row>
    <row r="63">
      <c r="A63" s="2"/>
      <c r="D63" s="14"/>
    </row>
    <row r="64">
      <c r="A64" s="2"/>
      <c r="D64" s="14"/>
    </row>
    <row r="65">
      <c r="A65" s="2"/>
      <c r="D65" s="14"/>
    </row>
    <row r="66">
      <c r="A66" s="2"/>
      <c r="D66" s="14"/>
    </row>
    <row r="67">
      <c r="A67" s="2"/>
      <c r="D67" s="14"/>
    </row>
    <row r="68">
      <c r="A68" s="2"/>
      <c r="D68" s="14"/>
    </row>
    <row r="69">
      <c r="A69" s="2"/>
      <c r="D69" s="14"/>
    </row>
    <row r="70">
      <c r="A70" s="2"/>
      <c r="D70" s="14"/>
    </row>
    <row r="71">
      <c r="A71" s="2"/>
      <c r="D71" s="14"/>
    </row>
    <row r="72">
      <c r="A72" s="2"/>
      <c r="D72" s="14"/>
    </row>
    <row r="73">
      <c r="A73" s="2"/>
      <c r="D73" s="14"/>
    </row>
    <row r="74">
      <c r="A74" s="2"/>
      <c r="D74" s="14"/>
    </row>
    <row r="75">
      <c r="A75" s="2"/>
      <c r="D75" s="14"/>
    </row>
    <row r="76">
      <c r="A76" s="2"/>
      <c r="D76" s="14"/>
    </row>
    <row r="77">
      <c r="A77" s="2"/>
      <c r="D77" s="14"/>
    </row>
    <row r="78">
      <c r="A78" s="2"/>
      <c r="D78" s="14"/>
    </row>
    <row r="79">
      <c r="A79" s="2"/>
      <c r="D79" s="14"/>
    </row>
    <row r="80">
      <c r="A80" s="2"/>
      <c r="D80" s="14"/>
    </row>
    <row r="81">
      <c r="A81" s="2"/>
      <c r="D81" s="14"/>
    </row>
    <row r="82">
      <c r="A82" s="2"/>
      <c r="D82" s="14"/>
    </row>
    <row r="83">
      <c r="A83" s="2"/>
      <c r="D83" s="14"/>
    </row>
    <row r="84">
      <c r="A84" s="2"/>
      <c r="D84" s="14"/>
    </row>
    <row r="85">
      <c r="A85" s="2"/>
      <c r="D85" s="14"/>
    </row>
    <row r="86">
      <c r="A86" s="2"/>
      <c r="D86" s="14"/>
    </row>
    <row r="87">
      <c r="A87" s="2"/>
      <c r="D87" s="14"/>
    </row>
    <row r="88">
      <c r="A88" s="2"/>
      <c r="D88" s="14"/>
    </row>
    <row r="89">
      <c r="A89" s="2"/>
      <c r="D89" s="14"/>
    </row>
    <row r="90">
      <c r="A90" s="2"/>
      <c r="D90" s="14"/>
    </row>
    <row r="91">
      <c r="A91" s="2"/>
      <c r="D91" s="14"/>
    </row>
    <row r="92">
      <c r="A92" s="2"/>
      <c r="D92" s="14"/>
    </row>
    <row r="93">
      <c r="A93" s="2"/>
      <c r="D93" s="14"/>
    </row>
    <row r="94">
      <c r="A94" s="2"/>
      <c r="D94" s="14"/>
    </row>
    <row r="95">
      <c r="A95" s="2"/>
      <c r="D95" s="14"/>
    </row>
    <row r="96">
      <c r="A96" s="2"/>
      <c r="D96" s="14"/>
    </row>
    <row r="97">
      <c r="A97" s="2"/>
      <c r="D97" s="14"/>
    </row>
    <row r="98">
      <c r="A98" s="2"/>
      <c r="D98" s="14"/>
    </row>
    <row r="99">
      <c r="A99" s="2"/>
      <c r="D99" s="14"/>
    </row>
    <row r="100">
      <c r="A100" s="2"/>
      <c r="D100" s="14"/>
    </row>
    <row r="101">
      <c r="A101" s="2"/>
      <c r="D101" s="14"/>
    </row>
    <row r="102">
      <c r="A102" s="2"/>
      <c r="D102" s="14"/>
    </row>
    <row r="103">
      <c r="A103" s="2"/>
      <c r="D103" s="14"/>
    </row>
    <row r="104">
      <c r="A104" s="2"/>
      <c r="D104" s="14"/>
    </row>
    <row r="105">
      <c r="A105" s="2"/>
      <c r="D105" s="14"/>
    </row>
    <row r="106">
      <c r="A106" s="2"/>
      <c r="D106" s="14"/>
    </row>
    <row r="107">
      <c r="A107" s="2"/>
      <c r="D107" s="14"/>
    </row>
    <row r="108">
      <c r="A108" s="2"/>
      <c r="D108" s="14"/>
    </row>
    <row r="109">
      <c r="A109" s="2"/>
      <c r="D109" s="14"/>
    </row>
    <row r="110">
      <c r="A110" s="2"/>
      <c r="D110" s="14"/>
    </row>
    <row r="111">
      <c r="A111" s="2"/>
      <c r="D111" s="14"/>
    </row>
    <row r="112">
      <c r="A112" s="2"/>
      <c r="D112" s="14"/>
    </row>
    <row r="113">
      <c r="A113" s="2"/>
      <c r="D113" s="14"/>
    </row>
    <row r="114">
      <c r="A114" s="2"/>
      <c r="D114" s="14"/>
    </row>
    <row r="115">
      <c r="A115" s="2"/>
      <c r="D115" s="14"/>
    </row>
    <row r="116">
      <c r="A116" s="2"/>
      <c r="D116" s="14"/>
    </row>
    <row r="117">
      <c r="A117" s="2"/>
      <c r="D117" s="14"/>
    </row>
    <row r="118">
      <c r="A118" s="2"/>
      <c r="D118" s="14"/>
    </row>
    <row r="119">
      <c r="A119" s="2"/>
      <c r="D119" s="14"/>
    </row>
    <row r="120">
      <c r="A120" s="2"/>
      <c r="D120" s="14"/>
    </row>
    <row r="121">
      <c r="A121" s="2"/>
      <c r="D121" s="14"/>
    </row>
    <row r="122">
      <c r="A122" s="2"/>
      <c r="D122" s="14"/>
    </row>
    <row r="123">
      <c r="A123" s="2"/>
      <c r="D123" s="14"/>
    </row>
    <row r="124">
      <c r="A124" s="2"/>
      <c r="D124" s="14"/>
    </row>
    <row r="125">
      <c r="A125" s="2"/>
      <c r="D125" s="14"/>
    </row>
    <row r="126">
      <c r="A126" s="2"/>
      <c r="D126" s="14"/>
    </row>
    <row r="127">
      <c r="A127" s="2"/>
      <c r="D127" s="14"/>
    </row>
    <row r="128">
      <c r="A128" s="2"/>
      <c r="D128" s="14"/>
    </row>
    <row r="129">
      <c r="A129" s="2"/>
      <c r="D129" s="14"/>
    </row>
    <row r="130">
      <c r="A130" s="2"/>
      <c r="D130" s="14"/>
    </row>
    <row r="131">
      <c r="A131" s="2"/>
      <c r="D131" s="14"/>
    </row>
    <row r="132">
      <c r="A132" s="2"/>
      <c r="D132" s="14"/>
    </row>
    <row r="133">
      <c r="A133" s="2"/>
      <c r="D133" s="14"/>
    </row>
    <row r="134">
      <c r="A134" s="2"/>
      <c r="D134" s="14"/>
    </row>
    <row r="135">
      <c r="A135" s="2"/>
      <c r="D135" s="14"/>
    </row>
    <row r="136">
      <c r="A136" s="2"/>
      <c r="D136" s="14"/>
    </row>
    <row r="137">
      <c r="A137" s="2"/>
      <c r="D137" s="14"/>
    </row>
    <row r="138">
      <c r="A138" s="2"/>
      <c r="D138" s="14"/>
    </row>
    <row r="139">
      <c r="A139" s="2"/>
      <c r="D139" s="14"/>
    </row>
    <row r="140">
      <c r="A140" s="2"/>
      <c r="D140" s="14"/>
    </row>
    <row r="141">
      <c r="A141" s="2"/>
      <c r="D141" s="14"/>
    </row>
    <row r="142">
      <c r="A142" s="2"/>
      <c r="D142" s="14"/>
    </row>
    <row r="143">
      <c r="A143" s="2"/>
      <c r="D143" s="14"/>
    </row>
    <row r="144">
      <c r="A144" s="2"/>
      <c r="D144" s="14"/>
    </row>
    <row r="145">
      <c r="A145" s="2"/>
      <c r="D145" s="14"/>
    </row>
    <row r="146">
      <c r="A146" s="2"/>
      <c r="D146" s="14"/>
    </row>
    <row r="147">
      <c r="A147" s="2"/>
      <c r="D147" s="14"/>
    </row>
    <row r="148">
      <c r="A148" s="2"/>
      <c r="D148" s="14"/>
    </row>
    <row r="149">
      <c r="A149" s="2"/>
      <c r="D149" s="14"/>
    </row>
    <row r="150">
      <c r="A150" s="2"/>
      <c r="D150" s="14"/>
    </row>
    <row r="151">
      <c r="A151" s="2"/>
      <c r="D151" s="14"/>
    </row>
    <row r="152">
      <c r="A152" s="2"/>
      <c r="D152" s="14"/>
    </row>
    <row r="153">
      <c r="A153" s="2"/>
      <c r="D153" s="14"/>
    </row>
    <row r="154">
      <c r="A154" s="2"/>
      <c r="D154" s="14"/>
    </row>
    <row r="155">
      <c r="A155" s="2"/>
      <c r="D155" s="14"/>
    </row>
    <row r="156">
      <c r="A156" s="2"/>
      <c r="D156" s="14"/>
    </row>
    <row r="157">
      <c r="A157" s="2"/>
      <c r="D157" s="14"/>
    </row>
    <row r="158">
      <c r="A158" s="2"/>
      <c r="D158" s="14"/>
    </row>
    <row r="159">
      <c r="A159" s="2"/>
      <c r="D159" s="14"/>
    </row>
    <row r="160">
      <c r="A160" s="2"/>
      <c r="D160" s="14"/>
    </row>
    <row r="161">
      <c r="A161" s="2"/>
      <c r="D161" s="14"/>
    </row>
    <row r="162">
      <c r="A162" s="2"/>
      <c r="D162" s="14"/>
    </row>
    <row r="163">
      <c r="A163" s="2"/>
      <c r="D163" s="14"/>
    </row>
    <row r="164">
      <c r="A164" s="2"/>
      <c r="D164" s="14"/>
    </row>
    <row r="165">
      <c r="A165" s="2"/>
      <c r="D165" s="14"/>
    </row>
    <row r="166">
      <c r="A166" s="2"/>
      <c r="D166" s="14"/>
    </row>
    <row r="167">
      <c r="A167" s="2"/>
      <c r="D167" s="14"/>
    </row>
    <row r="168">
      <c r="A168" s="2"/>
      <c r="D168" s="14"/>
    </row>
    <row r="169">
      <c r="A169" s="2"/>
      <c r="D169" s="14"/>
    </row>
    <row r="170">
      <c r="A170" s="2"/>
      <c r="D170" s="14"/>
    </row>
    <row r="171">
      <c r="A171" s="2"/>
      <c r="D171" s="14"/>
    </row>
    <row r="172">
      <c r="A172" s="2"/>
      <c r="D172" s="14"/>
    </row>
    <row r="173">
      <c r="A173" s="2"/>
      <c r="D173" s="14"/>
    </row>
    <row r="174">
      <c r="A174" s="2"/>
      <c r="D174" s="14"/>
    </row>
    <row r="175">
      <c r="A175" s="2"/>
      <c r="D175" s="14"/>
    </row>
    <row r="176">
      <c r="A176" s="2"/>
      <c r="D176" s="14"/>
    </row>
    <row r="177">
      <c r="A177" s="2"/>
      <c r="D177" s="14"/>
    </row>
    <row r="178">
      <c r="A178" s="2"/>
      <c r="D178" s="14"/>
    </row>
    <row r="179">
      <c r="A179" s="2"/>
      <c r="D179" s="14"/>
    </row>
    <row r="180">
      <c r="A180" s="2"/>
      <c r="D180" s="14"/>
    </row>
    <row r="181">
      <c r="A181" s="2"/>
      <c r="D181" s="14"/>
    </row>
    <row r="182">
      <c r="A182" s="2"/>
      <c r="D182" s="14"/>
    </row>
    <row r="183">
      <c r="A183" s="2"/>
      <c r="D183" s="14"/>
    </row>
    <row r="184">
      <c r="A184" s="2"/>
      <c r="D184" s="14"/>
    </row>
    <row r="185">
      <c r="A185" s="2"/>
      <c r="D185" s="14"/>
    </row>
    <row r="186">
      <c r="A186" s="2"/>
      <c r="D186" s="14"/>
    </row>
    <row r="187">
      <c r="A187" s="2"/>
      <c r="D187" s="14"/>
    </row>
    <row r="188">
      <c r="A188" s="2"/>
      <c r="D188" s="14"/>
    </row>
    <row r="189">
      <c r="A189" s="2"/>
      <c r="D189" s="14"/>
    </row>
    <row r="190">
      <c r="A190" s="2"/>
      <c r="D190" s="14"/>
    </row>
    <row r="191">
      <c r="A191" s="2"/>
      <c r="D191" s="14"/>
    </row>
    <row r="192">
      <c r="A192" s="2"/>
      <c r="D192" s="14"/>
    </row>
    <row r="193">
      <c r="A193" s="2"/>
      <c r="D193" s="14"/>
    </row>
    <row r="194">
      <c r="A194" s="2"/>
      <c r="D194" s="14"/>
    </row>
    <row r="195">
      <c r="A195" s="2"/>
      <c r="D195" s="14"/>
    </row>
    <row r="196">
      <c r="A196" s="2"/>
      <c r="D196" s="14"/>
    </row>
    <row r="197">
      <c r="A197" s="2"/>
      <c r="D197" s="14"/>
    </row>
    <row r="198">
      <c r="A198" s="2"/>
      <c r="D198" s="14"/>
    </row>
    <row r="199">
      <c r="A199" s="2"/>
      <c r="D199" s="14"/>
    </row>
    <row r="200">
      <c r="A200" s="2"/>
      <c r="D200" s="14"/>
    </row>
    <row r="201">
      <c r="A201" s="2"/>
      <c r="D201" s="14"/>
    </row>
    <row r="202">
      <c r="A202" s="2"/>
      <c r="D202" s="14"/>
    </row>
    <row r="203">
      <c r="A203" s="2"/>
      <c r="D203" s="14"/>
    </row>
    <row r="204">
      <c r="A204" s="2"/>
      <c r="D204" s="14"/>
    </row>
    <row r="205">
      <c r="A205" s="2"/>
      <c r="D205" s="14"/>
    </row>
    <row r="206">
      <c r="A206" s="2"/>
      <c r="D206" s="14"/>
    </row>
    <row r="207">
      <c r="A207" s="2"/>
      <c r="D207" s="14"/>
    </row>
    <row r="208">
      <c r="A208" s="2"/>
      <c r="D208" s="14"/>
    </row>
    <row r="209">
      <c r="A209" s="2"/>
      <c r="D209" s="14"/>
    </row>
    <row r="210">
      <c r="A210" s="2"/>
      <c r="D210" s="14"/>
    </row>
    <row r="211">
      <c r="A211" s="2"/>
      <c r="D211" s="14"/>
    </row>
    <row r="212">
      <c r="A212" s="2"/>
      <c r="D212" s="14"/>
    </row>
    <row r="213">
      <c r="A213" s="2"/>
      <c r="D213" s="14"/>
    </row>
    <row r="214">
      <c r="A214" s="2"/>
      <c r="D214" s="14"/>
    </row>
    <row r="215">
      <c r="A215" s="2"/>
      <c r="D215" s="14"/>
    </row>
    <row r="216">
      <c r="A216" s="2"/>
      <c r="D216" s="14"/>
    </row>
    <row r="217">
      <c r="A217" s="2"/>
      <c r="D217" s="14"/>
    </row>
    <row r="218">
      <c r="A218" s="2"/>
      <c r="D218" s="14"/>
    </row>
    <row r="219">
      <c r="A219" s="2"/>
      <c r="D219" s="14"/>
    </row>
    <row r="220">
      <c r="A220" s="2"/>
      <c r="D220" s="14"/>
    </row>
    <row r="221">
      <c r="A221" s="2"/>
      <c r="D221" s="14"/>
    </row>
    <row r="222">
      <c r="A222" s="2"/>
      <c r="D222" s="14"/>
    </row>
    <row r="223">
      <c r="A223" s="2"/>
      <c r="D223" s="14"/>
    </row>
    <row r="224">
      <c r="A224" s="2"/>
      <c r="D224" s="14"/>
    </row>
    <row r="225">
      <c r="A225" s="2"/>
      <c r="D225" s="14"/>
    </row>
    <row r="226">
      <c r="A226" s="2"/>
      <c r="D226" s="14"/>
    </row>
    <row r="227">
      <c r="A227" s="2"/>
      <c r="D227" s="14"/>
    </row>
    <row r="228">
      <c r="A228" s="2"/>
      <c r="D228" s="14"/>
    </row>
    <row r="229">
      <c r="A229" s="2"/>
      <c r="D229" s="14"/>
    </row>
    <row r="230">
      <c r="A230" s="2"/>
      <c r="D230" s="14"/>
    </row>
    <row r="231">
      <c r="A231" s="2"/>
      <c r="D231" s="14"/>
    </row>
    <row r="232">
      <c r="A232" s="2"/>
      <c r="D232" s="14"/>
    </row>
    <row r="233">
      <c r="A233" s="2"/>
      <c r="D233" s="14"/>
    </row>
    <row r="234">
      <c r="A234" s="2"/>
      <c r="D234" s="14"/>
    </row>
    <row r="235">
      <c r="A235" s="2"/>
      <c r="D235" s="14"/>
    </row>
    <row r="236">
      <c r="A236" s="2"/>
      <c r="D236" s="14"/>
    </row>
    <row r="237">
      <c r="A237" s="2"/>
      <c r="D237" s="14"/>
    </row>
    <row r="238">
      <c r="A238" s="2"/>
      <c r="D238" s="14"/>
    </row>
    <row r="239">
      <c r="A239" s="2"/>
      <c r="D239" s="14"/>
    </row>
    <row r="240">
      <c r="A240" s="2"/>
      <c r="D240" s="14"/>
    </row>
    <row r="241">
      <c r="A241" s="2"/>
      <c r="D241" s="14"/>
    </row>
    <row r="242">
      <c r="A242" s="2"/>
      <c r="D242" s="14"/>
    </row>
    <row r="243">
      <c r="A243" s="2"/>
      <c r="D243" s="14"/>
    </row>
    <row r="244">
      <c r="A244" s="2"/>
      <c r="D244" s="14"/>
    </row>
    <row r="245">
      <c r="A245" s="2"/>
      <c r="D245" s="14"/>
    </row>
    <row r="246">
      <c r="A246" s="2"/>
      <c r="D246" s="14"/>
    </row>
    <row r="247">
      <c r="A247" s="2"/>
      <c r="D247" s="14"/>
    </row>
    <row r="248">
      <c r="A248" s="2"/>
      <c r="D248" s="14"/>
    </row>
    <row r="249">
      <c r="A249" s="2"/>
      <c r="D249" s="14"/>
    </row>
    <row r="250">
      <c r="A250" s="2"/>
      <c r="D250" s="14"/>
    </row>
    <row r="251">
      <c r="A251" s="2"/>
      <c r="D251" s="14"/>
    </row>
    <row r="252">
      <c r="A252" s="2"/>
      <c r="D252" s="14"/>
    </row>
    <row r="253">
      <c r="A253" s="2"/>
      <c r="D253" s="14"/>
    </row>
    <row r="254">
      <c r="A254" s="2"/>
      <c r="D254" s="14"/>
    </row>
    <row r="255">
      <c r="A255" s="2"/>
      <c r="D255" s="14"/>
    </row>
    <row r="256">
      <c r="A256" s="2"/>
      <c r="D256" s="14"/>
    </row>
    <row r="257">
      <c r="A257" s="2"/>
      <c r="D257" s="14"/>
    </row>
    <row r="258">
      <c r="A258" s="2"/>
      <c r="D258" s="14"/>
    </row>
    <row r="259">
      <c r="A259" s="2"/>
      <c r="D259" s="14"/>
    </row>
    <row r="260">
      <c r="A260" s="2"/>
      <c r="D260" s="14"/>
    </row>
    <row r="261">
      <c r="A261" s="2"/>
      <c r="D261" s="14"/>
    </row>
    <row r="262">
      <c r="A262" s="2"/>
      <c r="D262" s="14"/>
    </row>
    <row r="263">
      <c r="A263" s="2"/>
      <c r="D263" s="14"/>
    </row>
    <row r="264">
      <c r="A264" s="2"/>
      <c r="D264" s="14"/>
    </row>
    <row r="265">
      <c r="A265" s="2"/>
      <c r="D265" s="14"/>
    </row>
    <row r="266">
      <c r="A266" s="2"/>
      <c r="D266" s="14"/>
    </row>
    <row r="267">
      <c r="A267" s="2"/>
      <c r="D267" s="14"/>
    </row>
    <row r="268">
      <c r="A268" s="2"/>
      <c r="D268" s="14"/>
    </row>
    <row r="269">
      <c r="A269" s="2"/>
      <c r="D269" s="14"/>
    </row>
    <row r="270">
      <c r="A270" s="2"/>
      <c r="D270" s="14"/>
    </row>
    <row r="271">
      <c r="A271" s="2"/>
      <c r="D271" s="14"/>
    </row>
    <row r="272">
      <c r="A272" s="2"/>
      <c r="D272" s="14"/>
    </row>
    <row r="273">
      <c r="A273" s="2"/>
      <c r="D273" s="14"/>
    </row>
    <row r="274">
      <c r="A274" s="2"/>
      <c r="D274" s="14"/>
    </row>
    <row r="275">
      <c r="A275" s="2"/>
      <c r="D275" s="14"/>
    </row>
    <row r="276">
      <c r="A276" s="2"/>
      <c r="D276" s="14"/>
    </row>
    <row r="277">
      <c r="A277" s="2"/>
      <c r="D277" s="14"/>
    </row>
    <row r="278">
      <c r="A278" s="2"/>
      <c r="D278" s="14"/>
    </row>
    <row r="279">
      <c r="A279" s="2"/>
      <c r="D279" s="14"/>
    </row>
    <row r="280">
      <c r="A280" s="2"/>
      <c r="D280" s="14"/>
    </row>
    <row r="281">
      <c r="A281" s="2"/>
      <c r="D281" s="14"/>
    </row>
    <row r="282">
      <c r="A282" s="2"/>
      <c r="D282" s="14"/>
    </row>
    <row r="283">
      <c r="A283" s="2"/>
      <c r="D283" s="14"/>
    </row>
    <row r="284">
      <c r="A284" s="2"/>
      <c r="D284" s="14"/>
    </row>
    <row r="285">
      <c r="A285" s="2"/>
      <c r="D285" s="14"/>
    </row>
    <row r="286">
      <c r="A286" s="2"/>
      <c r="D286" s="14"/>
    </row>
    <row r="287">
      <c r="A287" s="2"/>
      <c r="D287" s="14"/>
    </row>
    <row r="288">
      <c r="A288" s="2"/>
      <c r="D288" s="14"/>
    </row>
    <row r="289">
      <c r="A289" s="2"/>
      <c r="D289" s="14"/>
    </row>
    <row r="290">
      <c r="A290" s="2"/>
      <c r="D290" s="14"/>
    </row>
    <row r="291">
      <c r="A291" s="2"/>
      <c r="D291" s="14"/>
    </row>
    <row r="292">
      <c r="A292" s="2"/>
      <c r="D292" s="14"/>
    </row>
    <row r="293">
      <c r="A293" s="2"/>
      <c r="D293" s="14"/>
    </row>
    <row r="294">
      <c r="A294" s="2"/>
      <c r="D294" s="14"/>
    </row>
    <row r="295">
      <c r="A295" s="2"/>
      <c r="D295" s="14"/>
    </row>
    <row r="296">
      <c r="A296" s="2"/>
      <c r="D296" s="14"/>
    </row>
    <row r="297">
      <c r="A297" s="2"/>
      <c r="D297" s="14"/>
    </row>
    <row r="298">
      <c r="A298" s="2"/>
      <c r="D298" s="14"/>
    </row>
    <row r="299">
      <c r="A299" s="2"/>
      <c r="D299" s="14"/>
    </row>
    <row r="300">
      <c r="A300" s="2"/>
      <c r="D300" s="14"/>
    </row>
    <row r="301">
      <c r="A301" s="2"/>
      <c r="D301" s="14"/>
    </row>
    <row r="302">
      <c r="A302" s="2"/>
      <c r="D302" s="14"/>
    </row>
    <row r="303">
      <c r="A303" s="2"/>
      <c r="D303" s="14"/>
    </row>
    <row r="304">
      <c r="A304" s="2"/>
      <c r="D304" s="14"/>
    </row>
    <row r="305">
      <c r="A305" s="2"/>
      <c r="D305" s="14"/>
    </row>
    <row r="306">
      <c r="A306" s="2"/>
      <c r="D306" s="14"/>
    </row>
    <row r="307">
      <c r="A307" s="2"/>
      <c r="D307" s="14"/>
    </row>
    <row r="308">
      <c r="A308" s="2"/>
      <c r="D308" s="14"/>
    </row>
    <row r="309">
      <c r="A309" s="2"/>
      <c r="D309" s="14"/>
    </row>
    <row r="310">
      <c r="A310" s="2"/>
      <c r="D310" s="14"/>
    </row>
    <row r="311">
      <c r="A311" s="2"/>
      <c r="D311" s="14"/>
    </row>
    <row r="312">
      <c r="A312" s="2"/>
      <c r="D312" s="14"/>
    </row>
    <row r="313">
      <c r="A313" s="2"/>
      <c r="D313" s="14"/>
    </row>
    <row r="314">
      <c r="A314" s="2"/>
      <c r="D314" s="14"/>
    </row>
    <row r="315">
      <c r="A315" s="2"/>
      <c r="D315" s="14"/>
    </row>
    <row r="316">
      <c r="A316" s="2"/>
      <c r="D316" s="14"/>
    </row>
    <row r="317">
      <c r="A317" s="2"/>
      <c r="D317" s="14"/>
    </row>
    <row r="318">
      <c r="A318" s="2"/>
      <c r="D318" s="14"/>
    </row>
    <row r="319">
      <c r="A319" s="2"/>
      <c r="D319" s="14"/>
    </row>
    <row r="320">
      <c r="A320" s="2"/>
      <c r="D320" s="14"/>
    </row>
    <row r="321">
      <c r="A321" s="2"/>
      <c r="D321" s="14"/>
    </row>
    <row r="322">
      <c r="A322" s="2"/>
      <c r="D322" s="14"/>
    </row>
    <row r="323">
      <c r="A323" s="2"/>
      <c r="D323" s="14"/>
    </row>
    <row r="324">
      <c r="A324" s="2"/>
      <c r="D324" s="14"/>
    </row>
    <row r="325">
      <c r="A325" s="2"/>
      <c r="D325" s="14"/>
    </row>
    <row r="326">
      <c r="A326" s="2"/>
      <c r="D326" s="14"/>
    </row>
    <row r="327">
      <c r="A327" s="2"/>
      <c r="D327" s="14"/>
    </row>
    <row r="328">
      <c r="A328" s="2"/>
      <c r="D328" s="14"/>
    </row>
    <row r="329">
      <c r="A329" s="2"/>
      <c r="D329" s="14"/>
    </row>
    <row r="330">
      <c r="A330" s="2"/>
      <c r="D330" s="14"/>
    </row>
    <row r="331">
      <c r="A331" s="2"/>
      <c r="D331" s="14"/>
    </row>
    <row r="332">
      <c r="A332" s="2"/>
      <c r="D332" s="14"/>
    </row>
    <row r="333">
      <c r="A333" s="2"/>
      <c r="D333" s="14"/>
    </row>
    <row r="334">
      <c r="A334" s="2"/>
      <c r="D334" s="14"/>
    </row>
    <row r="335">
      <c r="A335" s="2"/>
      <c r="D335" s="14"/>
    </row>
    <row r="336">
      <c r="A336" s="2"/>
      <c r="D336" s="14"/>
    </row>
    <row r="337">
      <c r="A337" s="2"/>
      <c r="D337" s="14"/>
    </row>
    <row r="338">
      <c r="A338" s="2"/>
      <c r="D338" s="14"/>
    </row>
    <row r="339">
      <c r="A339" s="2"/>
      <c r="D339" s="14"/>
    </row>
    <row r="340">
      <c r="A340" s="2"/>
      <c r="D340" s="14"/>
    </row>
    <row r="341">
      <c r="A341" s="2"/>
      <c r="D341" s="14"/>
    </row>
    <row r="342">
      <c r="A342" s="2"/>
      <c r="D342" s="14"/>
    </row>
    <row r="343">
      <c r="A343" s="2"/>
      <c r="D343" s="14"/>
    </row>
    <row r="344">
      <c r="A344" s="2"/>
      <c r="D344" s="14"/>
    </row>
    <row r="345">
      <c r="A345" s="2"/>
      <c r="D345" s="14"/>
    </row>
    <row r="346">
      <c r="A346" s="2"/>
      <c r="D346" s="14"/>
    </row>
    <row r="347">
      <c r="A347" s="2"/>
      <c r="D347" s="14"/>
    </row>
    <row r="348">
      <c r="A348" s="2"/>
      <c r="D348" s="14"/>
    </row>
    <row r="349">
      <c r="A349" s="2"/>
      <c r="D349" s="14"/>
    </row>
    <row r="350">
      <c r="A350" s="2"/>
      <c r="D350" s="14"/>
    </row>
    <row r="351">
      <c r="A351" s="2"/>
      <c r="D351" s="14"/>
    </row>
    <row r="352">
      <c r="A352" s="2"/>
      <c r="D352" s="14"/>
    </row>
    <row r="353">
      <c r="A353" s="2"/>
      <c r="D353" s="14"/>
    </row>
    <row r="354">
      <c r="A354" s="2"/>
      <c r="D354" s="14"/>
    </row>
    <row r="355">
      <c r="A355" s="2"/>
      <c r="D355" s="14"/>
    </row>
    <row r="356">
      <c r="A356" s="2"/>
      <c r="D356" s="14"/>
    </row>
    <row r="357">
      <c r="A357" s="2"/>
      <c r="D357" s="14"/>
    </row>
    <row r="358">
      <c r="A358" s="2"/>
      <c r="D358" s="14"/>
    </row>
    <row r="359">
      <c r="A359" s="2"/>
      <c r="D359" s="14"/>
    </row>
    <row r="360">
      <c r="A360" s="2"/>
      <c r="D360" s="14"/>
    </row>
    <row r="361">
      <c r="A361" s="2"/>
      <c r="D361" s="14"/>
    </row>
    <row r="362">
      <c r="A362" s="2"/>
      <c r="D362" s="14"/>
    </row>
    <row r="363">
      <c r="A363" s="2"/>
      <c r="D363" s="14"/>
    </row>
    <row r="364">
      <c r="A364" s="2"/>
      <c r="D364" s="14"/>
    </row>
    <row r="365">
      <c r="A365" s="2"/>
      <c r="D365" s="14"/>
    </row>
    <row r="366">
      <c r="A366" s="2"/>
      <c r="D366" s="14"/>
    </row>
    <row r="367">
      <c r="A367" s="2"/>
      <c r="D367" s="14"/>
    </row>
    <row r="368">
      <c r="A368" s="2"/>
      <c r="D368" s="14"/>
    </row>
    <row r="369">
      <c r="A369" s="2"/>
      <c r="D369" s="14"/>
    </row>
    <row r="370">
      <c r="A370" s="2"/>
      <c r="D370" s="14"/>
    </row>
    <row r="371">
      <c r="A371" s="2"/>
      <c r="D371" s="14"/>
    </row>
    <row r="372">
      <c r="A372" s="2"/>
      <c r="D372" s="14"/>
    </row>
    <row r="373">
      <c r="A373" s="2"/>
      <c r="D373" s="14"/>
    </row>
    <row r="374">
      <c r="A374" s="2"/>
      <c r="D374" s="14"/>
    </row>
    <row r="375">
      <c r="A375" s="2"/>
      <c r="D375" s="14"/>
    </row>
    <row r="376">
      <c r="A376" s="2"/>
      <c r="D376" s="14"/>
    </row>
    <row r="377">
      <c r="A377" s="2"/>
      <c r="D377" s="14"/>
    </row>
    <row r="378">
      <c r="A378" s="2"/>
      <c r="D378" s="14"/>
    </row>
    <row r="379">
      <c r="A379" s="2"/>
      <c r="D379" s="14"/>
    </row>
    <row r="380">
      <c r="A380" s="2"/>
      <c r="D380" s="14"/>
    </row>
    <row r="381">
      <c r="A381" s="2"/>
      <c r="D381" s="14"/>
    </row>
    <row r="382">
      <c r="A382" s="2"/>
      <c r="D382" s="14"/>
    </row>
    <row r="383">
      <c r="A383" s="2"/>
      <c r="D383" s="14"/>
    </row>
    <row r="384">
      <c r="A384" s="2"/>
      <c r="D384" s="14"/>
    </row>
    <row r="385">
      <c r="A385" s="2"/>
      <c r="D385" s="14"/>
    </row>
    <row r="386">
      <c r="A386" s="2"/>
      <c r="D386" s="14"/>
    </row>
    <row r="387">
      <c r="A387" s="2"/>
      <c r="D387" s="14"/>
    </row>
    <row r="388">
      <c r="A388" s="2"/>
      <c r="D388" s="14"/>
    </row>
    <row r="389">
      <c r="A389" s="2"/>
      <c r="D389" s="14"/>
    </row>
    <row r="390">
      <c r="A390" s="2"/>
      <c r="D390" s="14"/>
    </row>
    <row r="391">
      <c r="A391" s="2"/>
      <c r="D391" s="14"/>
    </row>
    <row r="392">
      <c r="A392" s="2"/>
      <c r="D392" s="14"/>
    </row>
    <row r="393">
      <c r="A393" s="2"/>
      <c r="D393" s="14"/>
    </row>
    <row r="394">
      <c r="A394" s="2"/>
      <c r="D394" s="14"/>
    </row>
    <row r="395">
      <c r="A395" s="2"/>
      <c r="D395" s="14"/>
    </row>
    <row r="396">
      <c r="A396" s="2"/>
      <c r="D396" s="14"/>
    </row>
    <row r="397">
      <c r="A397" s="2"/>
      <c r="D397" s="14"/>
    </row>
    <row r="398">
      <c r="A398" s="2"/>
      <c r="D398" s="14"/>
    </row>
    <row r="399">
      <c r="A399" s="2"/>
      <c r="D399" s="14"/>
    </row>
    <row r="400">
      <c r="A400" s="2"/>
      <c r="D400" s="14"/>
    </row>
    <row r="401">
      <c r="A401" s="2"/>
      <c r="D401" s="14"/>
    </row>
    <row r="402">
      <c r="A402" s="2"/>
      <c r="D402" s="14"/>
    </row>
    <row r="403">
      <c r="A403" s="2"/>
      <c r="D403" s="14"/>
    </row>
    <row r="404">
      <c r="A404" s="2"/>
      <c r="D404" s="14"/>
    </row>
    <row r="405">
      <c r="A405" s="2"/>
      <c r="D405" s="14"/>
    </row>
    <row r="406">
      <c r="A406" s="2"/>
      <c r="D406" s="14"/>
    </row>
    <row r="407">
      <c r="A407" s="2"/>
      <c r="D407" s="14"/>
    </row>
    <row r="408">
      <c r="A408" s="2"/>
      <c r="D408" s="14"/>
    </row>
    <row r="409">
      <c r="A409" s="2"/>
      <c r="D409" s="14"/>
    </row>
    <row r="410">
      <c r="A410" s="2"/>
      <c r="D410" s="14"/>
    </row>
    <row r="411">
      <c r="A411" s="2"/>
      <c r="D411" s="14"/>
    </row>
    <row r="412">
      <c r="A412" s="2"/>
      <c r="D412" s="14"/>
    </row>
    <row r="413">
      <c r="A413" s="2"/>
      <c r="D413" s="14"/>
    </row>
    <row r="414">
      <c r="A414" s="2"/>
      <c r="D414" s="14"/>
    </row>
    <row r="415">
      <c r="A415" s="2"/>
      <c r="D415" s="14"/>
    </row>
    <row r="416">
      <c r="A416" s="2"/>
      <c r="D416" s="14"/>
    </row>
    <row r="417">
      <c r="A417" s="2"/>
      <c r="D417" s="14"/>
    </row>
    <row r="418">
      <c r="A418" s="2"/>
      <c r="D418" s="14"/>
    </row>
    <row r="419">
      <c r="A419" s="2"/>
      <c r="D419" s="14"/>
    </row>
    <row r="420">
      <c r="A420" s="2"/>
      <c r="D420" s="14"/>
    </row>
    <row r="421">
      <c r="A421" s="2"/>
      <c r="D421" s="14"/>
    </row>
    <row r="422">
      <c r="A422" s="2"/>
      <c r="D422" s="14"/>
    </row>
    <row r="423">
      <c r="A423" s="2"/>
      <c r="D423" s="14"/>
    </row>
    <row r="424">
      <c r="A424" s="2"/>
      <c r="D424" s="14"/>
    </row>
    <row r="425">
      <c r="A425" s="2"/>
      <c r="D425" s="14"/>
    </row>
    <row r="426">
      <c r="A426" s="2"/>
      <c r="D426" s="14"/>
    </row>
    <row r="427">
      <c r="A427" s="2"/>
      <c r="D427" s="14"/>
    </row>
    <row r="428">
      <c r="A428" s="2"/>
      <c r="D428" s="14"/>
    </row>
    <row r="429">
      <c r="A429" s="2"/>
      <c r="D429" s="14"/>
    </row>
    <row r="430">
      <c r="A430" s="2"/>
      <c r="D430" s="14"/>
    </row>
    <row r="431">
      <c r="A431" s="2"/>
      <c r="D431" s="14"/>
    </row>
    <row r="432">
      <c r="A432" s="2"/>
      <c r="D432" s="14"/>
    </row>
    <row r="433">
      <c r="A433" s="2"/>
      <c r="D433" s="14"/>
    </row>
    <row r="434">
      <c r="A434" s="2"/>
      <c r="D434" s="14"/>
    </row>
    <row r="435">
      <c r="A435" s="2"/>
      <c r="D435" s="14"/>
    </row>
    <row r="436">
      <c r="A436" s="2"/>
      <c r="D436" s="14"/>
    </row>
    <row r="437">
      <c r="A437" s="2"/>
      <c r="D437" s="14"/>
    </row>
    <row r="438">
      <c r="A438" s="2"/>
      <c r="D438" s="14"/>
    </row>
    <row r="439">
      <c r="A439" s="2"/>
      <c r="D439" s="14"/>
    </row>
    <row r="440">
      <c r="A440" s="2"/>
      <c r="D440" s="14"/>
    </row>
    <row r="441">
      <c r="A441" s="2"/>
      <c r="D441" s="14"/>
    </row>
    <row r="442">
      <c r="A442" s="2"/>
      <c r="D442" s="14"/>
    </row>
    <row r="443">
      <c r="A443" s="2"/>
      <c r="D443" s="14"/>
    </row>
    <row r="444">
      <c r="A444" s="2"/>
      <c r="D444" s="14"/>
    </row>
    <row r="445">
      <c r="A445" s="2"/>
      <c r="D445" s="14"/>
    </row>
    <row r="446">
      <c r="A446" s="2"/>
      <c r="D446" s="14"/>
    </row>
    <row r="447">
      <c r="A447" s="2"/>
      <c r="D447" s="14"/>
    </row>
    <row r="448">
      <c r="A448" s="2"/>
      <c r="D448" s="14"/>
    </row>
    <row r="449">
      <c r="A449" s="2"/>
      <c r="D449" s="14"/>
    </row>
    <row r="450">
      <c r="A450" s="2"/>
      <c r="D450" s="14"/>
    </row>
    <row r="451">
      <c r="A451" s="2"/>
      <c r="D451" s="14"/>
    </row>
    <row r="452">
      <c r="A452" s="2"/>
      <c r="D452" s="14"/>
    </row>
    <row r="453">
      <c r="A453" s="2"/>
      <c r="D453" s="14"/>
    </row>
    <row r="454">
      <c r="A454" s="2"/>
      <c r="D454" s="14"/>
    </row>
    <row r="455">
      <c r="A455" s="2"/>
      <c r="D455" s="14"/>
    </row>
    <row r="456">
      <c r="A456" s="2"/>
      <c r="D456" s="14"/>
    </row>
    <row r="457">
      <c r="A457" s="2"/>
      <c r="D457" s="14"/>
    </row>
    <row r="458">
      <c r="A458" s="2"/>
      <c r="D458" s="14"/>
    </row>
    <row r="459">
      <c r="A459" s="2"/>
      <c r="D459" s="14"/>
    </row>
    <row r="460">
      <c r="A460" s="2"/>
      <c r="D460" s="14"/>
    </row>
    <row r="461">
      <c r="A461" s="2"/>
      <c r="D461" s="14"/>
    </row>
    <row r="462">
      <c r="A462" s="2"/>
      <c r="D462" s="14"/>
    </row>
    <row r="463">
      <c r="A463" s="2"/>
      <c r="D463" s="14"/>
    </row>
    <row r="464">
      <c r="A464" s="2"/>
      <c r="D464" s="14"/>
    </row>
    <row r="465">
      <c r="A465" s="2"/>
      <c r="D465" s="14"/>
    </row>
    <row r="466">
      <c r="A466" s="2"/>
      <c r="D466" s="14"/>
    </row>
    <row r="467">
      <c r="A467" s="2"/>
      <c r="D467" s="14"/>
    </row>
    <row r="468">
      <c r="A468" s="2"/>
      <c r="D468" s="14"/>
    </row>
    <row r="469">
      <c r="A469" s="2"/>
      <c r="D469" s="14"/>
    </row>
    <row r="470">
      <c r="A470" s="2"/>
      <c r="D470" s="14"/>
    </row>
    <row r="471">
      <c r="A471" s="2"/>
      <c r="D471" s="14"/>
    </row>
    <row r="472">
      <c r="A472" s="2"/>
      <c r="D472" s="14"/>
    </row>
    <row r="473">
      <c r="A473" s="2"/>
      <c r="D473" s="14"/>
    </row>
    <row r="474">
      <c r="A474" s="2"/>
      <c r="D474" s="14"/>
    </row>
    <row r="475">
      <c r="A475" s="2"/>
      <c r="D475" s="14"/>
    </row>
    <row r="476">
      <c r="A476" s="2"/>
      <c r="D476" s="14"/>
    </row>
    <row r="477">
      <c r="A477" s="2"/>
      <c r="D477" s="14"/>
    </row>
    <row r="478">
      <c r="A478" s="2"/>
      <c r="D478" s="14"/>
    </row>
    <row r="479">
      <c r="A479" s="2"/>
      <c r="D479" s="14"/>
    </row>
    <row r="480">
      <c r="A480" s="2"/>
      <c r="D480" s="14"/>
    </row>
    <row r="481">
      <c r="A481" s="2"/>
      <c r="D481" s="14"/>
    </row>
    <row r="482">
      <c r="A482" s="2"/>
      <c r="D482" s="14"/>
    </row>
    <row r="483">
      <c r="A483" s="2"/>
      <c r="D483" s="14"/>
    </row>
    <row r="484">
      <c r="A484" s="2"/>
      <c r="D484" s="14"/>
    </row>
    <row r="485">
      <c r="A485" s="2"/>
      <c r="D485" s="14"/>
    </row>
    <row r="486">
      <c r="A486" s="2"/>
      <c r="D486" s="14"/>
    </row>
    <row r="487">
      <c r="A487" s="2"/>
      <c r="D487" s="14"/>
    </row>
    <row r="488">
      <c r="A488" s="2"/>
      <c r="D488" s="14"/>
    </row>
    <row r="489">
      <c r="A489" s="2"/>
      <c r="D489" s="14"/>
    </row>
    <row r="490">
      <c r="A490" s="2"/>
      <c r="D490" s="14"/>
    </row>
    <row r="491">
      <c r="A491" s="2"/>
      <c r="D491" s="14"/>
    </row>
    <row r="492">
      <c r="A492" s="2"/>
      <c r="D492" s="14"/>
    </row>
    <row r="493">
      <c r="A493" s="2"/>
      <c r="D493" s="14"/>
    </row>
    <row r="494">
      <c r="A494" s="2"/>
      <c r="D494" s="14"/>
    </row>
    <row r="495">
      <c r="A495" s="2"/>
      <c r="D495" s="14"/>
    </row>
    <row r="496">
      <c r="A496" s="2"/>
      <c r="D496" s="14"/>
    </row>
    <row r="497">
      <c r="A497" s="2"/>
      <c r="D497" s="14"/>
    </row>
    <row r="498">
      <c r="A498" s="2"/>
      <c r="D498" s="14"/>
    </row>
    <row r="499">
      <c r="A499" s="2"/>
      <c r="D499" s="14"/>
    </row>
    <row r="500">
      <c r="A500" s="2"/>
      <c r="D500" s="14"/>
    </row>
    <row r="501">
      <c r="A501" s="2"/>
      <c r="D501" s="14"/>
    </row>
    <row r="502">
      <c r="A502" s="2"/>
      <c r="D502" s="14"/>
    </row>
    <row r="503">
      <c r="A503" s="2"/>
      <c r="D503" s="14"/>
    </row>
    <row r="504">
      <c r="A504" s="2"/>
      <c r="D504" s="14"/>
    </row>
    <row r="505">
      <c r="A505" s="2"/>
      <c r="D505" s="14"/>
    </row>
    <row r="506">
      <c r="A506" s="2"/>
      <c r="D506" s="14"/>
    </row>
    <row r="507">
      <c r="A507" s="2"/>
      <c r="D507" s="14"/>
    </row>
    <row r="508">
      <c r="A508" s="2"/>
      <c r="D508" s="14"/>
    </row>
    <row r="509">
      <c r="A509" s="2"/>
      <c r="D509" s="14"/>
    </row>
    <row r="510">
      <c r="A510" s="2"/>
      <c r="D510" s="14"/>
    </row>
    <row r="511">
      <c r="A511" s="2"/>
      <c r="D511" s="14"/>
    </row>
    <row r="512">
      <c r="A512" s="2"/>
      <c r="D512" s="14"/>
    </row>
    <row r="513">
      <c r="A513" s="2"/>
      <c r="D513" s="14"/>
    </row>
    <row r="514">
      <c r="A514" s="2"/>
      <c r="D514" s="14"/>
    </row>
    <row r="515">
      <c r="A515" s="2"/>
      <c r="D515" s="14"/>
    </row>
    <row r="516">
      <c r="A516" s="2"/>
      <c r="D516" s="14"/>
    </row>
    <row r="517">
      <c r="A517" s="2"/>
      <c r="D517" s="14"/>
    </row>
    <row r="518">
      <c r="A518" s="2"/>
      <c r="D518" s="14"/>
    </row>
    <row r="519">
      <c r="A519" s="2"/>
      <c r="D519" s="14"/>
    </row>
    <row r="520">
      <c r="A520" s="2"/>
      <c r="D520" s="14"/>
    </row>
    <row r="521">
      <c r="A521" s="2"/>
      <c r="D521" s="14"/>
    </row>
    <row r="522">
      <c r="A522" s="2"/>
      <c r="D522" s="14"/>
    </row>
    <row r="523">
      <c r="A523" s="2"/>
      <c r="D523" s="14"/>
    </row>
    <row r="524">
      <c r="A524" s="2"/>
      <c r="D524" s="14"/>
    </row>
    <row r="525">
      <c r="A525" s="2"/>
      <c r="D525" s="14"/>
    </row>
    <row r="526">
      <c r="A526" s="2"/>
      <c r="D526" s="14"/>
    </row>
    <row r="527">
      <c r="A527" s="2"/>
      <c r="D527" s="14"/>
    </row>
    <row r="528">
      <c r="A528" s="2"/>
      <c r="D528" s="14"/>
    </row>
    <row r="529">
      <c r="A529" s="2"/>
      <c r="D529" s="14"/>
    </row>
    <row r="530">
      <c r="A530" s="2"/>
      <c r="D530" s="14"/>
    </row>
    <row r="531">
      <c r="A531" s="2"/>
      <c r="D531" s="14"/>
    </row>
    <row r="532">
      <c r="A532" s="2"/>
      <c r="D532" s="14"/>
    </row>
    <row r="533">
      <c r="A533" s="2"/>
      <c r="D533" s="14"/>
    </row>
    <row r="534">
      <c r="A534" s="2"/>
      <c r="D534" s="14"/>
    </row>
    <row r="535">
      <c r="A535" s="2"/>
      <c r="D535" s="14"/>
    </row>
    <row r="536">
      <c r="A536" s="2"/>
      <c r="D536" s="14"/>
    </row>
    <row r="537">
      <c r="A537" s="2"/>
      <c r="D537" s="14"/>
    </row>
    <row r="538">
      <c r="A538" s="2"/>
      <c r="D538" s="14"/>
    </row>
    <row r="539">
      <c r="A539" s="2"/>
      <c r="D539" s="14"/>
    </row>
    <row r="540">
      <c r="A540" s="2"/>
      <c r="D540" s="14"/>
    </row>
    <row r="541">
      <c r="A541" s="2"/>
      <c r="D541" s="14"/>
    </row>
    <row r="542">
      <c r="A542" s="2"/>
      <c r="D542" s="14"/>
    </row>
    <row r="543">
      <c r="A543" s="2"/>
      <c r="D543" s="14"/>
    </row>
    <row r="544">
      <c r="A544" s="2"/>
      <c r="D544" s="14"/>
    </row>
    <row r="545">
      <c r="A545" s="2"/>
      <c r="D545" s="14"/>
    </row>
    <row r="546">
      <c r="A546" s="2"/>
      <c r="D546" s="14"/>
    </row>
    <row r="547">
      <c r="A547" s="2"/>
      <c r="D547" s="14"/>
    </row>
    <row r="548">
      <c r="A548" s="2"/>
      <c r="D548" s="14"/>
    </row>
    <row r="549">
      <c r="A549" s="2"/>
      <c r="D549" s="14"/>
    </row>
    <row r="550">
      <c r="A550" s="2"/>
      <c r="D550" s="14"/>
    </row>
    <row r="551">
      <c r="A551" s="2"/>
      <c r="D551" s="14"/>
    </row>
    <row r="552">
      <c r="A552" s="2"/>
      <c r="D552" s="14"/>
    </row>
    <row r="553">
      <c r="A553" s="2"/>
      <c r="D553" s="14"/>
    </row>
    <row r="554">
      <c r="A554" s="2"/>
      <c r="D554" s="14"/>
    </row>
    <row r="555">
      <c r="A555" s="2"/>
      <c r="D555" s="14"/>
    </row>
    <row r="556">
      <c r="A556" s="2"/>
      <c r="D556" s="14"/>
    </row>
    <row r="557">
      <c r="A557" s="2"/>
      <c r="D557" s="14"/>
    </row>
    <row r="558">
      <c r="A558" s="2"/>
      <c r="D558" s="14"/>
    </row>
    <row r="559">
      <c r="A559" s="2"/>
      <c r="D559" s="14"/>
    </row>
    <row r="560">
      <c r="A560" s="2"/>
      <c r="D560" s="14"/>
    </row>
    <row r="561">
      <c r="A561" s="2"/>
      <c r="D561" s="14"/>
    </row>
    <row r="562">
      <c r="A562" s="2"/>
      <c r="D562" s="14"/>
    </row>
    <row r="563">
      <c r="A563" s="2"/>
      <c r="D563" s="14"/>
    </row>
    <row r="564">
      <c r="A564" s="2"/>
      <c r="D564" s="14"/>
    </row>
    <row r="565">
      <c r="A565" s="2"/>
      <c r="D565" s="14"/>
    </row>
    <row r="566">
      <c r="A566" s="2"/>
      <c r="D566" s="14"/>
    </row>
    <row r="567">
      <c r="A567" s="2"/>
      <c r="D567" s="14"/>
    </row>
    <row r="568">
      <c r="A568" s="2"/>
      <c r="D568" s="14"/>
    </row>
    <row r="569">
      <c r="A569" s="2"/>
      <c r="D569" s="14"/>
    </row>
    <row r="570">
      <c r="A570" s="2"/>
      <c r="D570" s="14"/>
    </row>
    <row r="571">
      <c r="A571" s="2"/>
      <c r="D571" s="14"/>
    </row>
    <row r="572">
      <c r="A572" s="2"/>
      <c r="D572" s="14"/>
    </row>
    <row r="573">
      <c r="A573" s="2"/>
      <c r="D573" s="14"/>
    </row>
    <row r="574">
      <c r="A574" s="2"/>
      <c r="D574" s="14"/>
    </row>
    <row r="575">
      <c r="A575" s="2"/>
      <c r="D575" s="14"/>
    </row>
    <row r="576">
      <c r="A576" s="2"/>
      <c r="D576" s="14"/>
    </row>
    <row r="577">
      <c r="A577" s="2"/>
      <c r="D577" s="14"/>
    </row>
    <row r="578">
      <c r="A578" s="2"/>
      <c r="D578" s="14"/>
    </row>
    <row r="579">
      <c r="A579" s="2"/>
      <c r="D579" s="14"/>
    </row>
    <row r="580">
      <c r="A580" s="2"/>
      <c r="D580" s="14"/>
    </row>
    <row r="581">
      <c r="A581" s="2"/>
      <c r="D581" s="14"/>
    </row>
    <row r="582">
      <c r="A582" s="2"/>
      <c r="D582" s="14"/>
    </row>
    <row r="583">
      <c r="A583" s="2"/>
      <c r="D583" s="14"/>
    </row>
    <row r="584">
      <c r="A584" s="2"/>
      <c r="D584" s="14"/>
    </row>
    <row r="585">
      <c r="A585" s="2"/>
      <c r="D585" s="14"/>
    </row>
    <row r="586">
      <c r="A586" s="2"/>
      <c r="D586" s="14"/>
    </row>
    <row r="587">
      <c r="A587" s="2"/>
      <c r="D587" s="14"/>
    </row>
    <row r="588">
      <c r="A588" s="2"/>
      <c r="D588" s="14"/>
    </row>
    <row r="589">
      <c r="A589" s="2"/>
      <c r="D589" s="14"/>
    </row>
    <row r="590">
      <c r="A590" s="2"/>
      <c r="D590" s="14"/>
    </row>
    <row r="591">
      <c r="A591" s="2"/>
      <c r="D591" s="14"/>
    </row>
    <row r="592">
      <c r="A592" s="2"/>
      <c r="D592" s="14"/>
    </row>
    <row r="593">
      <c r="A593" s="2"/>
      <c r="D593" s="14"/>
    </row>
    <row r="594">
      <c r="A594" s="2"/>
      <c r="D594" s="14"/>
    </row>
    <row r="595">
      <c r="A595" s="2"/>
      <c r="D595" s="14"/>
    </row>
    <row r="596">
      <c r="A596" s="2"/>
      <c r="D596" s="14"/>
    </row>
    <row r="597">
      <c r="A597" s="2"/>
      <c r="D597" s="14"/>
    </row>
    <row r="598">
      <c r="A598" s="2"/>
      <c r="D598" s="14"/>
    </row>
    <row r="599">
      <c r="A599" s="2"/>
      <c r="D599" s="14"/>
    </row>
    <row r="600">
      <c r="A600" s="2"/>
      <c r="D600" s="14"/>
    </row>
    <row r="601">
      <c r="A601" s="2"/>
      <c r="D601" s="14"/>
    </row>
    <row r="602">
      <c r="A602" s="2"/>
      <c r="D602" s="14"/>
    </row>
    <row r="603">
      <c r="A603" s="2"/>
      <c r="D603" s="14"/>
    </row>
    <row r="604">
      <c r="A604" s="2"/>
      <c r="D604" s="14"/>
    </row>
    <row r="605">
      <c r="A605" s="2"/>
      <c r="D605" s="14"/>
    </row>
    <row r="606">
      <c r="A606" s="2"/>
      <c r="D606" s="14"/>
    </row>
    <row r="607">
      <c r="A607" s="2"/>
      <c r="D607" s="14"/>
    </row>
    <row r="608">
      <c r="A608" s="2"/>
      <c r="D608" s="14"/>
    </row>
    <row r="609">
      <c r="A609" s="2"/>
      <c r="D609" s="14"/>
    </row>
    <row r="610">
      <c r="A610" s="2"/>
      <c r="D610" s="14"/>
    </row>
    <row r="611">
      <c r="A611" s="2"/>
      <c r="D611" s="14"/>
    </row>
    <row r="612">
      <c r="A612" s="2"/>
      <c r="D612" s="14"/>
    </row>
    <row r="613">
      <c r="A613" s="2"/>
      <c r="D613" s="14"/>
    </row>
    <row r="614">
      <c r="A614" s="2"/>
      <c r="D614" s="14"/>
    </row>
    <row r="615">
      <c r="A615" s="2"/>
      <c r="D615" s="14"/>
    </row>
    <row r="616">
      <c r="A616" s="2"/>
      <c r="D616" s="14"/>
    </row>
    <row r="617">
      <c r="A617" s="2"/>
      <c r="D617" s="14"/>
    </row>
    <row r="618">
      <c r="A618" s="2"/>
      <c r="D618" s="14"/>
    </row>
    <row r="619">
      <c r="A619" s="2"/>
      <c r="D619" s="14"/>
    </row>
    <row r="620">
      <c r="A620" s="2"/>
      <c r="D620" s="14"/>
    </row>
    <row r="621">
      <c r="A621" s="2"/>
      <c r="D621" s="14"/>
    </row>
    <row r="622">
      <c r="A622" s="2"/>
      <c r="D622" s="14"/>
    </row>
    <row r="623">
      <c r="A623" s="2"/>
      <c r="D623" s="14"/>
    </row>
    <row r="624">
      <c r="A624" s="2"/>
      <c r="D624" s="14"/>
    </row>
    <row r="625">
      <c r="A625" s="2"/>
      <c r="D625" s="14"/>
    </row>
    <row r="626">
      <c r="A626" s="2"/>
      <c r="D626" s="14"/>
    </row>
    <row r="627">
      <c r="A627" s="2"/>
      <c r="D627" s="14"/>
    </row>
    <row r="628">
      <c r="A628" s="2"/>
      <c r="D628" s="14"/>
    </row>
    <row r="629">
      <c r="A629" s="2"/>
      <c r="D629" s="14"/>
    </row>
    <row r="630">
      <c r="A630" s="2"/>
      <c r="D630" s="14"/>
    </row>
    <row r="631">
      <c r="A631" s="2"/>
      <c r="D631" s="14"/>
    </row>
    <row r="632">
      <c r="A632" s="2"/>
      <c r="D632" s="14"/>
    </row>
    <row r="633">
      <c r="A633" s="2"/>
      <c r="D633" s="14"/>
    </row>
    <row r="634">
      <c r="A634" s="2"/>
      <c r="D634" s="14"/>
    </row>
    <row r="635">
      <c r="A635" s="2"/>
      <c r="D635" s="14"/>
    </row>
    <row r="636">
      <c r="A636" s="2"/>
      <c r="D636" s="14"/>
    </row>
    <row r="637">
      <c r="A637" s="2"/>
      <c r="D637" s="14"/>
    </row>
    <row r="638">
      <c r="A638" s="2"/>
      <c r="D638" s="14"/>
    </row>
    <row r="639">
      <c r="A639" s="2"/>
      <c r="D639" s="14"/>
    </row>
    <row r="640">
      <c r="A640" s="2"/>
      <c r="D640" s="14"/>
    </row>
    <row r="641">
      <c r="A641" s="2"/>
      <c r="D641" s="14"/>
    </row>
    <row r="642">
      <c r="A642" s="2"/>
      <c r="D642" s="14"/>
    </row>
    <row r="643">
      <c r="A643" s="2"/>
      <c r="D643" s="14"/>
    </row>
    <row r="644">
      <c r="A644" s="2"/>
      <c r="D644" s="14"/>
    </row>
    <row r="645">
      <c r="A645" s="2"/>
      <c r="D645" s="14"/>
    </row>
    <row r="646">
      <c r="A646" s="2"/>
      <c r="D646" s="14"/>
    </row>
    <row r="647">
      <c r="A647" s="2"/>
      <c r="D647" s="14"/>
    </row>
    <row r="648">
      <c r="A648" s="2"/>
      <c r="D648" s="14"/>
    </row>
    <row r="649">
      <c r="A649" s="2"/>
      <c r="D649" s="14"/>
    </row>
    <row r="650">
      <c r="A650" s="2"/>
      <c r="D650" s="14"/>
    </row>
    <row r="651">
      <c r="A651" s="2"/>
      <c r="D651" s="14"/>
    </row>
    <row r="652">
      <c r="A652" s="2"/>
      <c r="D652" s="14"/>
    </row>
    <row r="653">
      <c r="A653" s="2"/>
      <c r="D653" s="14"/>
    </row>
    <row r="654">
      <c r="A654" s="2"/>
      <c r="D654" s="14"/>
    </row>
    <row r="655">
      <c r="A655" s="2"/>
      <c r="D655" s="14"/>
    </row>
    <row r="656">
      <c r="A656" s="2"/>
      <c r="D656" s="14"/>
    </row>
    <row r="657">
      <c r="A657" s="2"/>
      <c r="D657" s="14"/>
    </row>
    <row r="658">
      <c r="A658" s="2"/>
      <c r="D658" s="14"/>
    </row>
    <row r="659">
      <c r="A659" s="2"/>
      <c r="D659" s="14"/>
    </row>
    <row r="660">
      <c r="A660" s="2"/>
      <c r="D660" s="14"/>
    </row>
    <row r="661">
      <c r="A661" s="2"/>
      <c r="D661" s="14"/>
    </row>
    <row r="662">
      <c r="A662" s="2"/>
      <c r="D662" s="14"/>
    </row>
    <row r="663">
      <c r="A663" s="2"/>
      <c r="D663" s="14"/>
    </row>
    <row r="664">
      <c r="A664" s="2"/>
      <c r="D664" s="14"/>
    </row>
    <row r="665">
      <c r="A665" s="2"/>
      <c r="D665" s="14"/>
    </row>
    <row r="666">
      <c r="A666" s="2"/>
      <c r="D666" s="14"/>
    </row>
    <row r="667">
      <c r="A667" s="2"/>
      <c r="D667" s="14"/>
    </row>
    <row r="668">
      <c r="A668" s="2"/>
      <c r="D668" s="14"/>
    </row>
    <row r="669">
      <c r="A669" s="2"/>
      <c r="D669" s="14"/>
    </row>
    <row r="670">
      <c r="A670" s="2"/>
      <c r="D670" s="14"/>
    </row>
    <row r="671">
      <c r="A671" s="2"/>
      <c r="D671" s="14"/>
    </row>
    <row r="672">
      <c r="A672" s="2"/>
      <c r="D672" s="14"/>
    </row>
    <row r="673">
      <c r="A673" s="2"/>
      <c r="D673" s="14"/>
    </row>
    <row r="674">
      <c r="A674" s="2"/>
      <c r="D674" s="14"/>
    </row>
    <row r="675">
      <c r="A675" s="2"/>
      <c r="D675" s="14"/>
    </row>
    <row r="676">
      <c r="A676" s="2"/>
      <c r="D676" s="14"/>
    </row>
    <row r="677">
      <c r="A677" s="2"/>
      <c r="D677" s="14"/>
    </row>
    <row r="678">
      <c r="A678" s="2"/>
      <c r="D678" s="14"/>
    </row>
    <row r="679">
      <c r="A679" s="2"/>
      <c r="D679" s="14"/>
    </row>
    <row r="680">
      <c r="A680" s="2"/>
      <c r="D680" s="14"/>
    </row>
    <row r="681">
      <c r="A681" s="2"/>
      <c r="D681" s="14"/>
    </row>
    <row r="682">
      <c r="A682" s="2"/>
      <c r="D682" s="14"/>
    </row>
    <row r="683">
      <c r="A683" s="2"/>
      <c r="D683" s="14"/>
    </row>
    <row r="684">
      <c r="A684" s="2"/>
      <c r="D684" s="14"/>
    </row>
    <row r="685">
      <c r="A685" s="2"/>
      <c r="D685" s="14"/>
    </row>
    <row r="686">
      <c r="A686" s="2"/>
      <c r="D686" s="14"/>
    </row>
    <row r="687">
      <c r="A687" s="2"/>
      <c r="D687" s="14"/>
    </row>
    <row r="688">
      <c r="A688" s="2"/>
      <c r="D688" s="14"/>
    </row>
    <row r="689">
      <c r="A689" s="2"/>
      <c r="D689" s="14"/>
    </row>
    <row r="690">
      <c r="A690" s="2"/>
      <c r="D690" s="14"/>
    </row>
    <row r="691">
      <c r="A691" s="2"/>
      <c r="D691" s="14"/>
    </row>
    <row r="692">
      <c r="A692" s="2"/>
      <c r="D692" s="14"/>
    </row>
    <row r="693">
      <c r="A693" s="2"/>
      <c r="D693" s="14"/>
    </row>
    <row r="694">
      <c r="A694" s="2"/>
      <c r="D694" s="14"/>
    </row>
    <row r="695">
      <c r="A695" s="2"/>
      <c r="D695" s="14"/>
    </row>
    <row r="696">
      <c r="A696" s="2"/>
      <c r="D696" s="14"/>
    </row>
    <row r="697">
      <c r="A697" s="2"/>
      <c r="D697" s="14"/>
    </row>
    <row r="698">
      <c r="A698" s="2"/>
      <c r="D698" s="14"/>
    </row>
    <row r="699">
      <c r="A699" s="2"/>
      <c r="D699" s="14"/>
    </row>
    <row r="700">
      <c r="A700" s="2"/>
      <c r="D700" s="14"/>
    </row>
    <row r="701">
      <c r="A701" s="2"/>
      <c r="D701" s="14"/>
    </row>
    <row r="702">
      <c r="A702" s="2"/>
      <c r="D702" s="14"/>
    </row>
    <row r="703">
      <c r="A703" s="2"/>
      <c r="D703" s="14"/>
    </row>
    <row r="704">
      <c r="A704" s="2"/>
      <c r="D704" s="14"/>
    </row>
    <row r="705">
      <c r="A705" s="2"/>
      <c r="D705" s="14"/>
    </row>
    <row r="706">
      <c r="A706" s="2"/>
      <c r="D706" s="14"/>
    </row>
    <row r="707">
      <c r="A707" s="2"/>
      <c r="D707" s="14"/>
    </row>
    <row r="708">
      <c r="A708" s="2"/>
      <c r="D708" s="14"/>
    </row>
    <row r="709">
      <c r="A709" s="2"/>
      <c r="D709" s="14"/>
    </row>
    <row r="710">
      <c r="A710" s="2"/>
      <c r="D710" s="14"/>
    </row>
    <row r="711">
      <c r="A711" s="2"/>
      <c r="D711" s="14"/>
    </row>
    <row r="712">
      <c r="A712" s="2"/>
      <c r="D712" s="14"/>
    </row>
    <row r="713">
      <c r="A713" s="2"/>
      <c r="D713" s="14"/>
    </row>
    <row r="714">
      <c r="A714" s="2"/>
      <c r="D714" s="14"/>
    </row>
    <row r="715">
      <c r="A715" s="2"/>
      <c r="D715" s="14"/>
    </row>
    <row r="716">
      <c r="A716" s="2"/>
      <c r="D716" s="14"/>
    </row>
    <row r="717">
      <c r="A717" s="2"/>
      <c r="D717" s="14"/>
    </row>
    <row r="718">
      <c r="A718" s="2"/>
      <c r="D718" s="14"/>
    </row>
    <row r="719">
      <c r="A719" s="2"/>
      <c r="D719" s="14"/>
    </row>
    <row r="720">
      <c r="A720" s="2"/>
      <c r="D720" s="14"/>
    </row>
    <row r="721">
      <c r="A721" s="2"/>
      <c r="D721" s="14"/>
    </row>
    <row r="722">
      <c r="A722" s="2"/>
      <c r="D722" s="14"/>
    </row>
    <row r="723">
      <c r="A723" s="2"/>
      <c r="D723" s="14"/>
    </row>
    <row r="724">
      <c r="A724" s="2"/>
      <c r="D724" s="14"/>
    </row>
    <row r="725">
      <c r="A725" s="2"/>
      <c r="D725" s="14"/>
    </row>
    <row r="726">
      <c r="A726" s="2"/>
      <c r="D726" s="14"/>
    </row>
    <row r="727">
      <c r="A727" s="2"/>
      <c r="D727" s="14"/>
    </row>
    <row r="728">
      <c r="A728" s="2"/>
      <c r="D728" s="14"/>
    </row>
    <row r="729">
      <c r="A729" s="2"/>
      <c r="D729" s="14"/>
    </row>
    <row r="730">
      <c r="A730" s="2"/>
      <c r="D730" s="14"/>
    </row>
    <row r="731">
      <c r="A731" s="2"/>
      <c r="D731" s="14"/>
    </row>
    <row r="732">
      <c r="A732" s="2"/>
      <c r="D732" s="14"/>
    </row>
    <row r="733">
      <c r="A733" s="2"/>
      <c r="D733" s="14"/>
    </row>
    <row r="734">
      <c r="A734" s="2"/>
      <c r="D734" s="14"/>
    </row>
    <row r="735">
      <c r="A735" s="2"/>
      <c r="D735" s="14"/>
    </row>
    <row r="736">
      <c r="A736" s="2"/>
      <c r="D736" s="14"/>
    </row>
    <row r="737">
      <c r="A737" s="2"/>
      <c r="D737" s="14"/>
    </row>
    <row r="738">
      <c r="A738" s="2"/>
      <c r="D738" s="14"/>
    </row>
    <row r="739">
      <c r="A739" s="2"/>
      <c r="D739" s="14"/>
    </row>
    <row r="740">
      <c r="A740" s="2"/>
      <c r="D740" s="14"/>
    </row>
    <row r="741">
      <c r="A741" s="2"/>
      <c r="D741" s="14"/>
    </row>
    <row r="742">
      <c r="A742" s="2"/>
      <c r="D742" s="14"/>
    </row>
    <row r="743">
      <c r="A743" s="2"/>
      <c r="D743" s="14"/>
    </row>
    <row r="744">
      <c r="A744" s="2"/>
      <c r="D744" s="14"/>
    </row>
    <row r="745">
      <c r="A745" s="2"/>
      <c r="D745" s="14"/>
    </row>
    <row r="746">
      <c r="A746" s="2"/>
      <c r="D746" s="14"/>
    </row>
    <row r="747">
      <c r="A747" s="2"/>
      <c r="D747" s="14"/>
    </row>
    <row r="748">
      <c r="A748" s="2"/>
      <c r="D748" s="14"/>
    </row>
    <row r="749">
      <c r="A749" s="2"/>
      <c r="D749" s="14"/>
    </row>
    <row r="750">
      <c r="A750" s="2"/>
      <c r="D750" s="14"/>
    </row>
    <row r="751">
      <c r="A751" s="2"/>
      <c r="D751" s="14"/>
    </row>
    <row r="752">
      <c r="A752" s="2"/>
      <c r="D752" s="14"/>
    </row>
    <row r="753">
      <c r="A753" s="2"/>
      <c r="D753" s="14"/>
    </row>
    <row r="754">
      <c r="A754" s="2"/>
      <c r="D754" s="14"/>
    </row>
    <row r="755">
      <c r="A755" s="2"/>
      <c r="D755" s="14"/>
    </row>
    <row r="756">
      <c r="A756" s="2"/>
      <c r="D756" s="14"/>
    </row>
    <row r="757">
      <c r="A757" s="2"/>
      <c r="D757" s="14"/>
    </row>
    <row r="758">
      <c r="A758" s="2"/>
      <c r="D758" s="14"/>
    </row>
    <row r="759">
      <c r="A759" s="2"/>
      <c r="D759" s="14"/>
    </row>
    <row r="760">
      <c r="A760" s="2"/>
      <c r="D760" s="14"/>
    </row>
    <row r="761">
      <c r="A761" s="2"/>
      <c r="D761" s="14"/>
    </row>
    <row r="762">
      <c r="A762" s="2"/>
      <c r="D762" s="14"/>
    </row>
    <row r="763">
      <c r="A763" s="2"/>
      <c r="D763" s="14"/>
    </row>
    <row r="764">
      <c r="A764" s="2"/>
      <c r="D764" s="14"/>
    </row>
    <row r="765">
      <c r="A765" s="2"/>
      <c r="D765" s="14"/>
    </row>
    <row r="766">
      <c r="A766" s="2"/>
      <c r="D766" s="14"/>
    </row>
    <row r="767">
      <c r="A767" s="2"/>
      <c r="D767" s="14"/>
    </row>
    <row r="768">
      <c r="A768" s="2"/>
      <c r="D768" s="14"/>
    </row>
    <row r="769">
      <c r="A769" s="2"/>
      <c r="D769" s="14"/>
    </row>
    <row r="770">
      <c r="A770" s="2"/>
      <c r="D770" s="14"/>
    </row>
    <row r="771">
      <c r="A771" s="2"/>
      <c r="D771" s="14"/>
    </row>
    <row r="772">
      <c r="A772" s="2"/>
      <c r="D772" s="14"/>
    </row>
    <row r="773">
      <c r="A773" s="2"/>
      <c r="D773" s="14"/>
    </row>
    <row r="774">
      <c r="A774" s="2"/>
      <c r="D774" s="14"/>
    </row>
    <row r="775">
      <c r="A775" s="2"/>
      <c r="D775" s="14"/>
    </row>
    <row r="776">
      <c r="A776" s="2"/>
      <c r="D776" s="14"/>
    </row>
    <row r="777">
      <c r="A777" s="2"/>
      <c r="D777" s="14"/>
    </row>
    <row r="778">
      <c r="A778" s="2"/>
      <c r="D778" s="14"/>
    </row>
    <row r="779">
      <c r="A779" s="2"/>
      <c r="D779" s="14"/>
    </row>
    <row r="780">
      <c r="A780" s="2"/>
      <c r="D780" s="14"/>
    </row>
    <row r="781">
      <c r="A781" s="2"/>
      <c r="D781" s="14"/>
    </row>
    <row r="782">
      <c r="A782" s="2"/>
      <c r="D782" s="14"/>
    </row>
    <row r="783">
      <c r="A783" s="2"/>
      <c r="D783" s="14"/>
    </row>
    <row r="784">
      <c r="A784" s="2"/>
      <c r="D784" s="14"/>
    </row>
    <row r="785">
      <c r="A785" s="2"/>
      <c r="D785" s="14"/>
    </row>
    <row r="786">
      <c r="A786" s="2"/>
      <c r="D786" s="14"/>
    </row>
    <row r="787">
      <c r="A787" s="2"/>
      <c r="D787" s="14"/>
    </row>
    <row r="788">
      <c r="A788" s="2"/>
      <c r="D788" s="14"/>
    </row>
    <row r="789">
      <c r="A789" s="2"/>
      <c r="D789" s="14"/>
    </row>
    <row r="790">
      <c r="A790" s="2"/>
      <c r="D790" s="14"/>
    </row>
    <row r="791">
      <c r="A791" s="2"/>
      <c r="D791" s="14"/>
    </row>
    <row r="792">
      <c r="A792" s="2"/>
      <c r="D792" s="14"/>
    </row>
    <row r="793">
      <c r="A793" s="2"/>
      <c r="D793" s="14"/>
    </row>
    <row r="794">
      <c r="A794" s="2"/>
      <c r="D794" s="14"/>
    </row>
    <row r="795">
      <c r="A795" s="2"/>
      <c r="D795" s="14"/>
    </row>
    <row r="796">
      <c r="A796" s="2"/>
      <c r="D796" s="14"/>
    </row>
    <row r="797">
      <c r="A797" s="2"/>
      <c r="D797" s="14"/>
    </row>
    <row r="798">
      <c r="A798" s="2"/>
      <c r="D798" s="14"/>
    </row>
    <row r="799">
      <c r="A799" s="2"/>
      <c r="D799" s="14"/>
    </row>
    <row r="800">
      <c r="A800" s="2"/>
      <c r="D800" s="14"/>
    </row>
    <row r="801">
      <c r="A801" s="2"/>
      <c r="D801" s="14"/>
    </row>
    <row r="802">
      <c r="A802" s="2"/>
      <c r="D802" s="14"/>
    </row>
    <row r="803">
      <c r="A803" s="2"/>
      <c r="D803" s="14"/>
    </row>
    <row r="804">
      <c r="A804" s="2"/>
      <c r="D804" s="14"/>
    </row>
    <row r="805">
      <c r="A805" s="2"/>
      <c r="D805" s="14"/>
    </row>
    <row r="806">
      <c r="A806" s="2"/>
      <c r="D806" s="14"/>
    </row>
    <row r="807">
      <c r="A807" s="2"/>
      <c r="D807" s="14"/>
    </row>
    <row r="808">
      <c r="A808" s="2"/>
      <c r="D808" s="14"/>
    </row>
    <row r="809">
      <c r="A809" s="2"/>
      <c r="D809" s="14"/>
    </row>
    <row r="810">
      <c r="A810" s="2"/>
      <c r="D810" s="14"/>
    </row>
    <row r="811">
      <c r="A811" s="2"/>
      <c r="D811" s="14"/>
    </row>
    <row r="812">
      <c r="A812" s="2"/>
      <c r="D812" s="14"/>
    </row>
    <row r="813">
      <c r="A813" s="2"/>
      <c r="D813" s="14"/>
    </row>
    <row r="814">
      <c r="A814" s="2"/>
      <c r="D814" s="14"/>
    </row>
    <row r="815">
      <c r="A815" s="2"/>
      <c r="D815" s="14"/>
    </row>
    <row r="816">
      <c r="A816" s="2"/>
      <c r="D816" s="14"/>
    </row>
    <row r="817">
      <c r="A817" s="2"/>
      <c r="D817" s="14"/>
    </row>
    <row r="818">
      <c r="A818" s="2"/>
      <c r="D818" s="14"/>
    </row>
    <row r="819">
      <c r="A819" s="2"/>
      <c r="D819" s="14"/>
    </row>
    <row r="820">
      <c r="A820" s="2"/>
      <c r="D820" s="14"/>
    </row>
    <row r="821">
      <c r="A821" s="2"/>
      <c r="D821" s="14"/>
    </row>
    <row r="822">
      <c r="A822" s="2"/>
      <c r="D822" s="14"/>
    </row>
    <row r="823">
      <c r="A823" s="2"/>
      <c r="D823" s="14"/>
    </row>
    <row r="824">
      <c r="A824" s="2"/>
      <c r="D824" s="14"/>
    </row>
    <row r="825">
      <c r="A825" s="2"/>
      <c r="D825" s="14"/>
    </row>
    <row r="826">
      <c r="A826" s="2"/>
      <c r="D826" s="14"/>
    </row>
    <row r="827">
      <c r="A827" s="2"/>
      <c r="D827" s="14"/>
    </row>
    <row r="828">
      <c r="A828" s="2"/>
      <c r="D828" s="14"/>
    </row>
    <row r="829">
      <c r="A829" s="2"/>
      <c r="D829" s="14"/>
    </row>
  </sheetData>
  <dataValidations>
    <dataValidation type="list" allowBlank="1" sqref="A29">
      <formula1>'Spreadsheet settings'!$C$2:$C$100</formula1>
    </dataValidation>
  </dataValidations>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87.57"/>
    <col customWidth="1" min="2" max="2" width="17.43"/>
    <col customWidth="1" min="3" max="4" width="10.14"/>
    <col customWidth="1" min="5" max="5" width="9.29"/>
    <col customWidth="1" min="6" max="7" width="9.71"/>
    <col customWidth="1" min="8" max="8" width="8.86"/>
    <col customWidth="1" min="9" max="9" width="11.43"/>
    <col customWidth="1" min="10" max="10" width="9.14"/>
    <col customWidth="1" min="11" max="11" width="9.0"/>
    <col customWidth="1" min="12" max="12" width="10.71"/>
    <col customWidth="1" min="13" max="18" width="11.43"/>
    <col customWidth="1" min="19" max="19" width="15.57"/>
    <col customWidth="1" min="20" max="20" width="17.0"/>
    <col customWidth="1" min="21" max="30" width="15.14"/>
  </cols>
  <sheetData>
    <row r="1" ht="14.25" customHeight="1">
      <c r="A1" s="163" t="s">
        <v>337</v>
      </c>
      <c r="B1" s="163" t="s">
        <v>369</v>
      </c>
      <c r="C1" s="163" t="s">
        <v>14</v>
      </c>
      <c r="D1" s="164" t="s">
        <v>15</v>
      </c>
      <c r="E1" s="399" t="s">
        <v>16</v>
      </c>
      <c r="F1" s="164" t="s">
        <v>17</v>
      </c>
      <c r="G1" s="163" t="s">
        <v>18</v>
      </c>
      <c r="H1" s="163" t="s">
        <v>19</v>
      </c>
      <c r="I1" s="163" t="s">
        <v>20</v>
      </c>
      <c r="J1" s="163" t="s">
        <v>21</v>
      </c>
      <c r="K1" s="163" t="s">
        <v>22</v>
      </c>
      <c r="L1" s="164" t="s">
        <v>23</v>
      </c>
      <c r="M1" s="163" t="s">
        <v>24</v>
      </c>
      <c r="N1" s="163" t="s">
        <v>25</v>
      </c>
      <c r="O1" s="163" t="s">
        <v>26</v>
      </c>
      <c r="P1" s="163" t="s">
        <v>27</v>
      </c>
      <c r="Q1" s="163" t="s">
        <v>28</v>
      </c>
      <c r="R1" s="163" t="s">
        <v>29</v>
      </c>
      <c r="S1" s="163" t="s">
        <v>30</v>
      </c>
    </row>
    <row r="2">
      <c r="A2" s="594" t="s">
        <v>370</v>
      </c>
      <c r="B2" s="595"/>
      <c r="C2" s="595"/>
      <c r="D2" s="595"/>
      <c r="E2" s="117"/>
      <c r="F2" s="595"/>
      <c r="G2" s="595"/>
      <c r="H2" s="595"/>
      <c r="I2" s="595"/>
      <c r="J2" s="595"/>
      <c r="K2" s="595"/>
      <c r="L2" s="595"/>
      <c r="M2" s="595"/>
      <c r="N2" s="595"/>
      <c r="O2" s="595"/>
      <c r="P2" s="595"/>
      <c r="Q2" s="595"/>
      <c r="R2" s="595"/>
      <c r="S2" s="595"/>
    </row>
    <row r="3">
      <c r="A3" s="294" t="s">
        <v>371</v>
      </c>
      <c r="B3" s="295"/>
      <c r="C3" s="295"/>
      <c r="D3" s="295"/>
      <c r="E3" s="296"/>
      <c r="F3" s="295"/>
      <c r="G3" s="295"/>
      <c r="H3" s="295"/>
      <c r="I3" s="295"/>
      <c r="J3" s="295"/>
      <c r="K3" s="295"/>
      <c r="L3" s="295"/>
      <c r="M3" s="295"/>
      <c r="N3" s="295"/>
      <c r="O3" s="295"/>
      <c r="P3" s="295"/>
      <c r="Q3" s="295"/>
      <c r="R3" s="295"/>
      <c r="S3" s="295"/>
      <c r="T3" s="301"/>
      <c r="U3" s="301"/>
      <c r="V3" s="301"/>
      <c r="W3" s="301"/>
      <c r="X3" s="301"/>
      <c r="Y3" s="301"/>
      <c r="Z3" s="301"/>
      <c r="AA3" s="301"/>
      <c r="AB3" s="301"/>
      <c r="AC3" s="301"/>
      <c r="AD3" s="301"/>
    </row>
    <row r="4">
      <c r="A4" s="596" t="s">
        <v>372</v>
      </c>
      <c r="B4" s="597">
        <f t="shared" ref="B4:B11" si="2">median(C4:Q4)</f>
        <v>1</v>
      </c>
      <c r="C4" s="597">
        <f t="shared" ref="C4:S4" si="1">iferror(C24/C$24," ")</f>
        <v>1</v>
      </c>
      <c r="D4" s="597">
        <f t="shared" si="1"/>
        <v>1</v>
      </c>
      <c r="E4" s="597">
        <f t="shared" si="1"/>
        <v>1</v>
      </c>
      <c r="F4" s="597">
        <f t="shared" si="1"/>
        <v>1</v>
      </c>
      <c r="G4" s="597">
        <f t="shared" si="1"/>
        <v>1</v>
      </c>
      <c r="H4" s="597">
        <f t="shared" si="1"/>
        <v>1</v>
      </c>
      <c r="I4" s="597">
        <f t="shared" si="1"/>
        <v>1</v>
      </c>
      <c r="J4" s="597">
        <f t="shared" si="1"/>
        <v>1</v>
      </c>
      <c r="K4" s="597">
        <f t="shared" si="1"/>
        <v>1</v>
      </c>
      <c r="L4" s="597">
        <f t="shared" si="1"/>
        <v>1</v>
      </c>
      <c r="M4" s="597">
        <f t="shared" si="1"/>
        <v>1</v>
      </c>
      <c r="N4" s="597">
        <f t="shared" si="1"/>
        <v>1</v>
      </c>
      <c r="O4" s="597">
        <f t="shared" si="1"/>
        <v>1</v>
      </c>
      <c r="P4" s="597">
        <f t="shared" si="1"/>
        <v>1</v>
      </c>
      <c r="Q4" s="597">
        <f t="shared" si="1"/>
        <v>1</v>
      </c>
      <c r="R4" s="597" t="str">
        <f t="shared" si="1"/>
        <v> </v>
      </c>
      <c r="S4" s="597">
        <f t="shared" si="1"/>
        <v>1</v>
      </c>
      <c r="T4" s="598"/>
      <c r="U4" s="598"/>
      <c r="V4" s="598"/>
      <c r="W4" s="598"/>
      <c r="X4" s="598"/>
      <c r="Y4" s="598"/>
      <c r="Z4" s="598"/>
      <c r="AA4" s="598"/>
      <c r="AB4" s="598"/>
      <c r="AC4" s="598"/>
      <c r="AD4" s="598"/>
    </row>
    <row r="5">
      <c r="A5" s="596" t="s">
        <v>373</v>
      </c>
      <c r="B5" s="597">
        <f t="shared" si="2"/>
        <v>18.33249367</v>
      </c>
      <c r="C5" s="597">
        <f t="shared" ref="C5:S5" si="3">iferror(C25/C$24," ")</f>
        <v>19.55764442</v>
      </c>
      <c r="D5" s="597">
        <f t="shared" si="3"/>
        <v>13.93630979</v>
      </c>
      <c r="E5" s="597">
        <f t="shared" si="3"/>
        <v>15.2145632</v>
      </c>
      <c r="F5" s="597">
        <f t="shared" si="3"/>
        <v>15.58229045</v>
      </c>
      <c r="G5" s="597">
        <f t="shared" si="3"/>
        <v>19.33854057</v>
      </c>
      <c r="H5" s="597">
        <f t="shared" si="3"/>
        <v>15.73168149</v>
      </c>
      <c r="I5" s="597">
        <f t="shared" si="3"/>
        <v>42.88622846</v>
      </c>
      <c r="J5" s="597">
        <f t="shared" si="3"/>
        <v>15.17415339</v>
      </c>
      <c r="K5" s="597">
        <f t="shared" si="3"/>
        <v>19.80923564</v>
      </c>
      <c r="L5" s="597">
        <f t="shared" si="3"/>
        <v>22.32932165</v>
      </c>
      <c r="M5" s="597">
        <f t="shared" si="3"/>
        <v>18.19215628</v>
      </c>
      <c r="N5" s="597">
        <f t="shared" si="3"/>
        <v>18.33249367</v>
      </c>
      <c r="O5" s="597">
        <f t="shared" si="3"/>
        <v>19.04793208</v>
      </c>
      <c r="P5" s="597">
        <f t="shared" si="3"/>
        <v>12.68417265</v>
      </c>
      <c r="Q5" s="597">
        <f t="shared" si="3"/>
        <v>22.4775268</v>
      </c>
      <c r="R5" s="597" t="str">
        <f t="shared" si="3"/>
        <v> </v>
      </c>
      <c r="S5" s="597">
        <f t="shared" si="3"/>
        <v>19.20042085</v>
      </c>
      <c r="T5" s="598"/>
      <c r="U5" s="598"/>
      <c r="V5" s="598"/>
      <c r="W5" s="598"/>
      <c r="X5" s="598"/>
      <c r="Y5" s="598"/>
      <c r="Z5" s="598"/>
      <c r="AA5" s="598"/>
      <c r="AB5" s="598"/>
      <c r="AC5" s="598"/>
      <c r="AD5" s="598"/>
    </row>
    <row r="6">
      <c r="A6" s="596" t="s">
        <v>374</v>
      </c>
      <c r="B6" s="597">
        <f t="shared" si="2"/>
        <v>9.373362239</v>
      </c>
      <c r="C6" s="597">
        <f t="shared" ref="C6:S6" si="4">iferror(C26/C$24," ")</f>
        <v>10.28900331</v>
      </c>
      <c r="D6" s="597">
        <f t="shared" si="4"/>
        <v>7.03208455</v>
      </c>
      <c r="E6" s="597">
        <f t="shared" si="4"/>
        <v>7.421869964</v>
      </c>
      <c r="F6" s="597">
        <f t="shared" si="4"/>
        <v>7.027100005</v>
      </c>
      <c r="G6" s="597">
        <f t="shared" si="4"/>
        <v>10.05356208</v>
      </c>
      <c r="H6" s="597">
        <f t="shared" si="4"/>
        <v>7.975724405</v>
      </c>
      <c r="I6" s="597">
        <f t="shared" si="4"/>
        <v>22.96628767</v>
      </c>
      <c r="J6" s="597">
        <f t="shared" si="4"/>
        <v>7.674702099</v>
      </c>
      <c r="K6" s="597">
        <f t="shared" si="4"/>
        <v>10.10775941</v>
      </c>
      <c r="L6" s="597">
        <f t="shared" si="4"/>
        <v>11.61485948</v>
      </c>
      <c r="M6" s="597">
        <f t="shared" si="4"/>
        <v>9.373362239</v>
      </c>
      <c r="N6" s="597">
        <f t="shared" si="4"/>
        <v>9.22134106</v>
      </c>
      <c r="O6" s="597">
        <f t="shared" si="4"/>
        <v>9.574676403</v>
      </c>
      <c r="P6" s="597">
        <f t="shared" si="4"/>
        <v>6.675921443</v>
      </c>
      <c r="Q6" s="597">
        <f t="shared" si="4"/>
        <v>11.93691866</v>
      </c>
      <c r="R6" s="597" t="str">
        <f t="shared" si="4"/>
        <v> </v>
      </c>
      <c r="S6" s="597">
        <f t="shared" si="4"/>
        <v>9.797108683</v>
      </c>
      <c r="T6" s="598"/>
      <c r="U6" s="598"/>
      <c r="V6" s="598"/>
      <c r="W6" s="598"/>
      <c r="X6" s="598"/>
      <c r="Y6" s="598"/>
      <c r="Z6" s="598"/>
      <c r="AA6" s="598"/>
      <c r="AB6" s="598"/>
      <c r="AC6" s="598"/>
      <c r="AD6" s="598"/>
    </row>
    <row r="7" ht="13.5" customHeight="1">
      <c r="A7" s="596" t="s">
        <v>375</v>
      </c>
      <c r="B7" s="597">
        <f t="shared" si="2"/>
        <v>9.751494736</v>
      </c>
      <c r="C7" s="597">
        <f t="shared" ref="C7:S7" si="5">iferror(C27/C$24," ")</f>
        <v>10.60506868</v>
      </c>
      <c r="D7" s="597">
        <f t="shared" si="5"/>
        <v>7.398774186</v>
      </c>
      <c r="E7" s="597">
        <f t="shared" si="5"/>
        <v>7.931434231</v>
      </c>
      <c r="F7" s="597">
        <f t="shared" si="5"/>
        <v>7.794658516</v>
      </c>
      <c r="G7" s="597">
        <f t="shared" si="5"/>
        <v>10.41700425</v>
      </c>
      <c r="H7" s="597">
        <f t="shared" si="5"/>
        <v>8.359897944</v>
      </c>
      <c r="I7" s="597">
        <f t="shared" si="5"/>
        <v>23.44919681</v>
      </c>
      <c r="J7" s="597">
        <f t="shared" si="5"/>
        <v>8.061548485</v>
      </c>
      <c r="K7" s="597">
        <f t="shared" si="5"/>
        <v>10.56167835</v>
      </c>
      <c r="L7" s="597">
        <f t="shared" si="5"/>
        <v>12.03071772</v>
      </c>
      <c r="M7" s="597">
        <f t="shared" si="5"/>
        <v>9.751494736</v>
      </c>
      <c r="N7" s="597">
        <f t="shared" si="5"/>
        <v>9.706287055</v>
      </c>
      <c r="O7" s="597">
        <f t="shared" si="5"/>
        <v>10.07545836</v>
      </c>
      <c r="P7" s="597">
        <f t="shared" si="5"/>
        <v>6.881725525</v>
      </c>
      <c r="Q7" s="597">
        <f t="shared" si="5"/>
        <v>12.24368235</v>
      </c>
      <c r="R7" s="597" t="str">
        <f t="shared" si="5"/>
        <v> </v>
      </c>
      <c r="S7" s="597">
        <f t="shared" si="5"/>
        <v>10.23707693</v>
      </c>
      <c r="T7" s="598"/>
      <c r="U7" s="598"/>
      <c r="V7" s="598"/>
      <c r="W7" s="598"/>
      <c r="X7" s="598"/>
      <c r="Y7" s="598"/>
      <c r="Z7" s="598"/>
      <c r="AA7" s="598"/>
      <c r="AB7" s="598"/>
      <c r="AC7" s="598"/>
      <c r="AD7" s="598"/>
    </row>
    <row r="8">
      <c r="A8" s="596" t="s">
        <v>376</v>
      </c>
      <c r="B8" s="597">
        <f t="shared" si="2"/>
        <v>5.927970856</v>
      </c>
      <c r="C8" s="597">
        <f t="shared" ref="C8:S8" si="6">iferror(C28/C$24," ")</f>
        <v>4.237613324</v>
      </c>
      <c r="D8" s="597">
        <f t="shared" si="6"/>
        <v>5.000396038</v>
      </c>
      <c r="E8" s="597">
        <f t="shared" si="6"/>
        <v>7.643131742</v>
      </c>
      <c r="F8" s="597">
        <f t="shared" si="6"/>
        <v>12.74924434</v>
      </c>
      <c r="G8" s="597">
        <f t="shared" si="6"/>
        <v>5.242241651</v>
      </c>
      <c r="H8" s="597">
        <f t="shared" si="6"/>
        <v>5.927970856</v>
      </c>
      <c r="I8" s="597">
        <f t="shared" si="6"/>
        <v>7.497970595</v>
      </c>
      <c r="J8" s="597">
        <f t="shared" si="6"/>
        <v>5.496541115</v>
      </c>
      <c r="K8" s="597">
        <f t="shared" si="6"/>
        <v>6.999787414</v>
      </c>
      <c r="L8" s="597">
        <f t="shared" si="6"/>
        <v>6.043630279</v>
      </c>
      <c r="M8" s="597">
        <f t="shared" si="6"/>
        <v>5.647504841</v>
      </c>
      <c r="N8" s="597">
        <f t="shared" si="6"/>
        <v>7.260493801</v>
      </c>
      <c r="O8" s="597">
        <f t="shared" si="6"/>
        <v>7.868216504</v>
      </c>
      <c r="P8" s="597">
        <f t="shared" si="6"/>
        <v>2.621467946</v>
      </c>
      <c r="Q8" s="597">
        <f t="shared" si="6"/>
        <v>4.291635591</v>
      </c>
      <c r="R8" s="597" t="str">
        <f t="shared" si="6"/>
        <v> </v>
      </c>
      <c r="S8" s="597">
        <f t="shared" si="6"/>
        <v>7.747327561</v>
      </c>
      <c r="T8" s="598"/>
      <c r="U8" s="598"/>
      <c r="V8" s="598"/>
      <c r="W8" s="598"/>
      <c r="X8" s="598"/>
      <c r="Y8" s="598"/>
      <c r="Z8" s="598"/>
      <c r="AA8" s="598"/>
      <c r="AB8" s="598"/>
      <c r="AC8" s="598"/>
      <c r="AD8" s="598"/>
    </row>
    <row r="9">
      <c r="A9" s="596" t="s">
        <v>377</v>
      </c>
      <c r="B9" s="597">
        <f t="shared" si="2"/>
        <v>9.327003134</v>
      </c>
      <c r="C9" s="597">
        <f t="shared" ref="C9:S9" si="7">iferror(C29/C$24," ")</f>
        <v>7.212330228</v>
      </c>
      <c r="D9" s="597">
        <f t="shared" si="7"/>
        <v>6.770846668</v>
      </c>
      <c r="E9" s="597">
        <f t="shared" si="7"/>
        <v>12.88413208</v>
      </c>
      <c r="F9" s="597">
        <f t="shared" si="7"/>
        <v>19.0013847</v>
      </c>
      <c r="G9" s="597">
        <f t="shared" si="7"/>
        <v>7.797403376</v>
      </c>
      <c r="H9" s="597">
        <f t="shared" si="7"/>
        <v>9.919542652</v>
      </c>
      <c r="I9" s="597">
        <f t="shared" si="7"/>
        <v>10.27390147</v>
      </c>
      <c r="J9" s="597">
        <f t="shared" si="7"/>
        <v>8.471029739</v>
      </c>
      <c r="K9" s="597">
        <f t="shared" si="7"/>
        <v>11.4407597</v>
      </c>
      <c r="L9" s="597">
        <f t="shared" si="7"/>
        <v>9.327003134</v>
      </c>
      <c r="M9" s="597">
        <f t="shared" si="7"/>
        <v>8.326852281</v>
      </c>
      <c r="N9" s="597">
        <f t="shared" si="7"/>
        <v>12.07892626</v>
      </c>
      <c r="O9" s="597">
        <f t="shared" si="7"/>
        <v>11.30543028</v>
      </c>
      <c r="P9" s="597">
        <f t="shared" si="7"/>
        <v>3.569653774</v>
      </c>
      <c r="Q9" s="597">
        <f t="shared" si="7"/>
        <v>6.343404765</v>
      </c>
      <c r="R9" s="597" t="str">
        <f t="shared" si="7"/>
        <v> </v>
      </c>
      <c r="S9" s="597">
        <f t="shared" si="7"/>
        <v>13.36847621</v>
      </c>
      <c r="T9" s="599"/>
      <c r="U9" s="598"/>
      <c r="V9" s="598"/>
      <c r="W9" s="598"/>
      <c r="X9" s="598"/>
      <c r="Y9" s="598"/>
      <c r="Z9" s="598"/>
      <c r="AA9" s="598"/>
      <c r="AB9" s="598"/>
      <c r="AC9" s="598"/>
      <c r="AD9" s="598"/>
    </row>
    <row r="10">
      <c r="A10" s="596" t="s">
        <v>378</v>
      </c>
      <c r="B10" s="597">
        <f t="shared" si="2"/>
        <v>6.128789767</v>
      </c>
      <c r="C10" s="597">
        <f t="shared" ref="C10:S10" si="8">iferror(C30/C$24," ")</f>
        <v>4.828213975</v>
      </c>
      <c r="D10" s="597">
        <f t="shared" si="8"/>
        <v>3.821289785</v>
      </c>
      <c r="E10" s="597">
        <f t="shared" si="8"/>
        <v>9.129019354</v>
      </c>
      <c r="F10" s="597">
        <f t="shared" si="8"/>
        <v>11.81605905</v>
      </c>
      <c r="G10" s="597">
        <f t="shared" si="8"/>
        <v>4.823388218</v>
      </c>
      <c r="H10" s="597">
        <f t="shared" si="8"/>
        <v>7.129669087</v>
      </c>
      <c r="I10" s="597">
        <f t="shared" si="8"/>
        <v>7.87305094</v>
      </c>
      <c r="J10" s="597">
        <f t="shared" si="8"/>
        <v>5.508497049</v>
      </c>
      <c r="K10" s="597">
        <f t="shared" si="8"/>
        <v>7.891174668</v>
      </c>
      <c r="L10" s="597">
        <f t="shared" si="8"/>
        <v>6.128789767</v>
      </c>
      <c r="M10" s="597">
        <f t="shared" si="8"/>
        <v>5.436322166</v>
      </c>
      <c r="N10" s="597">
        <f t="shared" si="8"/>
        <v>8.450087083</v>
      </c>
      <c r="O10" s="597">
        <f t="shared" si="8"/>
        <v>7.367371073</v>
      </c>
      <c r="P10" s="597">
        <f t="shared" si="8"/>
        <v>1.840030946</v>
      </c>
      <c r="Q10" s="597">
        <f t="shared" si="8"/>
        <v>4.230051775</v>
      </c>
      <c r="R10" s="597" t="str">
        <f t="shared" si="8"/>
        <v> </v>
      </c>
      <c r="S10" s="597">
        <f t="shared" si="8"/>
        <v>9.303726201</v>
      </c>
      <c r="T10" s="599"/>
      <c r="U10" s="598"/>
      <c r="V10" s="598"/>
      <c r="W10" s="598"/>
      <c r="X10" s="598"/>
      <c r="Y10" s="598"/>
      <c r="Z10" s="598"/>
      <c r="AA10" s="598"/>
      <c r="AB10" s="598"/>
      <c r="AC10" s="598"/>
      <c r="AD10" s="598"/>
    </row>
    <row r="11">
      <c r="A11" s="596" t="s">
        <v>379</v>
      </c>
      <c r="B11" s="597">
        <f t="shared" si="2"/>
        <v>5.480052002</v>
      </c>
      <c r="C11" s="597">
        <f t="shared" ref="C11:S11" si="9">iferror(C31/C$24," ")</f>
        <v>5.929073546</v>
      </c>
      <c r="D11" s="597">
        <f t="shared" si="9"/>
        <v>4.160085612</v>
      </c>
      <c r="E11" s="597">
        <f t="shared" si="9"/>
        <v>4.495955973</v>
      </c>
      <c r="F11" s="597">
        <f t="shared" si="9"/>
        <v>4.501888396</v>
      </c>
      <c r="G11" s="597">
        <f t="shared" si="9"/>
        <v>5.841574409</v>
      </c>
      <c r="H11" s="597">
        <f t="shared" si="9"/>
        <v>4.714283276</v>
      </c>
      <c r="I11" s="597">
        <f t="shared" si="9"/>
        <v>13.10509242</v>
      </c>
      <c r="J11" s="597">
        <f t="shared" si="9"/>
        <v>4.53679312</v>
      </c>
      <c r="K11" s="597">
        <f t="shared" si="9"/>
        <v>5.949573327</v>
      </c>
      <c r="L11" s="597">
        <f t="shared" si="9"/>
        <v>6.747019118</v>
      </c>
      <c r="M11" s="597">
        <f t="shared" si="9"/>
        <v>5.480052002</v>
      </c>
      <c r="N11" s="597">
        <f t="shared" si="9"/>
        <v>5.475498901</v>
      </c>
      <c r="O11" s="597">
        <f t="shared" si="9"/>
        <v>5.692993307</v>
      </c>
      <c r="P11" s="597">
        <f t="shared" si="9"/>
        <v>3.844085917</v>
      </c>
      <c r="Q11" s="597">
        <f t="shared" si="9"/>
        <v>6.841582046</v>
      </c>
      <c r="R11" s="597" t="str">
        <f t="shared" si="9"/>
        <v> </v>
      </c>
      <c r="S11" s="597">
        <f t="shared" si="9"/>
        <v>5.766719817</v>
      </c>
      <c r="T11" s="599"/>
      <c r="U11" s="598"/>
      <c r="V11" s="598"/>
      <c r="W11" s="598"/>
      <c r="X11" s="598"/>
      <c r="Y11" s="598"/>
      <c r="Z11" s="598"/>
      <c r="AA11" s="598"/>
      <c r="AB11" s="598"/>
      <c r="AC11" s="598"/>
      <c r="AD11" s="598"/>
    </row>
    <row r="12">
      <c r="A12" s="163"/>
      <c r="B12" s="597"/>
      <c r="C12" s="597"/>
      <c r="D12" s="597"/>
      <c r="E12" s="600"/>
      <c r="F12" s="597"/>
      <c r="G12" s="597"/>
      <c r="H12" s="597"/>
      <c r="I12" s="597"/>
      <c r="J12" s="597"/>
      <c r="K12" s="597"/>
      <c r="L12" s="597"/>
      <c r="M12" s="597"/>
      <c r="N12" s="597"/>
      <c r="O12" s="597"/>
      <c r="P12" s="597"/>
      <c r="Q12" s="597"/>
      <c r="R12" s="597"/>
      <c r="S12" s="597"/>
    </row>
    <row r="13">
      <c r="A13" s="294" t="s">
        <v>380</v>
      </c>
      <c r="B13" s="601" t="s">
        <v>166</v>
      </c>
      <c r="T13" s="602" t="s">
        <v>381</v>
      </c>
      <c r="U13" s="301"/>
      <c r="V13" s="301"/>
      <c r="W13" s="301"/>
      <c r="X13" s="301"/>
      <c r="Y13" s="301"/>
      <c r="Z13" s="301"/>
      <c r="AA13" s="301"/>
      <c r="AB13" s="301"/>
      <c r="AC13" s="301"/>
      <c r="AD13" s="301"/>
    </row>
    <row r="14">
      <c r="A14" s="603" t="s">
        <v>382</v>
      </c>
      <c r="B14" s="604">
        <f t="shared" ref="B14:B21" si="10">median(C14:Q14)</f>
        <v>2261.012187</v>
      </c>
      <c r="C14" s="543">
        <f t="array" ref="C14">iferror(index('Moral weights'!$A$1:$AAB$80,match(CONCATENATE("Value assigned to ",mid($B$13, 30,1000)),'Moral weights'!$A$1:$A$80,0),match(C$1,'Moral weights'!$A$1:$AAB$1,0))/C28*10000," ")</f>
        <v>2823.196522</v>
      </c>
      <c r="D14" s="543">
        <f t="array" ref="D14">iferror(index('Moral weights'!$A$1:$AAB$80,match(CONCATENATE("Value assigned to ",mid($B$13, 30,1000)),'Moral weights'!$A$1:$A$80,0),match(D$1,'Moral weights'!$A$1:$AAB$1,0))/D28*10000," ")</f>
        <v>1662.379289</v>
      </c>
      <c r="E14" s="543">
        <f t="array" ref="E14">iferror(index('Moral weights'!$A$1:$AAB$80,match(CONCATENATE("Value assigned to ",mid($B$13, 30,1000)),'Moral weights'!$A$1:$A$80,0),match(E$1,'Moral weights'!$A$1:$AAB$1,0))/E28*10000," ")</f>
        <v>3180.827003</v>
      </c>
      <c r="F14" s="543">
        <f t="array" ref="F14">iferror(index('Moral weights'!$A$1:$AAB$80,match(CONCATENATE("Value assigned to ",mid($B$13, 30,1000)),'Moral weights'!$A$1:$A$80,0),match(F$1,'Moral weights'!$A$1:$AAB$1,0))/F28*10000," ")</f>
        <v>2577.772595</v>
      </c>
      <c r="G14" s="543">
        <f t="array" ref="G14">iferror(index('Moral weights'!$A$1:$AAB$80,match(CONCATENATE("Value assigned to ",mid($B$13, 30,1000)),'Moral weights'!$A$1:$A$80,0),match(G$1,'Moral weights'!$A$1:$AAB$1,0))/G28*10000," ")</f>
        <v>1985.316616</v>
      </c>
      <c r="H14" s="543">
        <f t="array" ref="H14">iferror(index('Moral weights'!$A$1:$AAB$80,match(CONCATENATE("Value assigned to ",mid($B$13, 30,1000)),'Moral weights'!$A$1:$A$80,0),match(H$1,'Moral weights'!$A$1:$AAB$1,0))/H28*10000," ")</f>
        <v>2352.45936</v>
      </c>
      <c r="I14" s="543">
        <f t="array" ref="I14">iferror(index('Moral weights'!$A$1:$AAB$80,match(CONCATENATE("Value assigned to ",mid($B$13, 30,1000)),'Moral weights'!$A$1:$A$80,0),match(I$1,'Moral weights'!$A$1:$AAB$1,0))/I28*10000," ")</f>
        <v>1621.150102</v>
      </c>
      <c r="J14" s="543">
        <f t="array" ref="J14">iferror(index('Moral weights'!$A$1:$AAB$80,match(CONCATENATE("Value assigned to ",mid($B$13, 30,1000)),'Moral weights'!$A$1:$A$80,0),match(J$1,'Moral weights'!$A$1:$AAB$1,0))/J28*10000," ")</f>
        <v>2480.161212</v>
      </c>
      <c r="K14" s="543">
        <f t="array" ref="K14">iferror(index('Moral weights'!$A$1:$AAB$80,match(CONCATENATE("Value assigned to ",mid($B$13, 30,1000)),'Moral weights'!$A$1:$A$80,0),match(K$1,'Moral weights'!$A$1:$AAB$1,0))/K28*10000," ")</f>
        <v>2721.540318</v>
      </c>
      <c r="L14" s="543">
        <f t="array" ref="L14">iferror(index('Moral weights'!$A$1:$AAB$80,match(CONCATENATE("Value assigned to ",mid($B$13, 30,1000)),'Moral weights'!$A$1:$A$80,0),match(L$1,'Moral weights'!$A$1:$AAB$1,0))/L28*10000," ")</f>
        <v>1924.082126</v>
      </c>
      <c r="M14" s="543">
        <f t="array" ref="M14">iferror(index('Moral weights'!$A$1:$AAB$80,match(CONCATENATE("Value assigned to ",mid($B$13, 30,1000)),'Moral weights'!$A$1:$A$80,0),match(M$1,'Moral weights'!$A$1:$AAB$1,0))/M28*10000," ")</f>
        <v>2101.139462</v>
      </c>
      <c r="N14" s="543">
        <f t="array" ref="N14">iferror(index('Moral weights'!$A$1:$AAB$80,match(CONCATENATE("Value assigned to ",mid($B$13, 30,1000)),'Moral weights'!$A$1:$A$80,0),match(N$1,'Moral weights'!$A$1:$AAB$1,0))/N28*10000," ")</f>
        <v>2926.026891</v>
      </c>
      <c r="O14" s="543">
        <f t="array" ref="O14">iferror(index('Moral weights'!$A$1:$AAB$80,match(CONCATENATE("Value assigned to ",mid($B$13, 30,1000)),'Moral weights'!$A$1:$A$80,0),match(O$1,'Moral weights'!$A$1:$AAB$1,0))/O28*10000," ")</f>
        <v>2261.012187</v>
      </c>
      <c r="P14" s="543">
        <f t="array" ref="P14">iferror(index('Moral weights'!$A$1:$AAB$80,match(CONCATENATE("Value assigned to ",mid($B$13, 30,1000)),'Moral weights'!$A$1:$A$80,0),match(P$1,'Moral weights'!$A$1:$AAB$1,0))/P28*10000," ")</f>
        <v>910.1890065</v>
      </c>
      <c r="Q14" s="543">
        <f t="array" ref="Q14">iferror(index('Moral weights'!$A$1:$AAB$80,match(CONCATENATE("Value assigned to ",mid($B$13, 30,1000)),'Moral weights'!$A$1:$A$80,0),match(Q$1,'Moral weights'!$A$1:$AAB$1,0))/Q28*10000," ")</f>
        <v>1354.779635</v>
      </c>
      <c r="R14" s="543" t="str">
        <f t="array" ref="R14">iferror(index('Moral weights'!$A$1:$AAB$80,match(CONCATENATE("Value assigned to ",mid($B$13, 30,1000)),'Moral weights'!$A$1:$A$80,0),match(R$1,'Moral weights'!$A$1:$AAB$1,0))/R28*10000," ")</f>
        <v> </v>
      </c>
      <c r="S14" s="543">
        <f t="array" ref="S14">iferror(index('Moral weights'!$A$1:$AAB$80,match(CONCATENATE("Value assigned to ",mid($B$13, 30,1000)),'Moral weights'!$A$1:$A$80,0),match(S$1,'Moral weights'!$A$1:$AAB$1,0))/S28*10000," ")</f>
        <v>3069.868833</v>
      </c>
      <c r="T14" s="543"/>
      <c r="U14" s="543"/>
      <c r="V14" s="543"/>
      <c r="W14" s="543"/>
      <c r="X14" s="543"/>
      <c r="Y14" s="543"/>
      <c r="Z14" s="543"/>
      <c r="AA14" s="543"/>
      <c r="AB14" s="543"/>
      <c r="AC14" s="543"/>
      <c r="AD14" s="543"/>
    </row>
    <row r="15">
      <c r="A15" s="605" t="s">
        <v>383</v>
      </c>
      <c r="B15" s="604">
        <f t="shared" si="10"/>
        <v>652.2698628</v>
      </c>
      <c r="C15" s="543">
        <f t="array" ref="C15">iferror(index('Moral weights'!$A$1:$AAB$80,match(CONCATENATE("Value assigned to ",mid($B$13, 30,1000)),'Moral weights'!$A$1:$A$80,0),match(C$1,'Moral weights'!$A$1:$AAB$1,0))/C25*10000," ")</f>
        <v>611.7104362</v>
      </c>
      <c r="D15" s="543">
        <f t="array" ref="D15">iferror(index('Moral weights'!$A$1:$AAB$80,match(CONCATENATE("Value assigned to ",mid($B$13, 30,1000)),'Moral weights'!$A$1:$A$80,0),match(D$1,'Moral weights'!$A$1:$AAB$1,0))/D25*10000," ")</f>
        <v>596.4674245</v>
      </c>
      <c r="E15" s="543">
        <f t="array" ref="E15">iferror(index('Moral weights'!$A$1:$AAB$80,match(CONCATENATE("Value assigned to ",mid($B$13, 30,1000)),'Moral weights'!$A$1:$A$80,0),match(E$1,'Moral weights'!$A$1:$AAB$1,0))/E25*10000," ")</f>
        <v>1597.908498</v>
      </c>
      <c r="F15" s="543">
        <f t="array" ref="F15">iferror(index('Moral weights'!$A$1:$AAB$80,match(CONCATENATE("Value assigned to ",mid($B$13, 30,1000)),'Moral weights'!$A$1:$A$80,0),match(F$1,'Moral weights'!$A$1:$AAB$1,0))/F25*10000," ")</f>
        <v>2109.102816</v>
      </c>
      <c r="G15" s="543">
        <f t="array" ref="G15">iferror(index('Moral weights'!$A$1:$AAB$80,match(CONCATENATE("Value assigned to ",mid($B$13, 30,1000)),'Moral weights'!$A$1:$A$80,0),match(G$1,'Moral weights'!$A$1:$AAB$1,0))/G25*10000," ")</f>
        <v>538.1745028</v>
      </c>
      <c r="H15" s="543">
        <f t="array" ref="H15">iferror(index('Moral weights'!$A$1:$AAB$80,match(CONCATENATE("Value assigned to ",mid($B$13, 30,1000)),'Moral weights'!$A$1:$A$80,0),match(H$1,'Moral weights'!$A$1:$AAB$1,0))/H25*10000," ")</f>
        <v>886.4475506</v>
      </c>
      <c r="I15" s="543">
        <f t="array" ref="I15">iferror(index('Moral weights'!$A$1:$AAB$80,match(CONCATENATE("Value assigned to ",mid($B$13, 30,1000)),'Moral weights'!$A$1:$A$80,0),match(I$1,'Moral weights'!$A$1:$AAB$1,0))/I25*10000," ")</f>
        <v>283.4321466</v>
      </c>
      <c r="J15" s="543">
        <f t="array" ref="J15">iferror(index('Moral weights'!$A$1:$AAB$80,match(CONCATENATE("Value assigned to ",mid($B$13, 30,1000)),'Moral weights'!$A$1:$A$80,0),match(J$1,'Moral weights'!$A$1:$AAB$1,0))/J25*10000," ")</f>
        <v>898.3900268</v>
      </c>
      <c r="K15" s="543">
        <f t="array" ref="K15">iferror(index('Moral weights'!$A$1:$AAB$80,match(CONCATENATE("Value assigned to ",mid($B$13, 30,1000)),'Moral weights'!$A$1:$A$80,0),match(K$1,'Moral weights'!$A$1:$AAB$1,0))/K25*10000," ")</f>
        <v>961.6829244</v>
      </c>
      <c r="L15" s="543">
        <f t="array" ref="L15">iferror(index('Moral weights'!$A$1:$AAB$80,match(CONCATENATE("Value assigned to ",mid($B$13, 30,1000)),'Moral weights'!$A$1:$A$80,0),match(L$1,'Moral weights'!$A$1:$AAB$1,0))/L25*10000," ")</f>
        <v>520.7700074</v>
      </c>
      <c r="M15" s="543">
        <f t="array" ref="M15">iferror(index('Moral weights'!$A$1:$AAB$80,match(CONCATENATE("Value assigned to ",mid($B$13, 30,1000)),'Moral weights'!$A$1:$A$80,0),match(M$1,'Moral weights'!$A$1:$AAB$1,0))/M25*10000," ")</f>
        <v>652.2698628</v>
      </c>
      <c r="N15" s="543">
        <f t="array" ref="N15">iferror(index('Moral weights'!$A$1:$AAB$80,match(CONCATENATE("Value assigned to ",mid($B$13, 30,1000)),'Moral weights'!$A$1:$A$80,0),match(N$1,'Moral weights'!$A$1:$AAB$1,0))/N25*10000," ")</f>
        <v>1158.838535</v>
      </c>
      <c r="O15" s="543">
        <f t="array" ref="O15">iferror(index('Moral weights'!$A$1:$AAB$80,match(CONCATENATE("Value assigned to ",mid($B$13, 30,1000)),'Moral weights'!$A$1:$A$80,0),match(O$1,'Moral weights'!$A$1:$AAB$1,0))/O25*10000," ")</f>
        <v>933.9666544</v>
      </c>
      <c r="P15" s="543">
        <f t="array" ref="P15">iferror(index('Moral weights'!$A$1:$AAB$80,match(CONCATENATE("Value assigned to ",mid($B$13, 30,1000)),'Moral weights'!$A$1:$A$80,0),match(P$1,'Moral weights'!$A$1:$AAB$1,0))/P25*10000," ")</f>
        <v>188.1109135</v>
      </c>
      <c r="Q15" s="543">
        <f t="array" ref="Q15">iferror(index('Moral weights'!$A$1:$AAB$80,match(CONCATENATE("Value assigned to ",mid($B$13, 30,1000)),'Moral weights'!$A$1:$A$80,0),match(Q$1,'Moral weights'!$A$1:$AAB$1,0))/Q25*10000," ")</f>
        <v>258.66816</v>
      </c>
      <c r="R15" s="543" t="str">
        <f t="array" ref="R15">iferror(index('Moral weights'!$A$1:$AAB$80,match(CONCATENATE("Value assigned to ",mid($B$13, 30,1000)),'Moral weights'!$A$1:$A$80,0),match(R$1,'Moral weights'!$A$1:$AAB$1,0))/R25*10000," ")</f>
        <v> </v>
      </c>
      <c r="S15" s="543">
        <f t="array" ref="S15">iferror(index('Moral weights'!$A$1:$AAB$80,match(CONCATENATE("Value assigned to ",mid($B$13, 30,1000)),'Moral weights'!$A$1:$A$80,0),match(S$1,'Moral weights'!$A$1:$AAB$1,0))/S25*10000," ")</f>
        <v>1238.685318</v>
      </c>
      <c r="T15" s="543"/>
      <c r="U15" s="543"/>
      <c r="V15" s="543"/>
      <c r="W15" s="543"/>
      <c r="X15" s="543"/>
      <c r="Y15" s="543"/>
      <c r="Z15" s="543"/>
      <c r="AA15" s="543"/>
      <c r="AB15" s="543"/>
      <c r="AC15" s="543"/>
      <c r="AD15" s="543"/>
    </row>
    <row r="16">
      <c r="A16" s="606" t="s">
        <v>384</v>
      </c>
      <c r="B16" s="604">
        <f t="shared" si="10"/>
        <v>1265.948651</v>
      </c>
      <c r="C16" s="543">
        <f t="array" ref="C16">iferror(index('Moral weights'!$A$1:$AAB$80,match(CONCATENATE("Value assigned to ",mid($B$13, 30,1000)),'Moral weights'!$A$1:$A$80,0),match(C$1,'Moral weights'!$A$1:$AAB$1,0))/C26*10000," ")</f>
        <v>1162.757444</v>
      </c>
      <c r="D16" s="543">
        <f t="array" ref="D16">iferror(index('Moral weights'!$A$1:$AAB$80,match(CONCATENATE("Value assigned to ",mid($B$13, 30,1000)),'Moral weights'!$A$1:$A$80,0),match(D$1,'Moral weights'!$A$1:$AAB$1,0))/D26*10000," ")</f>
        <v>1182.089713</v>
      </c>
      <c r="E16" s="543">
        <f t="array" ref="E16">iferror(index('Moral weights'!$A$1:$AAB$80,match(CONCATENATE("Value assigned to ",mid($B$13, 30,1000)),'Moral weights'!$A$1:$A$80,0),match(E$1,'Moral weights'!$A$1:$AAB$1,0))/E26*10000," ")</f>
        <v>3275.654242</v>
      </c>
      <c r="F16" s="543">
        <f t="array" ref="F16">iferror(index('Moral weights'!$A$1:$AAB$80,match(CONCATENATE("Value assigned to ",mid($B$13, 30,1000)),'Moral weights'!$A$1:$A$80,0),match(F$1,'Moral weights'!$A$1:$AAB$1,0))/F26*10000," ")</f>
        <v>4676.844309</v>
      </c>
      <c r="G16" s="543">
        <f t="array" ref="G16">iferror(index('Moral weights'!$A$1:$AAB$80,match(CONCATENATE("Value assigned to ",mid($B$13, 30,1000)),'Moral weights'!$A$1:$A$80,0),match(G$1,'Moral weights'!$A$1:$AAB$1,0))/G26*10000," ")</f>
        <v>1035.206166</v>
      </c>
      <c r="H16" s="543">
        <f t="array" ref="H16">iferror(index('Moral weights'!$A$1:$AAB$80,match(CONCATENATE("Value assigned to ",mid($B$13, 30,1000)),'Moral weights'!$A$1:$A$80,0),match(H$1,'Moral weights'!$A$1:$AAB$1,0))/H26*10000," ")</f>
        <v>1748.469458</v>
      </c>
      <c r="I16" s="543">
        <f t="array" ref="I16">iferror(index('Moral weights'!$A$1:$AAB$80,match(CONCATENATE("Value assigned to ",mid($B$13, 30,1000)),'Moral weights'!$A$1:$A$80,0),match(I$1,'Moral weights'!$A$1:$AAB$1,0))/I26*10000," ")</f>
        <v>529.2686378</v>
      </c>
      <c r="J16" s="543">
        <f t="array" ref="J16">iferror(index('Moral weights'!$A$1:$AAB$80,match(CONCATENATE("Value assigned to ",mid($B$13, 30,1000)),'Moral weights'!$A$1:$A$80,0),match(J$1,'Moral weights'!$A$1:$AAB$1,0))/J26*10000," ")</f>
        <v>1776.265436</v>
      </c>
      <c r="K16" s="543">
        <f t="array" ref="K16">iferror(index('Moral weights'!$A$1:$AAB$80,match(CONCATENATE("Value assigned to ",mid($B$13, 30,1000)),'Moral weights'!$A$1:$A$80,0),match(K$1,'Moral weights'!$A$1:$AAB$1,0))/K26*10000," ")</f>
        <v>1884.710834</v>
      </c>
      <c r="L16" s="543">
        <f t="array" ref="L16">iferror(index('Moral weights'!$A$1:$AAB$80,match(CONCATENATE("Value assigned to ",mid($B$13, 30,1000)),'Moral weights'!$A$1:$A$80,0),match(L$1,'Moral weights'!$A$1:$AAB$1,0))/L26*10000," ")</f>
        <v>1001.169323</v>
      </c>
      <c r="M16" s="543">
        <f t="array" ref="M16">iferror(index('Moral weights'!$A$1:$AAB$80,match(CONCATENATE("Value assigned to ",mid($B$13, 30,1000)),'Moral weights'!$A$1:$A$80,0),match(M$1,'Moral weights'!$A$1:$AAB$1,0))/M26*10000," ")</f>
        <v>1265.948651</v>
      </c>
      <c r="N16" s="543">
        <f t="array" ref="N16">iferror(index('Moral weights'!$A$1:$AAB$80,match(CONCATENATE("Value assigned to ",mid($B$13, 30,1000)),'Moral weights'!$A$1:$A$80,0),match(N$1,'Moral weights'!$A$1:$AAB$1,0))/N26*10000," ")</f>
        <v>2303.829775</v>
      </c>
      <c r="O16" s="543">
        <f t="array" ref="O16">iferror(index('Moral weights'!$A$1:$AAB$80,match(CONCATENATE("Value assigned to ",mid($B$13, 30,1000)),'Moral weights'!$A$1:$A$80,0),match(O$1,'Moral weights'!$A$1:$AAB$1,0))/O26*10000," ")</f>
        <v>1858.040173</v>
      </c>
      <c r="P16" s="543">
        <f t="array" ref="P16">iferror(index('Moral weights'!$A$1:$AAB$80,match(CONCATENATE("Value assigned to ",mid($B$13, 30,1000)),'Moral weights'!$A$1:$A$80,0),match(P$1,'Moral weights'!$A$1:$AAB$1,0))/P26*10000," ")</f>
        <v>357.4085354</v>
      </c>
      <c r="Q16" s="543">
        <f t="array" ref="Q16">iferror(index('Moral weights'!$A$1:$AAB$80,match(CONCATENATE("Value assigned to ",mid($B$13, 30,1000)),'Moral weights'!$A$1:$A$80,0),match(Q$1,'Moral weights'!$A$1:$AAB$1,0))/Q26*10000," ")</f>
        <v>487.0788403</v>
      </c>
      <c r="R16" s="543" t="str">
        <f t="array" ref="R16">iferror(index('Moral weights'!$A$1:$AAB$80,match(CONCATENATE("Value assigned to ",mid($B$13, 30,1000)),'Moral weights'!$A$1:$A$80,0),match(R$1,'Moral weights'!$A$1:$AAB$1,0))/R26*10000," ")</f>
        <v> </v>
      </c>
      <c r="S16" s="543">
        <f t="array" ref="S16">iferror(index('Moral weights'!$A$1:$AAB$80,match(CONCATENATE("Value assigned to ",mid($B$13, 30,1000)),'Moral weights'!$A$1:$A$80,0),match(S$1,'Moral weights'!$A$1:$AAB$1,0))/S26*10000," ")</f>
        <v>2427.581461</v>
      </c>
      <c r="T16" s="607"/>
      <c r="U16" s="543"/>
      <c r="V16" s="543"/>
      <c r="W16" s="543"/>
      <c r="X16" s="543"/>
      <c r="Y16" s="543"/>
      <c r="Z16" s="543"/>
      <c r="AA16" s="543"/>
      <c r="AB16" s="543"/>
      <c r="AC16" s="543"/>
      <c r="AD16" s="543"/>
    </row>
    <row r="17">
      <c r="A17" s="605" t="s">
        <v>385</v>
      </c>
      <c r="B17" s="604">
        <f t="shared" si="10"/>
        <v>12155.33579</v>
      </c>
      <c r="C17" s="543">
        <f t="array" ref="C17">iferror(index('Moral weights'!$A$1:$AAB$80,match(CONCATENATE("Value assigned to ",mid($B$13, 30,1000)),'Moral weights'!$A$1:$A$80,0),match(C$1,'Moral weights'!$A$1:$AAB$1,0))/C24*10000," ")</f>
        <v>11963.6152</v>
      </c>
      <c r="D17" s="543">
        <f t="array" ref="D17">iferror(index('Moral weights'!$A$1:$AAB$80,match(CONCATENATE("Value assigned to ",mid($B$13, 30,1000)),'Moral weights'!$A$1:$A$80,0),match(D$1,'Moral weights'!$A$1:$AAB$1,0))/D24*10000," ")</f>
        <v>8312.55481</v>
      </c>
      <c r="E17" s="543">
        <f t="array" ref="E17">iferror(index('Moral weights'!$A$1:$AAB$80,match(CONCATENATE("Value assigned to ",mid($B$13, 30,1000)),'Moral weights'!$A$1:$A$80,0),match(E$1,'Moral weights'!$A$1:$AAB$1,0))/E24*10000," ")</f>
        <v>24311.47983</v>
      </c>
      <c r="F17" s="543">
        <f t="array" ref="F17">iferror(index('Moral weights'!$A$1:$AAB$80,match(CONCATENATE("Value assigned to ",mid($B$13, 30,1000)),'Moral weights'!$A$1:$A$80,0),match(F$1,'Moral weights'!$A$1:$AAB$1,0))/F24*10000," ")</f>
        <v>32864.65267</v>
      </c>
      <c r="G17" s="543">
        <f t="array" ref="G17">iferror(index('Moral weights'!$A$1:$AAB$80,match(CONCATENATE("Value assigned to ",mid($B$13, 30,1000)),'Moral weights'!$A$1:$A$80,0),match(G$1,'Moral weights'!$A$1:$AAB$1,0))/G24*10000," ")</f>
        <v>10407.50945</v>
      </c>
      <c r="H17" s="543">
        <f t="array" ref="H17">iferror(index('Moral weights'!$A$1:$AAB$80,match(CONCATENATE("Value assigned to ",mid($B$13, 30,1000)),'Moral weights'!$A$1:$A$80,0),match(H$1,'Moral weights'!$A$1:$AAB$1,0))/H24*10000," ")</f>
        <v>13945.31052</v>
      </c>
      <c r="I17" s="543">
        <f t="array" ref="I17">iferror(index('Moral weights'!$A$1:$AAB$80,match(CONCATENATE("Value assigned to ",mid($B$13, 30,1000)),'Moral weights'!$A$1:$A$80,0),match(I$1,'Moral weights'!$A$1:$AAB$1,0))/I24*10000," ")</f>
        <v>12155.33579</v>
      </c>
      <c r="J17" s="543">
        <f t="array" ref="J17">iferror(index('Moral weights'!$A$1:$AAB$80,match(CONCATENATE("Value assigned to ",mid($B$13, 30,1000)),'Moral weights'!$A$1:$A$80,0),match(J$1,'Moral weights'!$A$1:$AAB$1,0))/J24*10000," ")</f>
        <v>13632.30807</v>
      </c>
      <c r="K17" s="543">
        <f t="array" ref="K17">iferror(index('Moral weights'!$A$1:$AAB$80,match(CONCATENATE("Value assigned to ",mid($B$13, 30,1000)),'Moral weights'!$A$1:$A$80,0),match(K$1,'Moral weights'!$A$1:$AAB$1,0))/K24*10000," ")</f>
        <v>19050.20367</v>
      </c>
      <c r="L17" s="543">
        <f t="array" ref="L17">iferror(index('Moral weights'!$A$1:$AAB$80,match(CONCATENATE("Value assigned to ",mid($B$13, 30,1000)),'Moral weights'!$A$1:$A$80,0),match(L$1,'Moral weights'!$A$1:$AAB$1,0))/L24*10000," ")</f>
        <v>11628.441</v>
      </c>
      <c r="M17" s="543">
        <f t="array" ref="M17">iferror(index('Moral weights'!$A$1:$AAB$80,match(CONCATENATE("Value assigned to ",mid($B$13, 30,1000)),'Moral weights'!$A$1:$A$80,0),match(M$1,'Moral weights'!$A$1:$AAB$1,0))/M24*10000," ")</f>
        <v>11866.19528</v>
      </c>
      <c r="N17" s="543">
        <f t="array" ref="N17">iferror(index('Moral weights'!$A$1:$AAB$80,match(CONCATENATE("Value assigned to ",mid($B$13, 30,1000)),'Moral weights'!$A$1:$A$80,0),match(N$1,'Moral weights'!$A$1:$AAB$1,0))/N24*10000," ")</f>
        <v>21244.4001</v>
      </c>
      <c r="O17" s="543">
        <f t="array" ref="O17">iferror(index('Moral weights'!$A$1:$AAB$80,match(CONCATENATE("Value assigned to ",mid($B$13, 30,1000)),'Moral weights'!$A$1:$A$80,0),match(O$1,'Moral weights'!$A$1:$AAB$1,0))/O24*10000," ")</f>
        <v>17790.1334</v>
      </c>
      <c r="P17" s="543">
        <f t="array" ref="P17">iferror(index('Moral weights'!$A$1:$AAB$80,match(CONCATENATE("Value assigned to ",mid($B$13, 30,1000)),'Moral weights'!$A$1:$A$80,0),match(P$1,'Moral weights'!$A$1:$AAB$1,0))/P24*10000," ")</f>
        <v>2386.031305</v>
      </c>
      <c r="Q17" s="543">
        <f t="array" ref="Q17">iferror(index('Moral weights'!$A$1:$AAB$80,match(CONCATENATE("Value assigned to ",mid($B$13, 30,1000)),'Moral weights'!$A$1:$A$80,0),match(Q$1,'Moral weights'!$A$1:$AAB$1,0))/Q24*10000," ")</f>
        <v>5814.2205</v>
      </c>
      <c r="R17" s="543" t="str">
        <f t="array" ref="R17">iferror(index('Moral weights'!$A$1:$AAB$80,match(CONCATENATE("Value assigned to ",mid($B$13, 30,1000)),'Moral weights'!$A$1:$A$80,0),match(R$1,'Moral weights'!$A$1:$AAB$1,0))/R24*10000," ")</f>
        <v> </v>
      </c>
      <c r="S17" s="543">
        <f t="array" ref="S17">iferror(index('Moral weights'!$A$1:$AAB$80,match(CONCATENATE("Value assigned to ",mid($B$13, 30,1000)),'Moral weights'!$A$1:$A$80,0),match(S$1,'Moral weights'!$A$1:$AAB$1,0))/S24*10000," ")</f>
        <v>23783.27942</v>
      </c>
      <c r="T17" s="543"/>
      <c r="U17" s="543"/>
      <c r="V17" s="543"/>
      <c r="W17" s="543"/>
      <c r="X17" s="543"/>
      <c r="Y17" s="543"/>
      <c r="Z17" s="543"/>
      <c r="AA17" s="543"/>
      <c r="AB17" s="543"/>
      <c r="AC17" s="543"/>
      <c r="AD17" s="543"/>
    </row>
    <row r="18">
      <c r="A18" s="605" t="s">
        <v>386</v>
      </c>
      <c r="B18" s="604">
        <f t="shared" si="10"/>
        <v>1216.859118</v>
      </c>
      <c r="C18" s="543">
        <f t="array" ref="C18">iferror(index('Moral weights'!$A$1:$AAB$80,match(CONCATENATE("Value assigned to ",mid($B$13, 30,1000)),'Moral weights'!$A$1:$A$80,0),match(C$1,'Moral weights'!$A$1:$AAB$1,0))/C27*10000," ")</f>
        <v>1128.103509</v>
      </c>
      <c r="D18" s="543">
        <f t="array" ref="D18">iferror(index('Moral weights'!$A$1:$AAB$80,match(CONCATENATE("Value assigned to ",mid($B$13, 30,1000)),'Moral weights'!$A$1:$A$80,0),match(D$1,'Moral weights'!$A$1:$AAB$1,0))/D27*10000," ")</f>
        <v>1123.504327</v>
      </c>
      <c r="E18" s="543">
        <f t="array" ref="E18">iferror(index('Moral weights'!$A$1:$AAB$80,match(CONCATENATE("Value assigned to ",mid($B$13, 30,1000)),'Moral weights'!$A$1:$A$80,0),match(E$1,'Moral weights'!$A$1:$AAB$1,0))/E27*10000," ")</f>
        <v>3065.206005</v>
      </c>
      <c r="F18" s="543">
        <f t="array" ref="F18">iferror(index('Moral weights'!$A$1:$AAB$80,match(CONCATENATE("Value assigned to ",mid($B$13, 30,1000)),'Moral weights'!$A$1:$A$80,0),match(F$1,'Moral weights'!$A$1:$AAB$1,0))/F27*10000," ")</f>
        <v>4216.304358</v>
      </c>
      <c r="G18" s="543">
        <f t="array" ref="G18">iferror(index('Moral weights'!$A$1:$AAB$80,match(CONCATENATE("Value assigned to ",mid($B$13, 30,1000)),'Moral weights'!$A$1:$A$80,0),match(G$1,'Moral weights'!$A$1:$AAB$1,0))/G27*10000," ")</f>
        <v>999.0885294</v>
      </c>
      <c r="H18" s="543">
        <f t="array" ref="H18">iferror(index('Moral weights'!$A$1:$AAB$80,match(CONCATENATE("Value assigned to ",mid($B$13, 30,1000)),'Moral weights'!$A$1:$A$80,0),match(H$1,'Moral weights'!$A$1:$AAB$1,0))/H27*10000," ")</f>
        <v>1668.119709</v>
      </c>
      <c r="I18" s="543">
        <f t="array" ref="I18">iferror(index('Moral weights'!$A$1:$AAB$80,match(CONCATENATE("Value assigned to ",mid($B$13, 30,1000)),'Moral weights'!$A$1:$A$80,0),match(I$1,'Moral weights'!$A$1:$AAB$1,0))/I27*10000," ")</f>
        <v>518.3689612</v>
      </c>
      <c r="J18" s="543">
        <f t="array" ref="J18">iferror(index('Moral weights'!$A$1:$AAB$80,match(CONCATENATE("Value assigned to ",mid($B$13, 30,1000)),'Moral weights'!$A$1:$A$80,0),match(J$1,'Moral weights'!$A$1:$AAB$1,0))/J27*10000," ")</f>
        <v>1691.028479</v>
      </c>
      <c r="K18" s="543">
        <f t="array" ref="K18">iferror(index('Moral weights'!$A$1:$AAB$80,match(CONCATENATE("Value assigned to ",mid($B$13, 30,1000)),'Moral weights'!$A$1:$A$80,0),match(K$1,'Moral weights'!$A$1:$AAB$1,0))/K27*10000," ")</f>
        <v>1803.709887</v>
      </c>
      <c r="L18" s="543">
        <f t="array" ref="L18">iferror(index('Moral weights'!$A$1:$AAB$80,match(CONCATENATE("Value assigned to ",mid($B$13, 30,1000)),'Moral weights'!$A$1:$A$80,0),match(L$1,'Moral weights'!$A$1:$AAB$1,0))/L27*10000," ")</f>
        <v>966.5625335</v>
      </c>
      <c r="M18" s="543">
        <f t="array" ref="M18">iferror(index('Moral weights'!$A$1:$AAB$80,match(CONCATENATE("Value assigned to ",mid($B$13, 30,1000)),'Moral weights'!$A$1:$A$80,0),match(M$1,'Moral weights'!$A$1:$AAB$1,0))/M27*10000," ")</f>
        <v>1216.859118</v>
      </c>
      <c r="N18" s="543">
        <f t="array" ref="N18">iferror(index('Moral weights'!$A$1:$AAB$80,match(CONCATENATE("Value assigned to ",mid($B$13, 30,1000)),'Moral weights'!$A$1:$A$80,0),match(N$1,'Moral weights'!$A$1:$AAB$1,0))/N27*10000," ")</f>
        <v>2188.725718</v>
      </c>
      <c r="O18" s="543">
        <f t="array" ref="O18">iferror(index('Moral weights'!$A$1:$AAB$80,match(CONCATENATE("Value assigned to ",mid($B$13, 30,1000)),'Moral weights'!$A$1:$A$80,0),match(O$1,'Moral weights'!$A$1:$AAB$1,0))/O27*10000," ")</f>
        <v>1765.689734</v>
      </c>
      <c r="P18" s="543">
        <f t="array" ref="P18">iferror(index('Moral weights'!$A$1:$AAB$80,match(CONCATENATE("Value assigned to ",mid($B$13, 30,1000)),'Moral weights'!$A$1:$A$80,0),match(P$1,'Moral weights'!$A$1:$AAB$1,0))/P27*10000," ")</f>
        <v>346.7199174</v>
      </c>
      <c r="Q18" s="543">
        <f t="array" ref="Q18">iferror(index('Moral weights'!$A$1:$AAB$80,match(CONCATENATE("Value assigned to ",mid($B$13, 30,1000)),'Moral weights'!$A$1:$A$80,0),match(Q$1,'Moral weights'!$A$1:$AAB$1,0))/Q27*10000," ")</f>
        <v>474.8751507</v>
      </c>
      <c r="R18" s="543" t="str">
        <f t="array" ref="R18">iferror(index('Moral weights'!$A$1:$AAB$80,match(CONCATENATE("Value assigned to ",mid($B$13, 30,1000)),'Moral weights'!$A$1:$A$80,0),match(R$1,'Moral weights'!$A$1:$AAB$1,0))/R27*10000," ")</f>
        <v> </v>
      </c>
      <c r="S18" s="543">
        <f t="array" ref="S18">iferror(index('Moral weights'!$A$1:$AAB$80,match(CONCATENATE("Value assigned to ",mid($B$13, 30,1000)),'Moral weights'!$A$1:$A$80,0),match(S$1,'Moral weights'!$A$1:$AAB$1,0))/S27*10000," ")</f>
        <v>2323.249066</v>
      </c>
      <c r="T18" s="543"/>
      <c r="U18" s="543"/>
      <c r="V18" s="543"/>
      <c r="W18" s="543"/>
      <c r="X18" s="543"/>
      <c r="Y18" s="543"/>
      <c r="Z18" s="543"/>
      <c r="AA18" s="543"/>
      <c r="AB18" s="543"/>
      <c r="AC18" s="543"/>
      <c r="AD18" s="543"/>
    </row>
    <row r="19">
      <c r="A19" s="605" t="s">
        <v>74</v>
      </c>
      <c r="B19" s="604">
        <f t="shared" si="10"/>
        <v>1425.051734</v>
      </c>
      <c r="C19" s="543">
        <f t="array" ref="C19">iferror(index('Moral weights'!$A$1:$AAB$80,match(CONCATENATE("Value assigned to ",mid($B$13, 30,1000)),'Moral weights'!$A$1:$A$80,0),match(C$1,'Moral weights'!$A$1:$AAB$1,0))/C29*10000," ")</f>
        <v>1658.772521</v>
      </c>
      <c r="D19" s="543">
        <f t="array" ref="D19">iferror(index('Moral weights'!$A$1:$AAB$80,match(CONCATENATE("Value assigned to ",mid($B$13, 30,1000)),'Moral weights'!$A$1:$A$80,0),match(D$1,'Moral weights'!$A$1:$AAB$1,0))/D29*10000," ")</f>
        <v>1227.697985</v>
      </c>
      <c r="E19" s="543">
        <f t="array" ref="E19">iferror(index('Moral weights'!$A$1:$AAB$80,match(CONCATENATE("Value assigned to ",mid($B$13, 30,1000)),'Moral weights'!$A$1:$A$80,0),match(E$1,'Moral weights'!$A$1:$AAB$1,0))/E29*10000," ")</f>
        <v>1886.9319</v>
      </c>
      <c r="F19" s="543">
        <f t="array" ref="F19">iferror(index('Moral weights'!$A$1:$AAB$80,match(CONCATENATE("Value assigned to ",mid($B$13, 30,1000)),'Moral weights'!$A$1:$A$80,0),match(F$1,'Moral weights'!$A$1:$AAB$1,0))/F29*10000," ")</f>
        <v>1729.59251</v>
      </c>
      <c r="G19" s="543">
        <f t="array" ref="G19">iferror(index('Moral weights'!$A$1:$AAB$80,match(CONCATENATE("Value assigned to ",mid($B$13, 30,1000)),'Moral weights'!$A$1:$A$80,0),match(G$1,'Moral weights'!$A$1:$AAB$1,0))/G29*10000," ")</f>
        <v>1334.74042</v>
      </c>
      <c r="H19" s="543">
        <f t="array" ref="H19">iferror(index('Moral weights'!$A$1:$AAB$80,match(CONCATENATE("Value assigned to ",mid($B$13, 30,1000)),'Moral weights'!$A$1:$A$80,0),match(H$1,'Moral weights'!$A$1:$AAB$1,0))/H29*10000," ")</f>
        <v>1405.842085</v>
      </c>
      <c r="I19" s="543">
        <f t="array" ref="I19">iferror(index('Moral weights'!$A$1:$AAB$80,match(CONCATENATE("Value assigned to ",mid($B$13, 30,1000)),'Moral weights'!$A$1:$A$80,0),match(I$1,'Moral weights'!$A$1:$AAB$1,0))/I29*10000," ")</f>
        <v>1183.127542</v>
      </c>
      <c r="J19" s="543">
        <f t="array" ref="J19">iferror(index('Moral weights'!$A$1:$AAB$80,match(CONCATENATE("Value assigned to ",mid($B$13, 30,1000)),'Moral weights'!$A$1:$A$80,0),match(J$1,'Moral weights'!$A$1:$AAB$1,0))/J29*10000," ")</f>
        <v>1609.285824</v>
      </c>
      <c r="K19" s="543">
        <f t="array" ref="K19">iferror(index('Moral weights'!$A$1:$AAB$80,match(CONCATENATE("Value assigned to ",mid($B$13, 30,1000)),'Moral weights'!$A$1:$A$80,0),match(K$1,'Moral weights'!$A$1:$AAB$1,0))/K29*10000," ")</f>
        <v>1665.117017</v>
      </c>
      <c r="L19" s="543">
        <f t="array" ref="L19">iferror(index('Moral weights'!$A$1:$AAB$80,match(CONCATENATE("Value assigned to ",mid($B$13, 30,1000)),'Moral weights'!$A$1:$A$80,0),match(L$1,'Moral weights'!$A$1:$AAB$1,0))/L29*10000," ")</f>
        <v>1246.749983</v>
      </c>
      <c r="M19" s="543">
        <f t="array" ref="M19">iferror(index('Moral weights'!$A$1:$AAB$80,match(CONCATENATE("Value assigned to ",mid($B$13, 30,1000)),'Moral weights'!$A$1:$A$80,0),match(M$1,'Moral weights'!$A$1:$AAB$1,0))/M29*10000," ")</f>
        <v>1425.051734</v>
      </c>
      <c r="N19" s="543">
        <f t="array" ref="N19">iferror(index('Moral weights'!$A$1:$AAB$80,match(CONCATENATE("Value assigned to ",mid($B$13, 30,1000)),'Moral weights'!$A$1:$A$80,0),match(N$1,'Moral weights'!$A$1:$AAB$1,0))/N29*10000," ")</f>
        <v>1758.798725</v>
      </c>
      <c r="O19" s="543">
        <f t="array" ref="O19">iferror(index('Moral weights'!$A$1:$AAB$80,match(CONCATENATE("Value assigned to ",mid($B$13, 30,1000)),'Moral weights'!$A$1:$A$80,0),match(O$1,'Moral weights'!$A$1:$AAB$1,0))/O29*10000," ")</f>
        <v>1573.59189</v>
      </c>
      <c r="P19" s="543">
        <f t="array" ref="P19">iferror(index('Moral weights'!$A$1:$AAB$80,match(CONCATENATE("Value assigned to ",mid($B$13, 30,1000)),'Moral weights'!$A$1:$A$80,0),match(P$1,'Moral weights'!$A$1:$AAB$1,0))/P29*10000," ")</f>
        <v>668.4209327</v>
      </c>
      <c r="Q19" s="543">
        <f t="array" ref="Q19">iferror(index('Moral weights'!$A$1:$AAB$80,match(CONCATENATE("Value assigned to ",mid($B$13, 30,1000)),'Moral weights'!$A$1:$A$80,0),match(Q$1,'Moral weights'!$A$1:$AAB$1,0))/Q29*10000," ")</f>
        <v>916.5772508</v>
      </c>
      <c r="R19" s="543" t="str">
        <f t="array" ref="R19">iferror(index('Moral weights'!$A$1:$AAB$80,match(CONCATENATE("Value assigned to ",mid($B$13, 30,1000)),'Moral weights'!$A$1:$A$80,0),match(R$1,'Moral weights'!$A$1:$AAB$1,0))/R29*10000," ")</f>
        <v> </v>
      </c>
      <c r="S19" s="543">
        <f t="array" ref="S19">iferror(index('Moral weights'!$A$1:$AAB$80,match(CONCATENATE("Value assigned to ",mid($B$13, 30,1000)),'Moral weights'!$A$1:$A$80,0),match(S$1,'Moral weights'!$A$1:$AAB$1,0))/S29*10000," ")</f>
        <v>1779.056868</v>
      </c>
      <c r="T19" s="543"/>
      <c r="U19" s="543"/>
      <c r="V19" s="543"/>
      <c r="W19" s="543"/>
      <c r="X19" s="543"/>
      <c r="Y19" s="543"/>
      <c r="Z19" s="543"/>
      <c r="AA19" s="543"/>
      <c r="AB19" s="543"/>
      <c r="AC19" s="543"/>
      <c r="AD19" s="543"/>
    </row>
    <row r="20">
      <c r="A20" s="605" t="s">
        <v>387</v>
      </c>
      <c r="B20" s="604">
        <f t="shared" si="10"/>
        <v>2182.761603</v>
      </c>
      <c r="C20" s="543">
        <f t="array" ref="C20">iferror(index('Moral weights'!$A$1:$AAB$80,match(CONCATENATE("Value assigned to ",mid($B$13, 30,1000)),'Moral weights'!$A$1:$A$80,0),match(C$1,'Moral weights'!$A$1:$AAB$1,0))/C30*10000," ")</f>
        <v>2477.855219</v>
      </c>
      <c r="D20" s="543">
        <f t="array" ref="D20">iferror(index('Moral weights'!$A$1:$AAB$80,match(CONCATENATE("Value assigned to ",mid($B$13, 30,1000)),'Moral weights'!$A$1:$A$80,0),match(D$1,'Moral weights'!$A$1:$AAB$1,0))/D30*10000," ")</f>
        <v>2175.326991</v>
      </c>
      <c r="E20" s="543">
        <f t="array" ref="E20">iferror(index('Moral weights'!$A$1:$AAB$80,match(CONCATENATE("Value assigned to ",mid($B$13, 30,1000)),'Moral weights'!$A$1:$A$80,0),match(E$1,'Moral weights'!$A$1:$AAB$1,0))/E30*10000," ")</f>
        <v>2663.098728</v>
      </c>
      <c r="F20" s="543">
        <f t="array" ref="F20">iferror(index('Moral weights'!$A$1:$AAB$80,match(CONCATENATE("Value assigned to ",mid($B$13, 30,1000)),'Moral weights'!$A$1:$A$80,0),match(F$1,'Moral weights'!$A$1:$AAB$1,0))/F30*10000," ")</f>
        <v>2781.354809</v>
      </c>
      <c r="G20" s="543">
        <f t="array" ref="G20">iferror(index('Moral weights'!$A$1:$AAB$80,match(CONCATENATE("Value assigned to ",mid($B$13, 30,1000)),'Moral weights'!$A$1:$A$80,0),match(G$1,'Moral weights'!$A$1:$AAB$1,0))/G30*10000," ")</f>
        <v>2157.717559</v>
      </c>
      <c r="H20" s="543">
        <f t="array" ref="H20">iferror(index('Moral weights'!$A$1:$AAB$80,match(CONCATENATE("Value assigned to ",mid($B$13, 30,1000)),'Moral weights'!$A$1:$A$80,0),match(H$1,'Moral weights'!$A$1:$AAB$1,0))/H30*10000," ")</f>
        <v>1955.954807</v>
      </c>
      <c r="I20" s="543">
        <f t="array" ref="I20">iferror(index('Moral weights'!$A$1:$AAB$80,match(CONCATENATE("Value assigned to ",mid($B$13, 30,1000)),'Moral weights'!$A$1:$A$80,0),match(I$1,'Moral weights'!$A$1:$AAB$1,0))/I30*10000," ")</f>
        <v>1543.916823</v>
      </c>
      <c r="J20" s="543">
        <f t="array" ref="J20">iferror(index('Moral weights'!$A$1:$AAB$80,match(CONCATENATE("Value assigned to ",mid($B$13, 30,1000)),'Moral weights'!$A$1:$A$80,0),match(J$1,'Moral weights'!$A$1:$AAB$1,0))/J30*10000," ")</f>
        <v>2474.778138</v>
      </c>
      <c r="K20" s="543">
        <f t="array" ref="K20">iferror(index('Moral weights'!$A$1:$AAB$80,match(CONCATENATE("Value assigned to ",mid($B$13, 30,1000)),'Moral weights'!$A$1:$A$80,0),match(K$1,'Moral weights'!$A$1:$AAB$1,0))/K30*10000," ")</f>
        <v>2414.115068</v>
      </c>
      <c r="L20" s="543">
        <f t="array" ref="L20">iferror(index('Moral weights'!$A$1:$AAB$80,match(CONCATENATE("Value assigned to ",mid($B$13, 30,1000)),'Moral weights'!$A$1:$A$80,0),match(L$1,'Moral weights'!$A$1:$AAB$1,0))/L30*10000," ")</f>
        <v>1897.34702</v>
      </c>
      <c r="M20" s="543">
        <f t="array" ref="M20">iferror(index('Moral weights'!$A$1:$AAB$80,match(CONCATENATE("Value assigned to ",mid($B$13, 30,1000)),'Moral weights'!$A$1:$A$80,0),match(M$1,'Moral weights'!$A$1:$AAB$1,0))/M30*10000," ")</f>
        <v>2182.761603</v>
      </c>
      <c r="N20" s="543">
        <f t="array" ref="N20">iferror(index('Moral weights'!$A$1:$AAB$80,match(CONCATENATE("Value assigned to ",mid($B$13, 30,1000)),'Moral weights'!$A$1:$A$80,0),match(N$1,'Moral weights'!$A$1:$AAB$1,0))/N30*10000," ")</f>
        <v>2514.10428</v>
      </c>
      <c r="O20" s="543">
        <f t="array" ref="O20">iferror(index('Moral weights'!$A$1:$AAB$80,match(CONCATENATE("Value assigned to ",mid($B$13, 30,1000)),'Moral weights'!$A$1:$A$80,0),match(O$1,'Moral weights'!$A$1:$AAB$1,0))/O30*10000," ")</f>
        <v>2414.719338</v>
      </c>
      <c r="P20" s="543">
        <f t="array" ref="P20">iferror(index('Moral weights'!$A$1:$AAB$80,match(CONCATENATE("Value assigned to ",mid($B$13, 30,1000)),'Moral weights'!$A$1:$A$80,0),match(P$1,'Moral weights'!$A$1:$AAB$1,0))/P30*10000," ")</f>
        <v>1296.734335</v>
      </c>
      <c r="Q20" s="543">
        <f t="array" ref="Q20">iferror(index('Moral weights'!$A$1:$AAB$80,match(CONCATENATE("Value assigned to ",mid($B$13, 30,1000)),'Moral weights'!$A$1:$A$80,0),match(Q$1,'Moral weights'!$A$1:$AAB$1,0))/Q30*10000," ")</f>
        <v>1374.503389</v>
      </c>
      <c r="R20" s="543" t="str">
        <f t="array" ref="R20">iferror(index('Moral weights'!$A$1:$AAB$80,match(CONCATENATE("Value assigned to ",mid($B$13, 30,1000)),'Moral weights'!$A$1:$A$80,0),match(R$1,'Moral weights'!$A$1:$AAB$1,0))/R30*10000," ")</f>
        <v> </v>
      </c>
      <c r="S20" s="543">
        <f t="array" ref="S20">iferror(index('Moral weights'!$A$1:$AAB$80,match(CONCATENATE("Value assigned to ",mid($B$13, 30,1000)),'Moral weights'!$A$1:$A$80,0),match(S$1,'Moral weights'!$A$1:$AAB$1,0))/S30*10000," ")</f>
        <v>2556.317641</v>
      </c>
      <c r="T20" s="543"/>
      <c r="U20" s="543"/>
      <c r="V20" s="543"/>
      <c r="W20" s="543"/>
      <c r="X20" s="543"/>
      <c r="Y20" s="543"/>
      <c r="Z20" s="543"/>
      <c r="AA20" s="543"/>
      <c r="AB20" s="543"/>
      <c r="AC20" s="543"/>
      <c r="AD20" s="543"/>
    </row>
    <row r="21">
      <c r="A21" s="605" t="s">
        <v>388</v>
      </c>
      <c r="B21" s="604">
        <f t="shared" si="10"/>
        <v>2165.343555</v>
      </c>
      <c r="C21" s="608">
        <f t="array" ref="C21">iferror(index('Moral weights'!$A$1:$AAB$80,match(CONCATENATE("Value assigned to ",mid($B$13, 30,1000)),'Moral weights'!$A$1:$A$80,0),match(C$1,'Moral weights'!$A$1:$AAB$1,0))/C31*10000," ")</f>
        <v>2017.788294</v>
      </c>
      <c r="D21" s="608">
        <f t="array" ref="D21">iferror(index('Moral weights'!$A$1:$AAB$80,match(CONCATENATE("Value assigned to ",mid($B$13, 30,1000)),'Moral weights'!$A$1:$A$80,0),match(D$1,'Moral weights'!$A$1:$AAB$1,0))/D31*10000," ")</f>
        <v>1998.169169</v>
      </c>
      <c r="E21" s="608">
        <f t="array" ref="E21">iferror(index('Moral weights'!$A$1:$AAB$80,match(CONCATENATE("Value assigned to ",mid($B$13, 30,1000)),'Moral weights'!$A$1:$A$80,0),match(E$1,'Moral weights'!$A$1:$AAB$1,0))/E31*10000," ")</f>
        <v>5407.410566</v>
      </c>
      <c r="F21" s="608">
        <f t="array" ref="F21">iferror(index('Moral weights'!$A$1:$AAB$80,match(CONCATENATE("Value assigned to ",mid($B$13, 30,1000)),'Moral weights'!$A$1:$A$80,0),match(F$1,'Moral weights'!$A$1:$AAB$1,0))/F31*10000," ")</f>
        <v>7300.19267</v>
      </c>
      <c r="G21" s="608">
        <f t="array" ref="G21">iferror(index('Moral weights'!$A$1:$AAB$80,match(CONCATENATE("Value assigned to ",mid($B$13, 30,1000)),'Moral weights'!$A$1:$A$80,0),match(G$1,'Moral weights'!$A$1:$AAB$1,0))/G31*10000," ")</f>
        <v>1781.627473</v>
      </c>
      <c r="H21" s="608">
        <f t="array" ref="H21">iferror(index('Moral weights'!$A$1:$AAB$80,match(CONCATENATE("Value assigned to ",mid($B$13, 30,1000)),'Moral weights'!$A$1:$A$80,0),match(H$1,'Moral weights'!$A$1:$AAB$1,0))/H31*10000," ")</f>
        <v>2958.097702</v>
      </c>
      <c r="I21" s="608">
        <f t="array" ref="I21">iferror(index('Moral weights'!$A$1:$AAB$80,match(CONCATENATE("Value assigned to ",mid($B$13, 30,1000)),'Moral weights'!$A$1:$A$80,0),match(I$1,'Moral weights'!$A$1:$AAB$1,0))/I31*10000," ")</f>
        <v>927.5276666</v>
      </c>
      <c r="J21" s="608">
        <f t="array" ref="J21">iferror(index('Moral weights'!$A$1:$AAB$80,match(CONCATENATE("Value assigned to ",mid($B$13, 30,1000)),'Moral weights'!$A$1:$A$80,0),match(J$1,'Moral weights'!$A$1:$AAB$1,0))/J31*10000," ")</f>
        <v>3004.833527</v>
      </c>
      <c r="K21" s="608">
        <f t="array" ref="K21">iferror(index('Moral weights'!$A$1:$AAB$80,match(CONCATENATE("Value assigned to ",mid($B$13, 30,1000)),'Moral weights'!$A$1:$A$80,0),match(K$1,'Moral weights'!$A$1:$AAB$1,0))/K31*10000," ")</f>
        <v>3201.944512</v>
      </c>
      <c r="L21" s="608">
        <f t="array" ref="L21">iferror(index('Moral weights'!$A$1:$AAB$80,match(CONCATENATE("Value assigned to ",mid($B$13, 30,1000)),'Moral weights'!$A$1:$A$80,0),match(L$1,'Moral weights'!$A$1:$AAB$1,0))/L31*10000," ")</f>
        <v>1723.493115</v>
      </c>
      <c r="M21" s="608">
        <f t="array" ref="M21">iferror(index('Moral weights'!$A$1:$AAB$80,match(CONCATENATE("Value assigned to ",mid($B$13, 30,1000)),'Moral weights'!$A$1:$A$80,0),match(M$1,'Moral weights'!$A$1:$AAB$1,0))/M31*10000," ")</f>
        <v>2165.343555</v>
      </c>
      <c r="N21" s="608">
        <f t="array" ref="N21">iferror(index('Moral weights'!$A$1:$AAB$80,match(CONCATENATE("Value assigned to ",mid($B$13, 30,1000)),'Moral weights'!$A$1:$A$80,0),match(N$1,'Moral weights'!$A$1:$AAB$1,0))/N31*10000," ")</f>
        <v>3879.902176</v>
      </c>
      <c r="O21" s="608">
        <f t="array" ref="O21">iferror(index('Moral weights'!$A$1:$AAB$80,match(CONCATENATE("Value assigned to ",mid($B$13, 30,1000)),'Moral weights'!$A$1:$A$80,0),match(O$1,'Moral weights'!$A$1:$AAB$1,0))/O31*10000," ")</f>
        <v>3124.917323</v>
      </c>
      <c r="P21" s="608">
        <f t="array" ref="P21">iferror(index('Moral weights'!$A$1:$AAB$80,match(CONCATENATE("Value assigned to ",mid($B$13, 30,1000)),'Moral weights'!$A$1:$A$80,0),match(P$1,'Moral weights'!$A$1:$AAB$1,0))/P31*10000," ")</f>
        <v>620.7018669</v>
      </c>
      <c r="Q21" s="608">
        <f t="array" ref="Q21">iferror(index('Moral weights'!$A$1:$AAB$80,match(CONCATENATE("Value assigned to ",mid($B$13, 30,1000)),'Moral weights'!$A$1:$A$80,0),match(Q$1,'Moral weights'!$A$1:$AAB$1,0))/Q31*10000," ")</f>
        <v>849.8356755</v>
      </c>
      <c r="R21" s="608" t="str">
        <f t="array" ref="R21">iferror(index('Moral weights'!$A$1:$AAB$80,match(CONCATENATE("Value assigned to ",mid($B$13, 30,1000)),'Moral weights'!$A$1:$A$80,0),match(R$1,'Moral weights'!$A$1:$AAB$1,0))/R31*10000," ")</f>
        <v> </v>
      </c>
      <c r="S21" s="608">
        <f t="array" ref="S21">iferror(index('Moral weights'!$A$1:$AAB$80,match(CONCATENATE("Value assigned to ",mid($B$13, 30,1000)),'Moral weights'!$A$1:$A$80,0),match(S$1,'Moral weights'!$A$1:$AAB$1,0))/S31*10000," ")</f>
        <v>4124.230094</v>
      </c>
      <c r="T21" s="608"/>
      <c r="U21" s="608"/>
      <c r="V21" s="608"/>
      <c r="W21" s="608"/>
      <c r="X21" s="608"/>
      <c r="Y21" s="608"/>
      <c r="Z21" s="608"/>
      <c r="AA21" s="608"/>
      <c r="AB21" s="608"/>
      <c r="AC21" s="608"/>
      <c r="AD21" s="608"/>
    </row>
    <row r="22">
      <c r="A22" s="20"/>
      <c r="B22" s="597"/>
      <c r="C22" s="597"/>
      <c r="D22" s="597"/>
      <c r="E22" s="597"/>
      <c r="F22" s="597"/>
      <c r="G22" s="597"/>
      <c r="H22" s="597"/>
      <c r="I22" s="597"/>
      <c r="J22" s="597"/>
      <c r="K22" s="597"/>
      <c r="L22" s="597"/>
      <c r="M22" s="597"/>
      <c r="N22" s="597"/>
      <c r="O22" s="597"/>
      <c r="P22" s="597"/>
      <c r="Q22" s="597"/>
      <c r="R22" s="597"/>
      <c r="S22" s="597"/>
    </row>
    <row r="23">
      <c r="A23" s="294" t="s">
        <v>365</v>
      </c>
      <c r="B23" s="609"/>
      <c r="C23" s="609"/>
      <c r="D23" s="609"/>
      <c r="E23" s="609"/>
      <c r="F23" s="609"/>
      <c r="G23" s="609"/>
      <c r="H23" s="609"/>
      <c r="I23" s="609"/>
      <c r="J23" s="609"/>
      <c r="K23" s="295"/>
      <c r="L23" s="609"/>
      <c r="M23" s="295"/>
      <c r="N23" s="295"/>
      <c r="O23" s="295"/>
      <c r="P23" s="295"/>
      <c r="Q23" s="295"/>
      <c r="R23" s="295"/>
      <c r="S23" s="295"/>
      <c r="T23" s="301"/>
      <c r="U23" s="301"/>
      <c r="V23" s="301"/>
      <c r="W23" s="301"/>
      <c r="X23" s="301"/>
      <c r="Y23" s="301"/>
      <c r="Z23" s="301"/>
      <c r="AA23" s="301"/>
      <c r="AB23" s="301"/>
      <c r="AC23" s="301"/>
      <c r="AD23" s="301"/>
    </row>
    <row r="24">
      <c r="A24" s="610" t="s">
        <v>385</v>
      </c>
      <c r="B24" s="611">
        <f t="shared" ref="B24:B31" si="11">iferror(median(C24:Q24),"n/a")</f>
        <v>19.21689342</v>
      </c>
      <c r="C24" s="611">
        <f t="array" ref="C24">iferror(index(Cash!$A$1:$AAN$100,match("Total units of value per $10,000 donated",Cash!$A$1:$A$100,0),match(C$1,Cash!$A$1:$AAN$1,0)),"n/a")</f>
        <v>35.94231283</v>
      </c>
      <c r="D24" s="611">
        <f t="array" ref="D24">iferror(index(Cash!$A$1:$AAN$100,match("Total units of value per $10,000 donated",Cash!$A$1:$A$100,0),match(D$1,Cash!$A$1:$AAN$1,0)),"n/a")</f>
        <v>9.623996693</v>
      </c>
      <c r="E24" s="611">
        <f t="array" ref="E24">iferror(index(Cash!$A$1:$AAN$100,match("Total units of value per $10,000 donated",Cash!$A$1:$A$100,0),match(E$1,Cash!$A$1:$AAN$1,0)),"n/a")</f>
        <v>32.90626509</v>
      </c>
      <c r="F24" s="611">
        <f t="array" ref="F24">iferror(index(Cash!$A$1:$AAN$100,match("Total units of value per $10,000 donated",Cash!$A$1:$A$100,0),match(F$1,Cash!$A$1:$AAN$1,0)),"n/a")</f>
        <v>15.21391402</v>
      </c>
      <c r="G24" s="611">
        <f t="array" ref="G24">iferror(index(Cash!$A$1:$AAN$100,match("Total units of value per $10,000 donated",Cash!$A$1:$A$100,0),match(G$1,Cash!$A$1:$AAN$1,0)),"n/a")</f>
        <v>19.21689342</v>
      </c>
      <c r="H24" s="611">
        <f t="array" ref="H24">iferror(index(Cash!$A$1:$AAN$100,match("Total units of value per $10,000 donated",Cash!$A$1:$A$100,0),match(H$1,Cash!$A$1:$AAN$1,0)),"n/a")</f>
        <v>0.7170869363</v>
      </c>
      <c r="I24" s="611">
        <f t="array" ref="I24">iferror(index(Cash!$A$1:$AAN$100,match("Total units of value per $10,000 donated",Cash!$A$1:$A$100,0),match(I$1,Cash!$A$1:$AAN$1,0)),"n/a")</f>
        <v>12.10990815</v>
      </c>
      <c r="J24" s="611">
        <f t="array" ref="J24">iferror(index(Cash!$A$1:$AAN$100,match("Total units of value per $10,000 donated",Cash!$A$1:$A$100,0),match(J$1,Cash!$A$1:$AAN$1,0)),"n/a")</f>
        <v>36.67757487</v>
      </c>
      <c r="K24" s="611">
        <f t="array" ref="K24">iferror(index(Cash!$A$1:$AAN$100,match("Total units of value per $10,000 donated",Cash!$A$1:$A$100,0),match(K$1,Cash!$A$1:$AAN$1,0)),"n/a")</f>
        <v>22.41445853</v>
      </c>
      <c r="L24" s="611">
        <f t="array" ref="L24">iferror(index(Cash!$A$1:$AAN$100,match("Total units of value per $10,000 donated",Cash!$A$1:$A$100,0),match(L$1,Cash!$A$1:$AAN$1,0)),"n/a")</f>
        <v>8.599605055</v>
      </c>
      <c r="M24" s="611">
        <f t="array" ref="M24">iferror(index(Cash!$A$1:$AAN$100,match("Total units of value per $10,000 donated",Cash!$A$1:$A$100,0),match(M$1,Cash!$A$1:$AAN$1,0)),"n/a")</f>
        <v>42.13650526</v>
      </c>
      <c r="N24" s="611">
        <f t="array" ref="N24">iferror(index(Cash!$A$1:$AAN$100,match("Total units of value per $10,000 donated",Cash!$A$1:$A$100,0),match(N$1,Cash!$A$1:$AAN$1,0)),"n/a")</f>
        <v>18.82849118</v>
      </c>
      <c r="O24" s="611">
        <f t="array" ref="O24">iferror(index(Cash!$A$1:$AAN$100,match("Total units of value per $10,000 donated",Cash!$A$1:$A$100,0),match(O$1,Cash!$A$1:$AAN$1,0)),"n/a")</f>
        <v>38.3639619</v>
      </c>
      <c r="P24" s="611">
        <f t="array" ref="P24">iferror(index(Cash!$A$1:$AAN$100,match("Total units of value per $10,000 donated",Cash!$A$1:$A$100,0),match(P$1,Cash!$A$1:$AAN$1,0)),"n/a")</f>
        <v>0.5987228355</v>
      </c>
      <c r="Q24" s="611">
        <f t="array" ref="Q24">iferror(index(Cash!$A$1:$AAN$100,match("Total units of value per $10,000 donated",Cash!$A$1:$A$100,0),match(Q$1,Cash!$A$1:$AAN$1,0)),"n/a")</f>
        <v>34.39842022</v>
      </c>
      <c r="R24" s="611" t="str">
        <f t="array" ref="R24">iferror(index(Cash!$A$1:$AAN$100,match("Total units of value per $10,000 donated",Cash!$A$1:$A$100,0),match(R$1,Cash!$A$1:$AAN$1,0)),"n/a")</f>
        <v>n/a</v>
      </c>
      <c r="S24" s="611">
        <f t="array" ref="S24">iferror(index(Cash!$A$1:$AAN$100,match("Total units of value per $10,000 donated",Cash!$A$1:$A$100,0),match(S$1,Cash!$A$1:$AAN$1,0)),"n/a")</f>
        <v>15.35953027</v>
      </c>
      <c r="T24" s="612"/>
      <c r="U24" s="612"/>
      <c r="V24" s="612"/>
      <c r="W24" s="612"/>
      <c r="X24" s="612"/>
      <c r="Y24" s="612"/>
      <c r="Z24" s="612"/>
      <c r="AA24" s="612"/>
      <c r="AB24" s="612"/>
      <c r="AC24" s="612"/>
      <c r="AD24" s="612"/>
    </row>
    <row r="25">
      <c r="A25" s="613" t="s">
        <v>383</v>
      </c>
      <c r="B25" s="611">
        <f t="shared" si="11"/>
        <v>444.0132908</v>
      </c>
      <c r="C25" s="614">
        <f t="array" ref="C25">iferror(index(Deworming!$A$1:$ZZ$120,match(CONCATENATE($A$23," (after accounting for leverage and funging) — DtW"),Deworming!$A$1:$A$120,0),match(C$1,Deworming!$A$1:$ZZ$1,0)),"n/a")</f>
        <v>702.9469739</v>
      </c>
      <c r="D25" s="614">
        <f t="array" ref="D25">iferror(index(Deworming!$A$1:$ZZ$120,match(CONCATENATE($A$23," (after accounting for leverage and funging) — DtW"),Deworming!$A$1:$A$120,0),match(D$1,Deworming!$A$1:$ZZ$1,0)),"n/a")</f>
        <v>134.1229994</v>
      </c>
      <c r="E25" s="614">
        <f t="array" ref="E25">iferror(index(Deworming!$A$1:$ZZ$120,match(CONCATENATE($A$23," (after accounting for leverage and funging) — DtW"),Deworming!$A$1:$A$120,0),match(E$1,Deworming!$A$1:$ZZ$1,0)),"n/a")</f>
        <v>500.6544498</v>
      </c>
      <c r="F25" s="614">
        <f t="array" ref="F25">iferror(index(Deworming!$A$1:$ZZ$120,match(CONCATENATE($A$23," (after accounting for leverage and funging) — DtW"),Deworming!$A$1:$A$120,0),match(F$1,Deworming!$A$1:$ZZ$1,0)),"n/a")</f>
        <v>237.0676272</v>
      </c>
      <c r="G25" s="614">
        <f t="array" ref="G25">iferror(index(Deworming!$A$1:$ZZ$120,match(CONCATENATE($A$23," (after accounting for leverage and funging) — DtW"),Deworming!$A$1:$A$120,0),match(G$1,Deworming!$A$1:$ZZ$1,0)),"n/a")</f>
        <v>371.626673</v>
      </c>
      <c r="H25" s="614">
        <f t="array" ref="H25">iferror(index(Deworming!$A$1:$ZZ$120,match(CONCATENATE($A$23," (after accounting for leverage and funging) — DtW"),Deworming!$A$1:$A$120,0),match(H$1,Deworming!$A$1:$ZZ$1,0)),"n/a")</f>
        <v>11.28098328</v>
      </c>
      <c r="I25" s="614">
        <f t="array" ref="I25">iferror(index(Deworming!$A$1:$ZZ$120,match(CONCATENATE($A$23," (after accounting for leverage and funging) — DtW"),Deworming!$A$1:$A$120,0),match(I$1,Deworming!$A$1:$ZZ$1,0)),"n/a")</f>
        <v>519.3482877</v>
      </c>
      <c r="J25" s="614">
        <f t="array" ref="J25">iferror(index(Deworming!$A$1:$ZZ$120,match(CONCATENATE($A$23," (after accounting for leverage and funging) — DtW"),Deworming!$A$1:$A$120,0),match(J$1,Deworming!$A$1:$ZZ$1,0)),"n/a")</f>
        <v>556.5511471</v>
      </c>
      <c r="K25" s="614">
        <f t="array" ref="K25">iferror(index(Deworming!$A$1:$ZZ$120,match(CONCATENATE($A$23," (after accounting for leverage and funging) — DtW"),Deworming!$A$1:$A$120,0),match(K$1,Deworming!$A$1:$ZZ$1,0)),"n/a")</f>
        <v>444.0132908</v>
      </c>
      <c r="L25" s="614">
        <f t="array" ref="L25">iferror(index(Deworming!$A$1:$ZZ$120,match(CONCATENATE($A$23," (after accounting for leverage and funging) — DtW"),Deworming!$A$1:$A$120,0),match(L$1,Deworming!$A$1:$ZZ$1,0)),"n/a")</f>
        <v>192.0233473</v>
      </c>
      <c r="M25" s="614">
        <f t="array" ref="M25">iferror(index(Deworming!$A$1:$ZZ$120,match(CONCATENATE($A$23," (after accounting for leverage and funging) — DtW"),Deworming!$A$1:$A$120,0),match(M$1,Deworming!$A$1:$ZZ$1,0)),"n/a")</f>
        <v>766.553889</v>
      </c>
      <c r="N25" s="614">
        <f t="array" ref="N25">iferror(index(Deworming!$A$1:$ZZ$120,match(CONCATENATE($A$23," (after accounting for leverage and funging) — DtW"),Deworming!$A$1:$A$120,0),match(N$1,Deworming!$A$1:$ZZ$1,0)),"n/a")</f>
        <v>345.1731954</v>
      </c>
      <c r="O25" s="614">
        <f t="array" ref="O25">iferror(index(Deworming!$A$1:$ZZ$120,match(CONCATENATE($A$23," (after accounting for leverage and funging) — DtW"),Deworming!$A$1:$A$120,0),match(O$1,Deworming!$A$1:$ZZ$1,0)),"n/a")</f>
        <v>730.7541407</v>
      </c>
      <c r="P25" s="614">
        <f t="array" ref="P25">iferror(index(Deworming!$A$1:$ZZ$120,match(CONCATENATE($A$23," (after accounting for leverage and funging) — DtW"),Deworming!$A$1:$A$120,0),match(P$1,Deworming!$A$1:$ZZ$1,0)),"n/a")</f>
        <v>7.594303817</v>
      </c>
      <c r="Q25" s="614">
        <f t="array" ref="Q25">iferror(index(Deworming!$A$1:$ZZ$120,match(CONCATENATE($A$23," (after accounting for leverage and funging) — DtW"),Deworming!$A$1:$A$120,0),match(Q$1,Deworming!$A$1:$ZZ$1,0)),"n/a")</f>
        <v>773.1914125</v>
      </c>
      <c r="R25" s="614" t="str">
        <f t="array" ref="R25">iferror(index(Deworming!$A$1:$ZZ$120,match(CONCATENATE($A$23," (after accounting for leverage and funging) — DtW"),Deworming!$A$1:$A$120,0),match(R$1,Deworming!$A$1:$ZZ$1,0)),"n/a")</f>
        <v>n/a</v>
      </c>
      <c r="S25" s="614">
        <f t="array" ref="S25">iferror(index(Deworming!$A$1:$ZZ$120,match(CONCATENATE($A$23," (after accounting for leverage and funging) — DtW"),Deworming!$A$1:$A$120,0),match(S$1,Deworming!$A$1:$ZZ$1,0)),"n/a")</f>
        <v>294.9094452</v>
      </c>
    </row>
    <row r="26">
      <c r="A26" s="615" t="s">
        <v>384</v>
      </c>
      <c r="B26" s="611">
        <f t="shared" si="11"/>
        <v>226.5599541</v>
      </c>
      <c r="C26" s="611">
        <f t="array" ref="C26">iferror(index(Deworming!$A$1:$ZZ$120,match(CONCATENATE($A$23," (after accounting for leverage and funging) — SCI"),Deworming!$A$1:$A$120,0),match(C$1,Deworming!$A$1:$ZZ$1,0)),"n/a")</f>
        <v>369.8105758</v>
      </c>
      <c r="D26" s="611">
        <f t="array" ref="D26">iferror(index(Deworming!$A$1:$ZZ$120,match(CONCATENATE($A$23," (after accounting for leverage and funging) — SCI"),Deworming!$A$1:$A$120,0),match(D$1,Deworming!$A$1:$ZZ$1,0)),"n/a")</f>
        <v>67.67675846</v>
      </c>
      <c r="E26" s="611">
        <f t="array" ref="E26">iferror(index(Deworming!$A$1:$ZZ$120,match(CONCATENATE($A$23," (after accounting for leverage and funging) — SCI"),Deworming!$A$1:$A$120,0),match(E$1,Deworming!$A$1:$ZZ$1,0)),"n/a")</f>
        <v>244.2260205</v>
      </c>
      <c r="F26" s="611">
        <f t="array" ref="F26">iferror(index(Deworming!$A$1:$ZZ$120,match(CONCATENATE($A$23," (after accounting for leverage and funging) — SCI"),Deworming!$A$1:$A$120,0),match(F$1,Deworming!$A$1:$ZZ$1,0)),"n/a")</f>
        <v>106.9096953</v>
      </c>
      <c r="G26" s="611">
        <f t="array" ref="G26">iferror(index(Deworming!$A$1:$ZZ$120,match(CONCATENATE($A$23," (after accounting for leverage and funging) — SCI"),Deworming!$A$1:$A$120,0),match(G$1,Deworming!$A$1:$ZZ$1,0)),"n/a")</f>
        <v>193.1982309</v>
      </c>
      <c r="H26" s="611">
        <f t="array" ref="H26">iferror(index(Deworming!$A$1:$ZZ$120,match(CONCATENATE($A$23," (after accounting for leverage and funging) — SCI"),Deworming!$A$1:$A$120,0),match(H$1,Deworming!$A$1:$ZZ$1,0)),"n/a")</f>
        <v>5.719287779</v>
      </c>
      <c r="I26" s="611">
        <f t="array" ref="I26">iferror(index(Deworming!$A$1:$ZZ$120,match(CONCATENATE($A$23," (after accounting for leverage and funging) — SCI"),Deworming!$A$1:$A$120,0),match(I$1,Deworming!$A$1:$ZZ$1,0)),"n/a")</f>
        <v>278.1196343</v>
      </c>
      <c r="J26" s="611">
        <f t="array" ref="J26">iferror(index(Deworming!$A$1:$ZZ$120,match(CONCATENATE($A$23," (after accounting for leverage and funging) — SCI"),Deworming!$A$1:$A$120,0),match(J$1,Deworming!$A$1:$ZZ$1,0)),"n/a")</f>
        <v>281.4894608</v>
      </c>
      <c r="K26" s="611">
        <f t="array" ref="K26">iferror(index(Deworming!$A$1:$ZZ$120,match(CONCATENATE($A$23," (after accounting for leverage and funging) — SCI"),Deworming!$A$1:$A$120,0),match(K$1,Deworming!$A$1:$ZZ$1,0)),"n/a")</f>
        <v>226.5599541</v>
      </c>
      <c r="L26" s="611">
        <f t="array" ref="L26">iferror(index(Deworming!$A$1:$ZZ$120,match(CONCATENATE($A$23," (after accounting for leverage and funging) — SCI"),Deworming!$A$1:$A$120,0),match(L$1,Deworming!$A$1:$ZZ$1,0)),"n/a")</f>
        <v>99.88320427</v>
      </c>
      <c r="M26" s="611">
        <f t="array" ref="M26">iferror(index(Deworming!$A$1:$ZZ$120,match(CONCATENATE($A$23," (after accounting for leverage and funging) — SCI"),Deworming!$A$1:$A$120,0),match(M$1,Deworming!$A$1:$ZZ$1,0)),"n/a")</f>
        <v>394.9607273</v>
      </c>
      <c r="N26" s="611">
        <f t="array" ref="N26">iferror(index(Deworming!$A$1:$ZZ$120,match(CONCATENATE($A$23," (after accounting for leverage and funging) — SCI"),Deworming!$A$1:$A$120,0),match(N$1,Deworming!$A$1:$ZZ$1,0)),"n/a")</f>
        <v>173.6239388</v>
      </c>
      <c r="O26" s="611">
        <f t="array" ref="O26">iferror(index(Deworming!$A$1:$ZZ$120,match(CONCATENATE($A$23," (after accounting for leverage and funging) — SCI"),Deworming!$A$1:$A$120,0),match(O$1,Deworming!$A$1:$ZZ$1,0)),"n/a")</f>
        <v>367.3225207</v>
      </c>
      <c r="P26" s="611">
        <f t="array" ref="P26">iferror(index(Deworming!$A$1:$ZZ$120,match(CONCATENATE($A$23," (after accounting for leverage and funging) — SCI"),Deworming!$A$1:$A$120,0),match(P$1,Deworming!$A$1:$ZZ$1,0)),"n/a")</f>
        <v>3.997026616</v>
      </c>
      <c r="Q26" s="611">
        <f t="array" ref="Q26">iferror(index(Deworming!$A$1:$ZZ$120,match(CONCATENATE($A$23," (after accounting for leverage and funging) — SCI"),Deworming!$A$1:$A$120,0),match(Q$1,Deworming!$A$1:$ZZ$1,0)),"n/a")</f>
        <v>410.6111443</v>
      </c>
      <c r="R26" s="611" t="str">
        <f t="array" ref="R26">iferror(index(Deworming!$A$1:$ZZ$120,match(CONCATENATE($A$23," (after accounting for leverage and funging) — SCI"),Deworming!$A$1:$A$120,0),match(R$1,Deworming!$A$1:$ZZ$1,0)),"n/a")</f>
        <v>n/a</v>
      </c>
      <c r="S26" s="611">
        <f t="array" ref="S26">iferror(index(Deworming!$A$1:$ZZ$120,match(CONCATENATE($A$23," (after accounting for leverage and funging) — SCI"),Deworming!$A$1:$A$120,0),match(S$1,Deworming!$A$1:$ZZ$1,0)),"n/a")</f>
        <v>150.4789873</v>
      </c>
    </row>
    <row r="27">
      <c r="A27" s="613" t="s">
        <v>386</v>
      </c>
      <c r="B27" s="611">
        <f t="shared" si="11"/>
        <v>236.7343014</v>
      </c>
      <c r="C27" s="611">
        <f t="array" ref="C27">iferror(index(Deworming!$A$1:$ZZ$120,match(CONCATENATE($A$23," (after accounting for leverage and funging) — Sightsavers"),Deworming!$A$1:$A$120,0),match(C$1,Deworming!$A$1:$ZZ$1,0)),"n/a")</f>
        <v>381.1706963</v>
      </c>
      <c r="D27" s="611">
        <f t="array" ref="D27">iferror(index(Deworming!$A$1:$ZZ$120,match(CONCATENATE($A$23," (after accounting for leverage and funging) — Sightsavers"),Deworming!$A$1:$A$120,0),match(D$1,Deworming!$A$1:$ZZ$1,0)),"n/a")</f>
        <v>71.2057783</v>
      </c>
      <c r="E27" s="611">
        <f t="array" ref="E27">iferror(index(Deworming!$A$1:$ZZ$120,match(CONCATENATE($A$23," (after accounting for leverage and funging) — Sightsavers"),Deworming!$A$1:$A$120,0),match(E$1,Deworming!$A$1:$ZZ$1,0)),"n/a")</f>
        <v>260.9938773</v>
      </c>
      <c r="F27" s="611">
        <f t="array" ref="F27">iferror(index(Deworming!$A$1:$ZZ$120,match(CONCATENATE($A$23," (after accounting for leverage and funging) — Sightsavers"),Deworming!$A$1:$A$120,0),match(F$1,Deworming!$A$1:$ZZ$1,0)),"n/a")</f>
        <v>118.5872645</v>
      </c>
      <c r="G27" s="611">
        <f t="array" ref="G27">iferror(index(Deworming!$A$1:$ZZ$120,match(CONCATENATE($A$23," (after accounting for leverage and funging) — Sightsavers"),Deworming!$A$1:$A$120,0),match(G$1,Deworming!$A$1:$ZZ$1,0)),"n/a")</f>
        <v>200.1824604</v>
      </c>
      <c r="H27" s="611">
        <f t="array" ref="H27">iferror(index(Deworming!$A$1:$ZZ$120,match(CONCATENATE($A$23," (after accounting for leverage and funging) — Sightsavers"),Deworming!$A$1:$A$120,0),match(H$1,Deworming!$A$1:$ZZ$1,0)),"n/a")</f>
        <v>5.994773605</v>
      </c>
      <c r="I27" s="611">
        <f t="array" ref="I27">iferror(index(Deworming!$A$1:$ZZ$120,match(CONCATENATE($A$23," (after accounting for leverage and funging) — Sightsavers"),Deworming!$A$1:$A$120,0),match(I$1,Deworming!$A$1:$ZZ$1,0)),"n/a")</f>
        <v>283.9676196</v>
      </c>
      <c r="J27" s="611">
        <f t="array" ref="J27">iferror(index(Deworming!$A$1:$ZZ$120,match(CONCATENATE($A$23," (after accounting for leverage and funging) — Sightsavers"),Deworming!$A$1:$A$120,0),match(J$1,Deworming!$A$1:$ZZ$1,0)),"n/a")</f>
        <v>295.6780481</v>
      </c>
      <c r="K27" s="611">
        <f t="array" ref="K27">iferror(index(Deworming!$A$1:$ZZ$120,match(CONCATENATE($A$23," (after accounting for leverage and funging) — Sightsavers"),Deworming!$A$1:$A$120,0),match(K$1,Deworming!$A$1:$ZZ$1,0)),"n/a")</f>
        <v>236.7343014</v>
      </c>
      <c r="L27" s="611">
        <f t="array" ref="L27">iferror(index(Deworming!$A$1:$ZZ$120,match(CONCATENATE($A$23," (after accounting for leverage and funging) — Sightsavers"),Deworming!$A$1:$A$120,0),match(L$1,Deworming!$A$1:$ZZ$1,0)),"n/a")</f>
        <v>103.4594209</v>
      </c>
      <c r="M27" s="611">
        <f t="array" ref="M27">iferror(index(Deworming!$A$1:$ZZ$120,match(CONCATENATE($A$23," (after accounting for leverage and funging) — Sightsavers"),Deworming!$A$1:$A$120,0),match(M$1,Deworming!$A$1:$ZZ$1,0)),"n/a")</f>
        <v>410.8939092</v>
      </c>
      <c r="N27" s="611">
        <f t="array" ref="N27">iferror(index(Deworming!$A$1:$ZZ$120,match(CONCATENATE($A$23," (after accounting for leverage and funging) — Sightsavers"),Deworming!$A$1:$A$120,0),match(N$1,Deworming!$A$1:$ZZ$1,0)),"n/a")</f>
        <v>182.7547402</v>
      </c>
      <c r="O27" s="611">
        <f t="array" ref="O27">iferror(index(Deworming!$A$1:$ZZ$120,match(CONCATENATE($A$23," (after accounting for leverage and funging) — Sightsavers"),Deworming!$A$1:$A$120,0),match(O$1,Deworming!$A$1:$ZZ$1,0)),"n/a")</f>
        <v>386.5345008</v>
      </c>
      <c r="P27" s="611">
        <f t="array" ref="P27">iferror(index(Deworming!$A$1:$ZZ$120,match(CONCATENATE($A$23," (after accounting for leverage and funging) — Sightsavers"),Deworming!$A$1:$A$120,0),match(P$1,Deworming!$A$1:$ZZ$1,0)),"n/a")</f>
        <v>4.120246219</v>
      </c>
      <c r="Q27" s="611">
        <f t="array" ref="Q27">iferror(index(Deworming!$A$1:$ZZ$120,match(CONCATENATE($A$23," (after accounting for leverage and funging) — Sightsavers"),Deworming!$A$1:$A$120,0),match(Q$1,Deworming!$A$1:$ZZ$1,0)),"n/a")</f>
        <v>421.1633304</v>
      </c>
      <c r="R27" s="611" t="str">
        <f t="array" ref="R27">iferror(index(Deworming!$A$1:$ZZ$120,match(CONCATENATE($A$23," (after accounting for leverage and funging) — Sightsavers"),Deworming!$A$1:$A$120,0),match(R$1,Deworming!$A$1:$ZZ$1,0)),"n/a")</f>
        <v>n/a</v>
      </c>
      <c r="S27" s="611">
        <f t="array" ref="S27">iferror(index(Deworming!$A$1:$ZZ$120,match(CONCATENATE($A$23," (after accounting for leverage and funging) — Sightsavers"),Deworming!$A$1:$A$120,0),match(S$1,Deworming!$A$1:$ZZ$1,0)),"n/a")</f>
        <v>157.236693</v>
      </c>
    </row>
    <row r="28">
      <c r="A28" s="613" t="s">
        <v>382</v>
      </c>
      <c r="B28" s="611">
        <f t="shared" si="11"/>
        <v>147.6254845</v>
      </c>
      <c r="C28" s="611">
        <f t="array" ref="C28">iferror(index(Nets!$A$1:$AAC$131,match(CONCATENATE($A$23," (after accounting for leverage and funging)"),Nets!$A$1:$A$131,0),match(C$1,Nets!$A$1:$AAC$1,0)),"n/a")</f>
        <v>152.3096237</v>
      </c>
      <c r="D28" s="611">
        <f t="array" ref="D28">iferror(index(Nets!$A$1:$AAC$131,match(CONCATENATE($A$23," (after accounting for leverage and funging)"),Nets!$A$1:$A$131,0),match(D$1,Nets!$A$1:$AAC$1,0)),"n/a")</f>
        <v>48.12379493</v>
      </c>
      <c r="E28" s="611">
        <f t="array" ref="E28">iferror(index(Nets!$A$1:$AAC$131,match(CONCATENATE($A$23," (after accounting for leverage and funging)"),Nets!$A$1:$A$131,0),match(E$1,Nets!$A$1:$AAC$1,0)),"n/a")</f>
        <v>251.5069192</v>
      </c>
      <c r="F28" s="611">
        <f t="array" ref="F28">iferror(index(Nets!$A$1:$AAC$131,match(CONCATENATE($A$23," (after accounting for leverage and funging)"),Nets!$A$1:$A$131,0),match(F$1,Nets!$A$1:$AAC$1,0)),"n/a")</f>
        <v>193.9659072</v>
      </c>
      <c r="G28" s="611">
        <f t="array" ref="G28">iferror(index(Nets!$A$1:$AAC$131,match(CONCATENATE($A$23," (after accounting for leverage and funging)"),Nets!$A$1:$A$131,0),match(G$1,Nets!$A$1:$AAC$1,0)),"n/a")</f>
        <v>100.7395991</v>
      </c>
      <c r="H28" s="611">
        <f t="array" ref="H28">iferror(index(Nets!$A$1:$AAC$131,match(CONCATENATE($A$23," (after accounting for leverage and funging)"),Nets!$A$1:$A$131,0),match(H$1,Nets!$A$1:$AAC$1,0)),"n/a")</f>
        <v>4.250870459</v>
      </c>
      <c r="I28" s="611">
        <f t="array" ref="I28">iferror(index(Nets!$A$1:$AAC$131,match(CONCATENATE($A$23," (after accounting for leverage and funging)"),Nets!$A$1:$A$131,0),match(I$1,Nets!$A$1:$AAC$1,0)),"n/a")</f>
        <v>90.79973524</v>
      </c>
      <c r="J28" s="611">
        <f t="array" ref="J28">iferror(index(Nets!$A$1:$AAC$131,match(CONCATENATE($A$23," (after accounting for leverage and funging)"),Nets!$A$1:$A$131,0),match(J$1,Nets!$A$1:$AAC$1,0)),"n/a")</f>
        <v>201.5997983</v>
      </c>
      <c r="K28" s="611">
        <f t="array" ref="K28">iferror(index(Nets!$A$1:$AAC$131,match(CONCATENATE($A$23," (after accounting for leverage and funging)"),Nets!$A$1:$A$131,0),match(K$1,Nets!$A$1:$AAC$1,0)),"n/a")</f>
        <v>156.8964447</v>
      </c>
      <c r="L28" s="611">
        <f t="array" ref="L28">iferror(index(Nets!$A$1:$AAC$131,match(CONCATENATE($A$23," (after accounting for leverage and funging)"),Nets!$A$1:$A$131,0),match(L$1,Nets!$A$1:$AAC$1,0)),"n/a")</f>
        <v>51.9728335</v>
      </c>
      <c r="M28" s="611">
        <f t="array" ref="M28">iferror(index(Nets!$A$1:$AAC$131,match(CONCATENATE($A$23," (after accounting for leverage and funging)"),Nets!$A$1:$A$131,0),match(M$1,Nets!$A$1:$AAC$1,0)),"n/a")</f>
        <v>237.9661174</v>
      </c>
      <c r="N28" s="611">
        <f t="array" ref="N28">iferror(index(Nets!$A$1:$AAC$131,match(CONCATENATE($A$23," (after accounting for leverage and funging)"),Nets!$A$1:$A$131,0),match(N$1,Nets!$A$1:$AAC$1,0)),"n/a")</f>
        <v>136.7041435</v>
      </c>
      <c r="O28" s="611">
        <f t="array" ref="O28">iferror(index(Nets!$A$1:$AAC$131,match(CONCATENATE($A$23," (after accounting for leverage and funging)"),Nets!$A$1:$A$131,0),match(O$1,Nets!$A$1:$AAC$1,0)),"n/a")</f>
        <v>301.8559582</v>
      </c>
      <c r="P28" s="611">
        <f t="array" ref="P28">iferror(index(Nets!$A$1:$AAC$131,match(CONCATENATE($A$23," (after accounting for leverage and funging)"),Nets!$A$1:$A$131,0),match(P$1,Nets!$A$1:$AAC$1,0)),"n/a")</f>
        <v>1.569532722</v>
      </c>
      <c r="Q28" s="611">
        <f t="array" ref="Q28">iferror(index(Nets!$A$1:$AAC$131,match(CONCATENATE($A$23," (after accounting for leverage and funging)"),Nets!$A$1:$A$131,0),match(Q$1,Nets!$A$1:$AAC$1,0)),"n/a")</f>
        <v>147.6254845</v>
      </c>
      <c r="R28" s="611" t="str">
        <f t="array" ref="R28">iferror(index(Nets!$A$1:$AAC$131,match(CONCATENATE($A$23," (after accounting for leverage and funging)"),Nets!$A$1:$A$131,0),match(R$1,Nets!$A$1:$AAC$1,0)),"n/a")</f>
        <v>n/a</v>
      </c>
      <c r="S28" s="611">
        <f t="array" ref="S28">iferror(index(Nets!$A$1:$AAC$131,match(CONCATENATE($A$23," (after accounting for leverage and funging)"),Nets!$A$1:$A$131,0),match(S$1,Nets!$A$1:$AAC$1,0)),"n/a")</f>
        <v>118.9953121</v>
      </c>
    </row>
    <row r="29">
      <c r="A29" s="613" t="s">
        <v>74</v>
      </c>
      <c r="B29" s="611">
        <f t="shared" si="11"/>
        <v>227.4279565</v>
      </c>
      <c r="C29" s="611">
        <f t="array" ref="C29">iferror(index(SMC!$A$1:$AAC$144,match(CONCATENATE($A$23," (after accounting for leverage and funging)"),SMC!$A$1:$A$144,0),match(C$1,SMC!$A$1:$AAC$1,0)),"n/a")</f>
        <v>259.2278293</v>
      </c>
      <c r="D29" s="611">
        <f t="array" ref="D29">iferror(index(SMC!$A$1:$AAC$144,match(CONCATENATE($A$23," (after accounting for leverage and funging)"),SMC!$A$1:$A$144,0),match(D$1,SMC!$A$1:$AAC$1,0)),"n/a")</f>
        <v>65.16260594</v>
      </c>
      <c r="E29" s="611">
        <f t="array" ref="E29">iferror(index(SMC!$A$1:$AAC$144,match(CONCATENATE($A$23," (after accounting for leverage and funging)"),SMC!$A$1:$A$144,0),match(E$1,SMC!$A$1:$AAC$1,0)),"n/a")</f>
        <v>423.9686658</v>
      </c>
      <c r="F29" s="611">
        <f t="array" ref="F29">iferror(index(SMC!$A$1:$AAC$144,match(CONCATENATE($A$23," (after accounting for leverage and funging)"),SMC!$A$1:$A$144,0),match(F$1,SMC!$A$1:$AAC$1,0)),"n/a")</f>
        <v>289.0854331</v>
      </c>
      <c r="G29" s="611">
        <f t="array" ref="G29">iferror(index(SMC!$A$1:$AAC$144,match(CONCATENATE($A$23," (after accounting for leverage and funging)"),SMC!$A$1:$A$144,0),match(G$1,SMC!$A$1:$AAC$1,0)),"n/a")</f>
        <v>149.8418697</v>
      </c>
      <c r="H29" s="611">
        <f t="array" ref="H29">iferror(index(SMC!$A$1:$AAC$144,match(CONCATENATE($A$23," (after accounting for leverage and funging)"),SMC!$A$1:$A$144,0),match(H$1,SMC!$A$1:$AAC$1,0)),"n/a")</f>
        <v>7.11317445</v>
      </c>
      <c r="I29" s="611">
        <f t="array" ref="I29">iferror(index(SMC!$A$1:$AAC$144,match(CONCATENATE($A$23," (after accounting for leverage and funging)"),SMC!$A$1:$A$144,0),match(I$1,SMC!$A$1:$AAC$1,0)),"n/a")</f>
        <v>124.4160031</v>
      </c>
      <c r="J29" s="611">
        <f t="array" ref="J29">iferror(index(SMC!$A$1:$AAC$144,match(CONCATENATE($A$23," (after accounting for leverage and funging)"),SMC!$A$1:$A$144,0),match(J$1,SMC!$A$1:$AAC$1,0)),"n/a")</f>
        <v>310.6968275</v>
      </c>
      <c r="K29" s="611">
        <f t="array" ref="K29">iferror(index(SMC!$A$1:$AAC$144,match(CONCATENATE($A$23," (after accounting for leverage and funging)"),SMC!$A$1:$A$144,0),match(K$1,SMC!$A$1:$AAC$1,0)),"n/a")</f>
        <v>256.4384339</v>
      </c>
      <c r="L29" s="611">
        <f t="array" ref="L29">iferror(index(SMC!$A$1:$AAC$144,match(CONCATENATE($A$23," (after accounting for leverage and funging)"),SMC!$A$1:$A$144,0),match(L$1,SMC!$A$1:$AAC$1,0)),"n/a")</f>
        <v>80.2085433</v>
      </c>
      <c r="M29" s="611">
        <f t="array" ref="M29">iferror(index(SMC!$A$1:$AAC$144,match(CONCATENATE($A$23," (after accounting for leverage and funging)"),SMC!$A$1:$A$144,0),match(M$1,SMC!$A$1:$AAC$1,0)),"n/a")</f>
        <v>350.8644549</v>
      </c>
      <c r="N29" s="611">
        <f t="array" ref="N29">iferror(index(SMC!$A$1:$AAC$144,match(CONCATENATE($A$23," (after accounting for leverage and funging)"),SMC!$A$1:$A$144,0),match(N$1,SMC!$A$1:$AAC$1,0)),"n/a")</f>
        <v>227.4279565</v>
      </c>
      <c r="O29" s="611">
        <f t="array" ref="O29">iferror(index(SMC!$A$1:$AAC$144,match(CONCATENATE($A$23," (after accounting for leverage and funging)"),SMC!$A$1:$A$144,0),match(O$1,SMC!$A$1:$AAC$1,0)),"n/a")</f>
        <v>433.7210964</v>
      </c>
      <c r="P29" s="611">
        <f t="array" ref="P29">iferror(index(SMC!$A$1:$AAC$144,match(CONCATENATE($A$23," (after accounting for leverage and funging)"),SMC!$A$1:$A$144,0),match(P$1,SMC!$A$1:$AAC$1,0)),"n/a")</f>
        <v>2.137233229</v>
      </c>
      <c r="Q29" s="611">
        <f t="array" ref="Q29">iferror(index(SMC!$A$1:$AAC$144,match(CONCATENATE($A$23," (after accounting for leverage and funging)"),SMC!$A$1:$A$144,0),match(Q$1,SMC!$A$1:$AAC$1,0)),"n/a")</f>
        <v>218.2031027</v>
      </c>
      <c r="R29" s="611" t="str">
        <f t="array" ref="R29">iferror(index(SMC!$A$1:$AAC$144,match(CONCATENATE($A$23," (after accounting for leverage and funging)"),SMC!$A$1:$A$144,0),match(R$1,SMC!$A$1:$AAC$1,0)),"n/a")</f>
        <v>n/a</v>
      </c>
      <c r="S29" s="611">
        <f t="array" ref="S29">iferror(index(SMC!$A$1:$AAC$144,match(CONCATENATE($A$23," (after accounting for leverage and funging)"),SMC!$A$1:$A$144,0),match(S$1,SMC!$A$1:$AAC$1,0)),"n/a")</f>
        <v>205.333515</v>
      </c>
    </row>
    <row r="30">
      <c r="A30" s="613" t="s">
        <v>387</v>
      </c>
      <c r="B30" s="611">
        <f t="shared" si="11"/>
        <v>159.1023901</v>
      </c>
      <c r="C30" s="611">
        <f t="array" ref="C30">iferror(index(VAS!$A$1:$AF209,match(CONCATENATE($A$23," (after accounting for leverage and funging)"),VAS!$A$1:$A$209,0),match(C$1,VAS!$A$1:$AF$1,0)),"n/a")</f>
        <v>173.5371771</v>
      </c>
      <c r="D30" s="611">
        <f t="array" ref="D30">iferror(index(VAS!$A$1:$AF209,match(CONCATENATE($A$23," (after accounting for leverage and funging)"),VAS!$A$1:$A$209,0),match(D$1,VAS!$A$1:$AF$1,0)),"n/a")</f>
        <v>36.77608025</v>
      </c>
      <c r="E30" s="611">
        <f t="array" ref="E30">iferror(index(VAS!$A$1:$AF209,match(CONCATENATE($A$23," (after accounting for leverage and funging)"),VAS!$A$1:$A$209,0),match(E$1,VAS!$A$1:$AF$1,0)),"n/a")</f>
        <v>300.4019308</v>
      </c>
      <c r="F30" s="611">
        <f t="array" ref="F30">iferror(index(VAS!$A$1:$AF209,match(CONCATENATE($A$23," (after accounting for leverage and funging)"),VAS!$A$1:$A$209,0),match(F$1,VAS!$A$1:$AF$1,0)),"n/a")</f>
        <v>179.7685065</v>
      </c>
      <c r="G30" s="611">
        <f t="array" ref="G30">iferror(index(VAS!$A$1:$AF209,match(CONCATENATE($A$23," (after accounting for leverage and funging)"),VAS!$A$1:$A$209,0),match(G$1,VAS!$A$1:$AF$1,0)),"n/a")</f>
        <v>92.69053734</v>
      </c>
      <c r="H30" s="611">
        <f t="array" ref="H30">iferror(index(VAS!$A$1:$AF209,match(CONCATENATE($A$23," (after accounting for leverage and funging)"),VAS!$A$1:$A$209,0),match(H$1,VAS!$A$1:$AF$1,0)),"n/a")</f>
        <v>5.112592563</v>
      </c>
      <c r="I30" s="611">
        <f t="array" ref="I30">iferror(index(VAS!$A$1:$AF209,match(CONCATENATE($A$23," (after accounting for leverage and funging)"),VAS!$A$1:$A$209,0),match(I$1,VAS!$A$1:$AF$1,0)),"n/a")</f>
        <v>95.34192376</v>
      </c>
      <c r="J30" s="611">
        <f t="array" ref="J30">iferror(index(VAS!$A$1:$AF209,match(CONCATENATE($A$23," (after accounting for leverage and funging)"),VAS!$A$1:$A$209,0),match(J$1,VAS!$A$1:$AF$1,0)),"n/a")</f>
        <v>202.0383129</v>
      </c>
      <c r="K30" s="611">
        <f t="array" ref="K30">iferror(index(VAS!$A$1:$AF209,match(CONCATENATE($A$23," (after accounting for leverage and funging)"),VAS!$A$1:$A$209,0),match(K$1,VAS!$A$1:$AF$1,0)),"n/a")</f>
        <v>176.8764073</v>
      </c>
      <c r="L30" s="611">
        <f t="array" ref="L30">iferror(index(VAS!$A$1:$AF209,match(CONCATENATE($A$23," (after accounting for leverage and funging)"),VAS!$A$1:$A$209,0),match(L$1,VAS!$A$1:$AF$1,0)),"n/a")</f>
        <v>52.70517146</v>
      </c>
      <c r="M30" s="611">
        <f t="array" ref="M30">iferror(index(VAS!$A$1:$AF209,match(CONCATENATE($A$23," (after accounting for leverage and funging)"),VAS!$A$1:$A$209,0),match(M$1,VAS!$A$1:$AF$1,0)),"n/a")</f>
        <v>229.0676175</v>
      </c>
      <c r="N30" s="611">
        <f t="array" ref="N30">iferror(index(VAS!$A$1:$AF209,match(CONCATENATE($A$23," (after accounting for leverage and funging)"),VAS!$A$1:$A$209,0),match(N$1,VAS!$A$1:$AF$1,0)),"n/a")</f>
        <v>159.1023901</v>
      </c>
      <c r="O30" s="611">
        <f t="array" ref="O30">iferror(index(VAS!$A$1:$AF209,match(CONCATENATE($A$23," (after accounting for leverage and funging)"),VAS!$A$1:$A$209,0),match(O$1,VAS!$A$1:$AF$1,0)),"n/a")</f>
        <v>282.6415431</v>
      </c>
      <c r="P30" s="611">
        <f t="array" ref="P30">iferror(index(VAS!$A$1:$AF209,match(CONCATENATE($A$23," (after accounting for leverage and funging)"),VAS!$A$1:$A$209,0),match(P$1,VAS!$A$1:$AF$1,0)),"n/a")</f>
        <v>1.101668545</v>
      </c>
      <c r="Q30" s="611">
        <f t="array" ref="Q30">iferror(index(VAS!$A$1:$AF209,match(CONCATENATE($A$23," (after accounting for leverage and funging)"),VAS!$A$1:$A$209,0),match(Q$1,VAS!$A$1:$AF$1,0)),"n/a")</f>
        <v>145.5070985</v>
      </c>
      <c r="R30" s="611" t="str">
        <f t="array" ref="R30">iferror(index(VAS!$A$1:$AF209,match(CONCATENATE($A$23," (after accounting for leverage and funging)"),VAS!$A$1:$A$209,0),match(R$1,VAS!$A$1:$AF$1,0)),"n/a")</f>
        <v>n/a</v>
      </c>
      <c r="S30" s="611">
        <f t="array" ref="S30">iferror(index(VAS!$A$1:$AF209,match(CONCATENATE($A$23," (after accounting for leverage and funging)"),VAS!$A$1:$A$209,0),match(S$1,VAS!$A$1:$AF$1,0)),"n/a")</f>
        <v>142.9008642</v>
      </c>
    </row>
    <row r="31">
      <c r="A31" s="613" t="s">
        <v>388</v>
      </c>
      <c r="B31" s="611">
        <f t="shared" si="11"/>
        <v>133.3564646</v>
      </c>
      <c r="C31" s="611">
        <f t="array" ref="C31">index(Deworming!$A$1:$ZZ$120,match(CONCATENATE($A$23," (after accounting for leverage and funging) — END Fund"),Deworming!$A$1:$A$120,0),match(C$1,Deworming!$A$1:$ZZ$1,0))</f>
        <v>213.1046162</v>
      </c>
      <c r="D31" s="611">
        <f t="array" ref="D31">index(Deworming!$A$1:$ZZ$120,match(CONCATENATE($A$23," (after accounting for leverage and funging) — END Fund"),Deworming!$A$1:$A$120,0),match(D$1,Deworming!$A$1:$ZZ$1,0))</f>
        <v>40.03665017</v>
      </c>
      <c r="E31" s="611">
        <f t="array" ref="E31">index(Deworming!$A$1:$ZZ$120,match(CONCATENATE($A$23," (after accounting for leverage and funging) — END Fund"),Deworming!$A$1:$A$120,0),match(E$1,Deworming!$A$1:$ZZ$1,0))</f>
        <v>147.9451191</v>
      </c>
      <c r="F31" s="611">
        <f t="array" ref="F31">index(Deworming!$A$1:$ZZ$120,match(CONCATENATE($A$23," (after accounting for leverage and funging) — END Fund"),Deworming!$A$1:$A$120,0),match(F$1,Deworming!$A$1:$ZZ$1,0))</f>
        <v>68.49134298</v>
      </c>
      <c r="G31" s="611">
        <f t="array" ref="G31">index(Deworming!$A$1:$ZZ$120,match(CONCATENATE($A$23," (after accounting for leverage and funging) — END Fund"),Deworming!$A$1:$A$120,0),match(G$1,Deworming!$A$1:$ZZ$1,0))</f>
        <v>112.2569128</v>
      </c>
      <c r="H31" s="611">
        <f t="array" ref="H31">index(Deworming!$A$1:$ZZ$120,match(CONCATENATE($A$23," (after accounting for leverage and funging) — END Fund"),Deworming!$A$1:$A$120,0),match(H$1,Deworming!$A$1:$ZZ$1,0))</f>
        <v>3.380550951</v>
      </c>
      <c r="I31" s="611">
        <f t="array" ref="I31">index(Deworming!$A$1:$ZZ$120,match(CONCATENATE($A$23," (after accounting for leverage and funging) — END Fund"),Deworming!$A$1:$A$120,0),match(I$1,Deworming!$A$1:$ZZ$1,0))</f>
        <v>158.7014655</v>
      </c>
      <c r="J31" s="611">
        <f t="array" ref="J31">index(Deworming!$A$1:$ZZ$120,match(CONCATENATE($A$23," (after accounting for leverage and funging) — END Fund"),Deworming!$A$1:$A$120,0),match(J$1,Deworming!$A$1:$ZZ$1,0))</f>
        <v>166.3985693</v>
      </c>
      <c r="K31" s="611">
        <f t="array" ref="K31">index(Deworming!$A$1:$ZZ$120,match(CONCATENATE($A$23," (after accounting for leverage and funging) — END Fund"),Deworming!$A$1:$A$120,0),match(K$1,Deworming!$A$1:$ZZ$1,0))</f>
        <v>133.3564646</v>
      </c>
      <c r="L31" s="611">
        <f t="array" ref="L31">index(Deworming!$A$1:$ZZ$120,match(CONCATENATE($A$23," (after accounting for leverage and funging) — END Fund"),Deworming!$A$1:$A$120,0),match(L$1,Deworming!$A$1:$ZZ$1,0))</f>
        <v>58.02169971</v>
      </c>
      <c r="M31" s="611">
        <f t="array" ref="M31">index(Deworming!$A$1:$ZZ$120,match(CONCATENATE($A$23," (after accounting for leverage and funging) — END Fund"),Deworming!$A$1:$A$120,0),match(M$1,Deworming!$A$1:$ZZ$1,0))</f>
        <v>230.91024</v>
      </c>
      <c r="N31" s="611">
        <f t="array" ref="N31">index(Deworming!$A$1:$ZZ$120,match(CONCATENATE($A$23," (after accounting for leverage and funging) — END Fund"),Deworming!$A$1:$A$120,0),match(N$1,Deworming!$A$1:$ZZ$1,0))</f>
        <v>103.0953828</v>
      </c>
      <c r="O31" s="611">
        <f t="array" ref="O31">index(Deworming!$A$1:$ZZ$120,match(CONCATENATE($A$23," (after accounting for leverage and funging) — END Fund"),Deworming!$A$1:$A$120,0),match(O$1,Deworming!$A$1:$ZZ$1,0))</f>
        <v>218.4057783</v>
      </c>
      <c r="P31" s="611">
        <f t="array" ref="P31">index(Deworming!$A$1:$ZZ$120,match(CONCATENATE($A$23," (after accounting for leverage and funging) — END Fund"),Deworming!$A$1:$A$120,0),match(P$1,Deworming!$A$1:$ZZ$1,0))</f>
        <v>2.30154202</v>
      </c>
      <c r="Q31" s="611">
        <f t="array" ref="Q31">index(Deworming!$A$1:$ZZ$120,match(CONCATENATE($A$23," (after accounting for leverage and funging) — END Fund"),Deworming!$A$1:$A$120,0),match(Q$1,Deworming!$A$1:$ZZ$1,0))</f>
        <v>235.3396142</v>
      </c>
      <c r="R31" s="611" t="str">
        <f t="array" ref="R31">index(Deworming!$A$1:$ZZ$120,match(CONCATENATE($A$23," (after accounting for leverage and funging) — END Fund"),Deworming!$A$1:$A$120,0),match(R$1,Deworming!$A$1:$ZZ$1,0))</f>
        <v>n/a</v>
      </c>
      <c r="S31" s="611">
        <f t="array" ref="S31">index(Deworming!$A$1:$ZZ$120,match(CONCATENATE($A$23," (after accounting for leverage and funging) — END Fund"),Deworming!$A$1:$A$120,0),match(S$1,Deworming!$A$1:$ZZ$1,0))</f>
        <v>88.57410757</v>
      </c>
      <c r="T31" s="398"/>
      <c r="U31" s="398"/>
      <c r="V31" s="398"/>
      <c r="W31" s="398"/>
      <c r="X31" s="398"/>
      <c r="Y31" s="398"/>
      <c r="Z31" s="398"/>
      <c r="AA31" s="398"/>
      <c r="AB31" s="398"/>
      <c r="AC31" s="398"/>
      <c r="AD31" s="398"/>
    </row>
    <row r="32">
      <c r="A32" s="616"/>
      <c r="B32" s="597"/>
      <c r="C32" s="597"/>
      <c r="D32" s="597"/>
      <c r="E32" s="597"/>
      <c r="F32" s="597"/>
      <c r="G32" s="597"/>
      <c r="H32" s="597"/>
      <c r="I32" s="597"/>
      <c r="J32" s="597"/>
      <c r="K32" s="597"/>
      <c r="L32" s="597"/>
      <c r="M32" s="597"/>
      <c r="N32" s="597"/>
      <c r="O32" s="597"/>
      <c r="P32" s="597"/>
      <c r="Q32" s="597"/>
      <c r="R32" s="597"/>
      <c r="S32" s="597"/>
    </row>
    <row r="33">
      <c r="A33" s="294" t="s">
        <v>174</v>
      </c>
      <c r="B33" s="617"/>
      <c r="C33" s="295"/>
      <c r="D33" s="295"/>
      <c r="E33" s="295"/>
      <c r="F33" s="295"/>
      <c r="G33" s="295"/>
      <c r="H33" s="295"/>
      <c r="I33" s="295"/>
      <c r="J33" s="295"/>
      <c r="K33" s="295"/>
      <c r="L33" s="295"/>
      <c r="M33" s="295"/>
      <c r="N33" s="295"/>
      <c r="O33" s="295"/>
      <c r="P33" s="295"/>
      <c r="Q33" s="295"/>
      <c r="R33" s="295"/>
      <c r="S33" s="295"/>
      <c r="T33" s="301"/>
      <c r="U33" s="301"/>
      <c r="V33" s="301"/>
      <c r="W33" s="301"/>
      <c r="X33" s="301"/>
      <c r="Y33" s="301"/>
      <c r="Z33" s="301"/>
      <c r="AA33" s="301"/>
      <c r="AB33" s="301"/>
      <c r="AC33" s="301"/>
      <c r="AD33" s="301"/>
    </row>
    <row r="34">
      <c r="A34" s="618" t="s">
        <v>389</v>
      </c>
      <c r="B34" s="619"/>
      <c r="C34" s="619"/>
      <c r="D34" s="619"/>
      <c r="E34" s="619"/>
      <c r="F34" s="619"/>
      <c r="G34" s="619"/>
      <c r="H34" s="619"/>
      <c r="I34" s="619"/>
      <c r="J34" s="619"/>
      <c r="K34" s="619"/>
      <c r="L34" s="619"/>
      <c r="M34" s="619"/>
      <c r="N34" s="619"/>
      <c r="O34" s="619"/>
      <c r="P34" s="619"/>
      <c r="Q34" s="619"/>
      <c r="R34" s="619"/>
      <c r="S34" s="619"/>
      <c r="T34" s="620"/>
      <c r="U34" s="620"/>
      <c r="V34" s="620"/>
      <c r="W34" s="620"/>
      <c r="X34" s="620"/>
      <c r="Y34" s="620"/>
      <c r="Z34" s="620"/>
      <c r="AA34" s="620"/>
      <c r="AB34" s="620"/>
      <c r="AC34" s="620"/>
      <c r="AD34" s="620"/>
    </row>
    <row r="35">
      <c r="A35" s="621" t="s">
        <v>367</v>
      </c>
      <c r="B35" s="622">
        <f t="shared" ref="B35:B36" si="12">median(C35:Q35)</f>
        <v>0.5544578642</v>
      </c>
      <c r="C35" s="622">
        <f t="array" ref="C35">index(Cash!$A$1:$AAN$100,match($A$35,Cash!$A$1:$A$100,0),match(C$1,Cash!$A$1:$AAN$1,0))</f>
        <v>0.5567359434</v>
      </c>
      <c r="D35" s="622">
        <f t="array" ref="D35">index(Cash!$A$1:$AAN$100,match($A$35,Cash!$A$1:$A$100,0),match(D$1,Cash!$A$1:$AAN$1,0))</f>
        <v>0.5544578642</v>
      </c>
      <c r="E35" s="622">
        <f t="array" ref="E35">index(Cash!$A$1:$AAN$100,match($A$35,Cash!$A$1:$A$100,0),match(E$1,Cash!$A$1:$AAN$1,0))</f>
        <v>0.6081023595</v>
      </c>
      <c r="F35" s="622">
        <f t="array" ref="F35">index(Cash!$A$1:$AAN$100,match($A$35,Cash!$A$1:$A$100,0),match(F$1,Cash!$A$1:$AAN$1,0))</f>
        <v>0.6576341045</v>
      </c>
      <c r="G35" s="622">
        <f t="array" ref="G35">index(Cash!$A$1:$AAN$100,match($A$35,Cash!$A$1:$A$100,0),match(G$1,Cash!$A$1:$AAN$1,0))</f>
        <v>0.5206454811</v>
      </c>
      <c r="H35" s="622">
        <f t="array" ref="H35">index(Cash!$A$1:$AAN$100,match($A$35,Cash!$A$1:$A$100,0),match(H$1,Cash!$A$1:$AAN$1,0))</f>
        <v>0.427878079</v>
      </c>
      <c r="I35" s="622">
        <f t="array" ref="I35">index(Cash!$A$1:$AAN$100,match($A$35,Cash!$A$1:$A$100,0),match(I$1,Cash!$A$1:$AAN$1,0))</f>
        <v>0.4655206504</v>
      </c>
      <c r="J35" s="622">
        <f t="array" ref="J35">index(Cash!$A$1:$AAN$100,match($A$35,Cash!$A$1:$A$100,0),match(J$1,Cash!$A$1:$AAN$1,0))</f>
        <v>0.5455752599</v>
      </c>
      <c r="K35" s="622">
        <f t="array" ref="K35">index(Cash!$A$1:$AAN$100,match($A$35,Cash!$A$1:$A$100,0),match(K$1,Cash!$A$1:$AAN$1,0))</f>
        <v>0.5177916255</v>
      </c>
      <c r="L35" s="622">
        <f t="array" ref="L35">index(Cash!$A$1:$AAN$100,match($A$35,Cash!$A$1:$A$100,0),match(L$1,Cash!$A$1:$AAN$1,0))</f>
        <v>0.5817237337</v>
      </c>
      <c r="M35" s="622">
        <f t="array" ref="M35">index(Cash!$A$1:$AAN$100,match($A$35,Cash!$A$1:$A$100,0),match(M$1,Cash!$A$1:$AAN$1,0))</f>
        <v>0.4748940929</v>
      </c>
      <c r="N35" s="622">
        <f t="array" ref="N35">index(Cash!$A$1:$AAN$100,match($A$35,Cash!$A$1:$A$100,0),match(N$1,Cash!$A$1:$AAN$1,0))</f>
        <v>0.5951518504</v>
      </c>
      <c r="O35" s="622">
        <f t="array" ref="O35">index(Cash!$A$1:$AAN$100,match($A$35,Cash!$A$1:$A$100,0),match(O$1,Cash!$A$1:$AAN$1,0))</f>
        <v>0.5215930903</v>
      </c>
      <c r="P35" s="622">
        <f t="array" ref="P35">index(Cash!$A$1:$AAN$100,match($A$35,Cash!$A$1:$A$100,0),match(P$1,Cash!$A$1:$AAN$1,0))</f>
        <v>0.6037786696</v>
      </c>
      <c r="Q35" s="622">
        <f t="array" ref="Q35">index(Cash!$A$1:$AAN$100,match($A$35,Cash!$A$1:$A$100,0),match(Q$1,Cash!$A$1:$AAN$1,0))</f>
        <v>0.5817237337</v>
      </c>
      <c r="R35" s="622" t="str">
        <f t="array" ref="R35">index(Cash!$A$1:$AAN$100,match($A$35,Cash!$A$1:$A$100,0),match(R$1,Cash!$A$1:$AAN$1,0))</f>
        <v/>
      </c>
      <c r="S35" s="622">
        <f t="array" ref="S35">index(Cash!$A$1:$AAN$100,match($A$35,Cash!$A$1:$A$100,0),match(S$1,Cash!$A$1:$AAN$1,0))</f>
        <v>0.5211195159</v>
      </c>
      <c r="T35" s="607"/>
      <c r="U35" s="607"/>
      <c r="V35" s="607"/>
      <c r="W35" s="607"/>
      <c r="X35" s="607"/>
      <c r="Y35" s="607"/>
      <c r="Z35" s="607"/>
      <c r="AA35" s="607"/>
      <c r="AB35" s="607"/>
      <c r="AC35" s="607"/>
      <c r="AD35" s="607"/>
    </row>
    <row r="36">
      <c r="A36" s="621" t="s">
        <v>368</v>
      </c>
      <c r="B36" s="622">
        <f t="shared" si="12"/>
        <v>0.4455421358</v>
      </c>
      <c r="C36" s="622">
        <f t="array" ref="C36">index(Cash!$A$1:$AAN$100,match($A$36,Cash!$A$1:$A$100,0),match(C$1,Cash!$A$1:$AAN$1,0))</f>
        <v>0.4432640566</v>
      </c>
      <c r="D36" s="622">
        <f t="array" ref="D36">index(Cash!$A$1:$AAN$100,match($A$36,Cash!$A$1:$A$100,0),match(D$1,Cash!$A$1:$AAN$1,0))</f>
        <v>0.4455421358</v>
      </c>
      <c r="E36" s="622">
        <f t="array" ref="E36">index(Cash!$A$1:$AAN$100,match($A$36,Cash!$A$1:$A$100,0),match(E$1,Cash!$A$1:$AAN$1,0))</f>
        <v>0.3918976405</v>
      </c>
      <c r="F36" s="622">
        <f t="array" ref="F36">index(Cash!$A$1:$AAN$100,match($A$36,Cash!$A$1:$A$100,0),match(F$1,Cash!$A$1:$AAN$1,0))</f>
        <v>0.3423658955</v>
      </c>
      <c r="G36" s="622">
        <f t="array" ref="G36">index(Cash!$A$1:$AAN$100,match($A$36,Cash!$A$1:$A$100,0),match(G$1,Cash!$A$1:$AAN$1,0))</f>
        <v>0.4793545189</v>
      </c>
      <c r="H36" s="622">
        <f t="array" ref="H36">index(Cash!$A$1:$AAN$100,match($A$36,Cash!$A$1:$A$100,0),match(H$1,Cash!$A$1:$AAN$1,0))</f>
        <v>0.572121921</v>
      </c>
      <c r="I36" s="622">
        <f t="array" ref="I36">index(Cash!$A$1:$AAN$100,match($A$36,Cash!$A$1:$A$100,0),match(I$1,Cash!$A$1:$AAN$1,0))</f>
        <v>0.5344793496</v>
      </c>
      <c r="J36" s="622">
        <f t="array" ref="J36">index(Cash!$A$1:$AAN$100,match($A$36,Cash!$A$1:$A$100,0),match(J$1,Cash!$A$1:$AAN$1,0))</f>
        <v>0.4544247401</v>
      </c>
      <c r="K36" s="622">
        <f t="array" ref="K36">index(Cash!$A$1:$AAN$100,match($A$36,Cash!$A$1:$A$100,0),match(K$1,Cash!$A$1:$AAN$1,0))</f>
        <v>0.4822083745</v>
      </c>
      <c r="L36" s="622">
        <f t="array" ref="L36">index(Cash!$A$1:$AAN$100,match($A$36,Cash!$A$1:$A$100,0),match(L$1,Cash!$A$1:$AAN$1,0))</f>
        <v>0.4182762663</v>
      </c>
      <c r="M36" s="622">
        <f t="array" ref="M36">index(Cash!$A$1:$AAN$100,match($A$36,Cash!$A$1:$A$100,0),match(M$1,Cash!$A$1:$AAN$1,0))</f>
        <v>0.5251059071</v>
      </c>
      <c r="N36" s="622">
        <f t="array" ref="N36">index(Cash!$A$1:$AAN$100,match($A$36,Cash!$A$1:$A$100,0),match(N$1,Cash!$A$1:$AAN$1,0))</f>
        <v>0.4048481496</v>
      </c>
      <c r="O36" s="622">
        <f t="array" ref="O36">index(Cash!$A$1:$AAN$100,match($A$36,Cash!$A$1:$A$100,0),match(O$1,Cash!$A$1:$AAN$1,0))</f>
        <v>0.4784069097</v>
      </c>
      <c r="P36" s="622">
        <f t="array" ref="P36">index(Cash!$A$1:$AAN$100,match($A$36,Cash!$A$1:$A$100,0),match(P$1,Cash!$A$1:$AAN$1,0))</f>
        <v>0.3962213304</v>
      </c>
      <c r="Q36" s="622">
        <f t="array" ref="Q36">index(Cash!$A$1:$AAN$100,match($A$36,Cash!$A$1:$A$100,0),match(Q$1,Cash!$A$1:$AAN$1,0))</f>
        <v>0.4182762663</v>
      </c>
      <c r="R36" s="622" t="str">
        <f t="array" ref="R36">index(Cash!$A$1:$AAN$100,match($A$36,Cash!$A$1:$A$100,0),match(R$1,Cash!$A$1:$AAN$1,0))</f>
        <v/>
      </c>
      <c r="S36" s="622">
        <f t="array" ref="S36">index(Cash!$A$1:$AAN$100,match($A$36,Cash!$A$1:$A$100,0),match(S$1,Cash!$A$1:$AAN$1,0))</f>
        <v>0.4788804841</v>
      </c>
      <c r="T36" s="607"/>
      <c r="U36" s="607"/>
      <c r="V36" s="607"/>
      <c r="W36" s="607"/>
      <c r="X36" s="607"/>
      <c r="Y36" s="607"/>
      <c r="Z36" s="607"/>
      <c r="AA36" s="607"/>
      <c r="AB36" s="607"/>
      <c r="AC36" s="607"/>
      <c r="AD36" s="607"/>
    </row>
    <row r="37">
      <c r="A37" s="623"/>
      <c r="B37" s="624"/>
      <c r="C37" s="597"/>
      <c r="D37" s="597"/>
      <c r="E37" s="597"/>
      <c r="F37" s="597"/>
      <c r="G37" s="597"/>
      <c r="H37" s="597"/>
      <c r="I37" s="597"/>
      <c r="J37" s="597"/>
      <c r="K37" s="597"/>
      <c r="L37" s="597"/>
      <c r="M37" s="597"/>
      <c r="N37" s="597"/>
      <c r="O37" s="597"/>
      <c r="P37" s="597"/>
      <c r="Q37" s="597"/>
      <c r="R37" s="597"/>
      <c r="S37" s="597"/>
    </row>
    <row r="38">
      <c r="A38" s="618" t="s">
        <v>90</v>
      </c>
      <c r="B38" s="625"/>
      <c r="C38" s="626"/>
      <c r="D38" s="626"/>
      <c r="E38" s="626"/>
      <c r="F38" s="626"/>
      <c r="G38" s="626"/>
      <c r="H38" s="626"/>
      <c r="I38" s="626"/>
      <c r="J38" s="626"/>
      <c r="K38" s="626"/>
      <c r="L38" s="626"/>
      <c r="M38" s="626"/>
      <c r="N38" s="626"/>
      <c r="O38" s="626"/>
      <c r="P38" s="626"/>
      <c r="Q38" s="626"/>
      <c r="R38" s="626"/>
      <c r="S38" s="626"/>
      <c r="T38" s="620"/>
      <c r="U38" s="620"/>
      <c r="V38" s="620"/>
      <c r="W38" s="620"/>
      <c r="X38" s="620"/>
      <c r="Y38" s="620"/>
      <c r="Z38" s="620"/>
      <c r="AA38" s="620"/>
      <c r="AB38" s="620"/>
      <c r="AC38" s="620"/>
      <c r="AD38" s="620"/>
    </row>
    <row r="39">
      <c r="A39" s="627" t="s">
        <v>177</v>
      </c>
      <c r="B39" s="622">
        <f t="shared" ref="B39:B41" si="13">median(C39:Q39)</f>
        <v>0.4239389742</v>
      </c>
      <c r="C39" s="628">
        <f t="array" ref="C39">index(Nets!$A$1:$AAC$131,match($A$39,Nets!$A$1:$A$131,0),match(C$1,Nets!$A$1:$AAC$1,0))</f>
        <v>0.5291197356</v>
      </c>
      <c r="D39" s="628">
        <f t="array" ref="D39">index(Nets!$A$1:$AAC$131,match($A$39,Nets!$A$1:$A$131,0),match(D$1,Nets!$A$1:$AAC$1,0))</f>
        <v>0.3121765214</v>
      </c>
      <c r="E39" s="628">
        <f t="array" ref="E39">index(Nets!$A$1:$AAC$131,match($A$39,Nets!$A$1:$A$131,0),match(E$1,Nets!$A$1:$AAC$1,0))</f>
        <v>0.5966151974</v>
      </c>
      <c r="F39" s="628">
        <f t="array" ref="F39">index(Nets!$A$1:$AAC$131,match($A$39,Nets!$A$1:$A$131,0),match(F$1,Nets!$A$1:$AAC$1,0))</f>
        <v>0.4830869579</v>
      </c>
      <c r="G39" s="628">
        <f t="array" ref="G39">index(Nets!$A$1:$AAC$131,match($A$39,Nets!$A$1:$A$131,0),match(G$1,Nets!$A$1:$AAC$1,0))</f>
        <v>0.3719215466</v>
      </c>
      <c r="H39" s="628">
        <f t="array" ref="H39">index(Nets!$A$1:$AAC$131,match($A$39,Nets!$A$1:$A$131,0),match(H$1,Nets!$A$1:$AAC$1,0))</f>
        <v>0.4410029636</v>
      </c>
      <c r="I39" s="628">
        <f t="array" ref="I39">index(Nets!$A$1:$AAC$131,match($A$39,Nets!$A$1:$A$131,0),match(I$1,Nets!$A$1:$AAC$1,0))</f>
        <v>0.3036943247</v>
      </c>
      <c r="J39" s="628">
        <f t="array" ref="J39">index(Nets!$A$1:$AAC$131,match($A$39,Nets!$A$1:$A$131,0),match(J$1,Nets!$A$1:$AAC$1,0))</f>
        <v>0.4651940329</v>
      </c>
      <c r="K39" s="628">
        <f t="array" ref="K39">index(Nets!$A$1:$AAC$131,match($A$39,Nets!$A$1:$A$131,0),match(K$1,Nets!$A$1:$AAC$1,0))</f>
        <v>0.5098858672</v>
      </c>
      <c r="L39" s="628">
        <f t="array" ref="L39">index(Nets!$A$1:$AAC$131,match($A$39,Nets!$A$1:$A$131,0),match(L$1,Nets!$A$1:$AAC$1,0))</f>
        <v>0.3604481026</v>
      </c>
      <c r="M39" s="628">
        <f t="array" ref="M39">index(Nets!$A$1:$AAC$131,match($A$39,Nets!$A$1:$A$131,0),match(M$1,Nets!$A$1:$AAC$1,0))</f>
        <v>0.3937695326</v>
      </c>
      <c r="N39" s="628">
        <f t="array" ref="N39">index(Nets!$A$1:$AAC$131,match($A$39,Nets!$A$1:$A$131,0),match(N$1,Nets!$A$1:$AAC$1,0))</f>
        <v>0.5485172584</v>
      </c>
      <c r="O39" s="628">
        <f t="array" ref="O39">index(Nets!$A$1:$AAC$131,match($A$39,Nets!$A$1:$A$131,0),match(O$1,Nets!$A$1:$AAC$1,0))</f>
        <v>0.4239389742</v>
      </c>
      <c r="P39" s="628">
        <f t="array" ref="P39">index(Nets!$A$1:$AAC$131,match($A$39,Nets!$A$1:$A$131,0),match(P$1,Nets!$A$1:$AAC$1,0))</f>
        <v>0.1701262267</v>
      </c>
      <c r="Q39" s="628">
        <f t="array" ref="Q39">index(Nets!$A$1:$AAC$131,match($A$39,Nets!$A$1:$A$131,0),match(Q$1,Nets!$A$1:$AAC$1,0))</f>
        <v>0.2532822748</v>
      </c>
      <c r="R39" s="628" t="str">
        <f t="array" ref="R39">index(Nets!$A$1:$AAC$131,match($A$39,Nets!$A$1:$A$131,0),match(R$1,Nets!$A$1:$AAC$1,0))</f>
        <v> </v>
      </c>
      <c r="S39" s="628">
        <f t="array" ref="S39">index(Nets!$A$1:$AAC$131,match($A$39,Nets!$A$1:$A$131,0),match(S$1,Nets!$A$1:$AAC$1,0))</f>
        <v>0.5753167922</v>
      </c>
      <c r="T39" s="629"/>
      <c r="U39" s="629"/>
      <c r="V39" s="629"/>
      <c r="W39" s="629"/>
      <c r="X39" s="629"/>
      <c r="Y39" s="629"/>
      <c r="Z39" s="629"/>
      <c r="AA39" s="629"/>
      <c r="AB39" s="629"/>
      <c r="AC39" s="629"/>
      <c r="AD39" s="629"/>
    </row>
    <row r="40">
      <c r="A40" s="627" t="s">
        <v>176</v>
      </c>
      <c r="B40" s="622">
        <f t="shared" si="13"/>
        <v>0.2164436169</v>
      </c>
      <c r="C40" s="628">
        <f t="array" ref="C40">index(Nets!$A$1:$AAC$131,match($A$40,Nets!$A$1:$A$131,0),match(C$1,Nets!$A$1:$AAC$1,0))</f>
        <v>0.1108354791</v>
      </c>
      <c r="D40" s="628">
        <f t="array" ref="D40">index(Nets!$A$1:$AAC$131,match($A$40,Nets!$A$1:$A$131,0),match(D$1,Nets!$A$1:$AAC$1,0))</f>
        <v>0.3749145295</v>
      </c>
      <c r="E40" s="628">
        <f t="array" ref="E40">index(Nets!$A$1:$AAC$131,match($A$40,Nets!$A$1:$A$131,0),match(E$1,Nets!$A$1:$AAC$1,0))</f>
        <v>0.1791291871</v>
      </c>
      <c r="F40" s="628">
        <f t="array" ref="F40">index(Nets!$A$1:$AAC$131,match($A$40,Nets!$A$1:$A$131,0),match(F$1,Nets!$A$1:$AAC$1,0))</f>
        <v>0.2900863888</v>
      </c>
      <c r="G40" s="628">
        <f t="array" ref="G40">index(Nets!$A$1:$AAC$131,match($A$40,Nets!$A$1:$A$131,0),match(G$1,Nets!$A$1:$AAC$1,0))</f>
        <v>0.2065832525</v>
      </c>
      <c r="H40" s="628">
        <f t="array" ref="H40">index(Nets!$A$1:$AAC$131,match($A$40,Nets!$A$1:$A$131,0),match(H$1,Nets!$A$1:$AAC$1,0))</f>
        <v>0.2542445748</v>
      </c>
      <c r="I40" s="628">
        <f t="array" ref="I40">index(Nets!$A$1:$AAC$131,match($A$40,Nets!$A$1:$A$131,0),match(I$1,Nets!$A$1:$AAC$1,0))</f>
        <v>0.2849434911</v>
      </c>
      <c r="J40" s="628">
        <f t="array" ref="J40">index(Nets!$A$1:$AAC$131,match($A$40,Nets!$A$1:$A$131,0),match(J$1,Nets!$A$1:$AAC$1,0))</f>
        <v>0.223473567</v>
      </c>
      <c r="K40" s="628">
        <f t="array" ref="K40">index(Nets!$A$1:$AAC$131,match($A$40,Nets!$A$1:$A$131,0),match(K$1,Nets!$A$1:$AAC$1,0))</f>
        <v>0.1649206259</v>
      </c>
      <c r="L40" s="628">
        <f t="array" ref="L40">index(Nets!$A$1:$AAC$131,match($A$40,Nets!$A$1:$A$131,0),match(L$1,Nets!$A$1:$AAC$1,0))</f>
        <v>0.2164436169</v>
      </c>
      <c r="M40" s="628">
        <f t="array" ref="M40">index(Nets!$A$1:$AAC$131,match($A$40,Nets!$A$1:$A$131,0),match(M$1,Nets!$A$1:$AAC$1,0))</f>
        <v>0.23645263</v>
      </c>
      <c r="N40" s="628">
        <f t="array" ref="N40">index(Nets!$A$1:$AAC$131,match($A$40,Nets!$A$1:$A$131,0),match(N$1,Nets!$A$1:$AAC$1,0))</f>
        <v>0.1646881458</v>
      </c>
      <c r="O40" s="628">
        <f t="array" ref="O40">index(Nets!$A$1:$AAC$131,match($A$40,Nets!$A$1:$A$131,0),match(O$1,Nets!$A$1:$AAC$1,0))</f>
        <v>0.2977430652</v>
      </c>
      <c r="P40" s="628">
        <f t="array" ref="P40">index(Nets!$A$1:$AAC$131,match($A$40,Nets!$A$1:$A$131,0),match(P$1,Nets!$A$1:$AAC$1,0))</f>
        <v>0.1787768814</v>
      </c>
      <c r="Q40" s="628">
        <f t="array" ref="Q40">index(Nets!$A$1:$AAC$131,match($A$40,Nets!$A$1:$A$131,0),match(Q$1,Nets!$A$1:$AAC$1,0))</f>
        <v>0.1520921632</v>
      </c>
      <c r="R40" s="628" t="str">
        <f t="array" ref="R40">index(Nets!$A$1:$AAC$131,match($A$40,Nets!$A$1:$A$131,0),match(R$1,Nets!$A$1:$AAC$1,0))</f>
        <v> </v>
      </c>
      <c r="S40" s="628">
        <f t="array" ref="S40">index(Nets!$A$1:$AAC$131,match($A$40,Nets!$A$1:$A$131,0),match(S$1,Nets!$A$1:$AAC$1,0))</f>
        <v>0.1407693988</v>
      </c>
      <c r="T40" s="629"/>
      <c r="U40" s="629"/>
      <c r="V40" s="629"/>
      <c r="W40" s="629"/>
      <c r="X40" s="629"/>
      <c r="Y40" s="629"/>
      <c r="Z40" s="629"/>
      <c r="AA40" s="629"/>
      <c r="AB40" s="629"/>
      <c r="AC40" s="629"/>
      <c r="AD40" s="629"/>
    </row>
    <row r="41">
      <c r="A41" s="627" t="s">
        <v>175</v>
      </c>
      <c r="B41" s="622">
        <f t="shared" si="13"/>
        <v>0.3251935069</v>
      </c>
      <c r="C41" s="628">
        <f t="array" ref="C41">index(Nets!$A$1:$AAC$131,match($A$41,Nets!$A$1:$A$131,0),match(C$1,Nets!$A$1:$AAC$1,0))</f>
        <v>0.3600447853</v>
      </c>
      <c r="D41" s="628">
        <f t="array" ref="D41">index(Nets!$A$1:$AAC$131,match($A$41,Nets!$A$1:$A$131,0),match(D$1,Nets!$A$1:$AAC$1,0))</f>
        <v>0.3129089492</v>
      </c>
      <c r="E41" s="628">
        <f t="array" ref="E41">index(Nets!$A$1:$AAC$131,match($A$41,Nets!$A$1:$A$131,0),match(E$1,Nets!$A$1:$AAC$1,0))</f>
        <v>0.2242556155</v>
      </c>
      <c r="F41" s="628">
        <f t="array" ref="F41">index(Nets!$A$1:$AAC$131,match($A$41,Nets!$A$1:$A$131,0),match(F$1,Nets!$A$1:$AAC$1,0))</f>
        <v>0.2268266534</v>
      </c>
      <c r="G41" s="628">
        <f t="array" ref="G41">index(Nets!$A$1:$AAC$131,match($A$41,Nets!$A$1:$A$131,0),match(G$1,Nets!$A$1:$AAC$1,0))</f>
        <v>0.4214952009</v>
      </c>
      <c r="H41" s="628">
        <f t="array" ref="H41">index(Nets!$A$1:$AAC$131,match($A$41,Nets!$A$1:$A$131,0),match(H$1,Nets!$A$1:$AAC$1,0))</f>
        <v>0.3047524616</v>
      </c>
      <c r="I41" s="628">
        <f t="array" ref="I41">index(Nets!$A$1:$AAC$131,match($A$41,Nets!$A$1:$A$131,0),match(I$1,Nets!$A$1:$AAC$1,0))</f>
        <v>0.4113621843</v>
      </c>
      <c r="J41" s="628">
        <f t="array" ref="J41">index(Nets!$A$1:$AAC$131,match($A$41,Nets!$A$1:$A$131,0),match(J$1,Nets!$A$1:$AAC$1,0))</f>
        <v>0.3113324001</v>
      </c>
      <c r="K41" s="628">
        <f t="array" ref="K41">index(Nets!$A$1:$AAC$131,match($A$41,Nets!$A$1:$A$131,0),match(K$1,Nets!$A$1:$AAC$1,0))</f>
        <v>0.3251935069</v>
      </c>
      <c r="L41" s="628">
        <f t="array" ref="L41">index(Nets!$A$1:$AAC$131,match($A$41,Nets!$A$1:$A$131,0),match(L$1,Nets!$A$1:$AAC$1,0))</f>
        <v>0.4231082805</v>
      </c>
      <c r="M41" s="628">
        <f t="array" ref="M41">index(Nets!$A$1:$AAC$131,match($A$41,Nets!$A$1:$A$131,0),match(M$1,Nets!$A$1:$AAC$1,0))</f>
        <v>0.3697778374</v>
      </c>
      <c r="N41" s="628">
        <f t="array" ref="N41">index(Nets!$A$1:$AAC$131,match($A$41,Nets!$A$1:$A$131,0),match(N$1,Nets!$A$1:$AAC$1,0))</f>
        <v>0.2867945958</v>
      </c>
      <c r="O41" s="628">
        <f t="array" ref="O41">index(Nets!$A$1:$AAC$131,match($A$41,Nets!$A$1:$A$131,0),match(O$1,Nets!$A$1:$AAC$1,0))</f>
        <v>0.2783179606</v>
      </c>
      <c r="P41" s="628">
        <f t="array" ref="P41">index(Nets!$A$1:$AAC$131,match($A$41,Nets!$A$1:$A$131,0),match(P$1,Nets!$A$1:$AAC$1,0))</f>
        <v>0.6510968919</v>
      </c>
      <c r="Q41" s="628">
        <f t="array" ref="Q41">index(Nets!$A$1:$AAC$131,match($A$41,Nets!$A$1:$A$131,0),match(Q$1,Nets!$A$1:$AAC$1,0))</f>
        <v>0.5946255619</v>
      </c>
      <c r="R41" s="628" t="str">
        <f t="array" ref="R41">index(Nets!$A$1:$AAC$131,match($A$41,Nets!$A$1:$A$131,0),match(R$1,Nets!$A$1:$AAC$1,0))</f>
        <v> </v>
      </c>
      <c r="S41" s="628">
        <f t="array" ref="S41">index(Nets!$A$1:$AAC$131,match($A$41,Nets!$A$1:$A$131,0),match(S$1,Nets!$A$1:$AAC$1,0))</f>
        <v>0.283913809</v>
      </c>
      <c r="T41" s="629"/>
      <c r="U41" s="629"/>
      <c r="V41" s="629"/>
      <c r="W41" s="629"/>
      <c r="X41" s="629"/>
      <c r="Y41" s="629"/>
      <c r="Z41" s="629"/>
      <c r="AA41" s="629"/>
      <c r="AB41" s="629"/>
      <c r="AC41" s="629"/>
      <c r="AD41" s="629"/>
    </row>
    <row r="42">
      <c r="A42" s="627"/>
      <c r="B42" s="622"/>
      <c r="C42" s="628"/>
      <c r="D42" s="628"/>
      <c r="E42" s="628"/>
      <c r="F42" s="628"/>
      <c r="G42" s="628"/>
      <c r="H42" s="628"/>
      <c r="I42" s="628"/>
      <c r="J42" s="628"/>
      <c r="K42" s="628"/>
      <c r="L42" s="628"/>
      <c r="M42" s="628"/>
      <c r="N42" s="628"/>
      <c r="O42" s="628"/>
      <c r="P42" s="628"/>
      <c r="Q42" s="628"/>
      <c r="R42" s="628"/>
      <c r="S42" s="628"/>
      <c r="T42" s="629"/>
      <c r="U42" s="629"/>
      <c r="V42" s="629"/>
      <c r="W42" s="629"/>
      <c r="X42" s="629"/>
      <c r="Y42" s="629"/>
      <c r="Z42" s="629"/>
      <c r="AA42" s="629"/>
      <c r="AB42" s="629"/>
      <c r="AC42" s="629"/>
      <c r="AD42" s="629"/>
    </row>
    <row r="43">
      <c r="A43" s="618" t="s">
        <v>185</v>
      </c>
      <c r="B43" s="625"/>
      <c r="C43" s="630"/>
      <c r="D43" s="630"/>
      <c r="E43" s="630"/>
      <c r="F43" s="630"/>
      <c r="G43" s="630"/>
      <c r="H43" s="630"/>
      <c r="I43" s="630"/>
      <c r="J43" s="630"/>
      <c r="K43" s="630"/>
      <c r="L43" s="630"/>
      <c r="M43" s="630"/>
      <c r="N43" s="630"/>
      <c r="O43" s="630"/>
      <c r="P43" s="630"/>
      <c r="Q43" s="630"/>
      <c r="R43" s="631"/>
      <c r="S43" s="631"/>
      <c r="T43" s="620"/>
      <c r="U43" s="620"/>
      <c r="V43" s="620"/>
      <c r="W43" s="620"/>
      <c r="X43" s="620"/>
      <c r="Y43" s="620"/>
      <c r="Z43" s="620"/>
      <c r="AA43" s="620"/>
      <c r="AB43" s="620"/>
      <c r="AC43" s="620"/>
      <c r="AD43" s="620"/>
    </row>
    <row r="44">
      <c r="A44" s="632" t="s">
        <v>256</v>
      </c>
      <c r="B44" s="622">
        <f t="shared" ref="B44:B46" si="14">median(C44:Q44)</f>
        <v>0.6590205354</v>
      </c>
      <c r="C44" s="628">
        <f t="array" ref="C44">index(SMC!$A$1:$AAC$144,match($A$44,SMC!$A$1:$A$144,0),match(C$1,SMC!$A$1:$AAC$1,0))</f>
        <v>0.6857383618</v>
      </c>
      <c r="D44" s="628">
        <f t="array" ref="D44">index(SMC!$A$1:$AAC$144,match($A$44,SMC!$A$1:$A$144,0),match(D$1,SMC!$A$1:$AAC$1,0))</f>
        <v>0.5815985829</v>
      </c>
      <c r="E44" s="628">
        <f t="array" ref="E44">index(SMC!$A$1:$AAC$144,match($A$44,SMC!$A$1:$A$144,0),match(E$1,SMC!$A$1:$AAC$1,0))</f>
        <v>0.7806937199</v>
      </c>
      <c r="F44" s="628">
        <f t="array" ref="F44">index(SMC!$A$1:$AAC$144,match($A$44,SMC!$A$1:$A$144,0),match(F$1,SMC!$A$1:$AAC$1,0))</f>
        <v>0.7221156338</v>
      </c>
      <c r="G44" s="628">
        <f t="array" ref="G44">index(SMC!$A$1:$AAC$144,match($A$44,SMC!$A$1:$A$144,0),match(G$1,SMC!$A$1:$AAC$1,0))</f>
        <v>0.5573091044</v>
      </c>
      <c r="H44" s="628">
        <f t="array" ref="H44">index(SMC!$A$1:$AAC$144,match($A$44,SMC!$A$1:$A$144,0),match(H$1,SMC!$A$1:$AAC$1,0))</f>
        <v>0.6973347891</v>
      </c>
      <c r="I44" s="628">
        <f t="array" ref="I44">index(SMC!$A$1:$AAC$144,match($A$44,SMC!$A$1:$A$144,0),match(I$1,SMC!$A$1:$AAC$1,0))</f>
        <v>0.5072263121</v>
      </c>
      <c r="J44" s="628">
        <f t="array" ref="J44">index(SMC!$A$1:$AAC$144,match($A$44,SMC!$A$1:$A$144,0),match(J$1,SMC!$A$1:$AAC$1,0))</f>
        <v>0.6702367145</v>
      </c>
      <c r="K44" s="628">
        <f t="array" ref="K44">index(SMC!$A$1:$AAC$144,match($A$44,SMC!$A$1:$A$144,0),match(K$1,SMC!$A$1:$AAC$1,0))</f>
        <v>0.6902936432</v>
      </c>
      <c r="L44" s="628">
        <f t="array" ref="L44">index(SMC!$A$1:$AAC$144,match($A$44,SMC!$A$1:$A$144,0),match(L$1,SMC!$A$1:$AAC$1,0))</f>
        <v>0.5709708654</v>
      </c>
      <c r="M44" s="628">
        <f t="array" ref="M44">index(SMC!$A$1:$AAC$144,match($A$44,SMC!$A$1:$A$144,0),match(M$1,SMC!$A$1:$AAC$1,0))</f>
        <v>0.595485502</v>
      </c>
      <c r="N44" s="628">
        <f t="array" ref="N44">index(SMC!$A$1:$AAC$144,match($A$44,SMC!$A$1:$A$144,0),match(N$1,SMC!$A$1:$AAC$1,0))</f>
        <v>0.7282837949</v>
      </c>
      <c r="O44" s="628">
        <f t="array" ref="O44">index(SMC!$A$1:$AAC$144,match($A$44,SMC!$A$1:$A$144,0),match(O$1,SMC!$A$1:$AAC$1,0))</f>
        <v>0.6590205354</v>
      </c>
      <c r="P44" s="628">
        <f t="array" ref="P44">index(SMC!$A$1:$AAC$144,match($A$44,SMC!$A$1:$A$144,0),match(P$1,SMC!$A$1:$AAC$1,0))</f>
        <v>0.2810262788</v>
      </c>
      <c r="Q44" s="628">
        <f t="array" ref="Q44">index(SMC!$A$1:$AAC$144,match($A$44,SMC!$A$1:$A$144,0),match(Q$1,SMC!$A$1:$AAC$1,0))</f>
        <v>0.4018756106</v>
      </c>
      <c r="R44" s="628" t="str">
        <f t="array" ref="R44">index(SMC!$A$1:$AAC$144,match($A$44,SMC!$A$1:$A$144,0),match(R$1,SMC!$A$1:$AAC$1,0))</f>
        <v> </v>
      </c>
      <c r="S44" s="628">
        <f t="array" ref="S44">index(SMC!$A$1:$AAC$144,match($A$44,SMC!$A$1:$A$144,0),match(S$1,SMC!$A$1:$AAC$1,0))</f>
        <v>0.7427673107</v>
      </c>
    </row>
    <row r="45">
      <c r="A45" s="633" t="s">
        <v>257</v>
      </c>
      <c r="B45" s="622">
        <f t="shared" si="14"/>
        <v>0.04689098972</v>
      </c>
      <c r="C45" s="628">
        <f t="array" ref="C45">index(SMC!$A$1:$AAC$144,match($A$45,SMC!$A$1:$A$144,0),match(C$1,SMC!$A$1:$AAC$1,0))</f>
        <v>0.02160973222</v>
      </c>
      <c r="D45" s="628">
        <f t="array" ref="D45">index(SMC!$A$1:$AAC$144,match($A$45,SMC!$A$1:$A$144,0),match(D$1,SMC!$A$1:$AAC$1,0))</f>
        <v>0.09340474714</v>
      </c>
      <c r="E45" s="628">
        <f t="array" ref="E45">index(SMC!$A$1:$AAC$144,match($A$45,SMC!$A$1:$A$144,0),match(E$1,SMC!$A$1:$AAC$1,0))</f>
        <v>0.03526296502</v>
      </c>
      <c r="F45" s="628">
        <f t="array" ref="F45">index(SMC!$A$1:$AAC$144,match($A$45,SMC!$A$1:$A$144,0),match(F$1,SMC!$A$1:$AAC$1,0))</f>
        <v>0.06523413135</v>
      </c>
      <c r="G45" s="628">
        <f t="array" ref="G45">index(SMC!$A$1:$AAC$144,match($A$45,SMC!$A$1:$A$144,0),match(G$1,SMC!$A$1:$AAC$1,0))</f>
        <v>0.04656997522</v>
      </c>
      <c r="H45" s="628">
        <f t="array" ref="H45">index(SMC!$A$1:$AAC$144,match($A$45,SMC!$A$1:$A$144,0),match(H$1,SMC!$A$1:$AAC$1,0))</f>
        <v>0.0504684268</v>
      </c>
      <c r="I45" s="628">
        <f t="array" ref="I45">index(SMC!$A$1:$AAC$144,match($A$45,SMC!$A$1:$A$144,0),match(I$1,SMC!$A$1:$AAC$1,0))</f>
        <v>0.07021046127</v>
      </c>
      <c r="J45" s="628">
        <f t="array" ref="J45">index(SMC!$A$1:$AAC$144,match($A$45,SMC!$A$1:$A$144,0),match(J$1,SMC!$A$1:$AAC$1,0))</f>
        <v>0.04843801499</v>
      </c>
      <c r="K45" s="628">
        <f t="array" ref="K45">index(SMC!$A$1:$AAC$144,match($A$45,SMC!$A$1:$A$144,0),match(K$1,SMC!$A$1:$AAC$1,0))</f>
        <v>0.03358937873</v>
      </c>
      <c r="L45" s="628">
        <f t="array" ref="L45">index(SMC!$A$1:$AAC$144,match($A$45,SMC!$A$1:$A$144,0),match(L$1,SMC!$A$1:$AAC$1,0))</f>
        <v>0.04689098972</v>
      </c>
      <c r="M45" s="628">
        <f t="array" ref="M45">index(SMC!$A$1:$AAC$144,match($A$45,SMC!$A$1:$A$144,0),match(M$1,SMC!$A$1:$AAC$1,0))</f>
        <v>0.05379468002</v>
      </c>
      <c r="N45" s="628">
        <f t="array" ref="N45">index(SMC!$A$1:$AAC$144,match($A$45,SMC!$A$1:$A$144,0),match(N$1,SMC!$A$1:$AAC$1,0))</f>
        <v>0.03289567385</v>
      </c>
      <c r="O45" s="628">
        <f t="array" ref="O45">index(SMC!$A$1:$AAC$144,match($A$45,SMC!$A$1:$A$144,0),match(O$1,SMC!$A$1:$AAC$1,0))</f>
        <v>0.06963111592</v>
      </c>
      <c r="P45" s="628">
        <f t="array" ref="P45">index(SMC!$A$1:$AAC$144,match($A$45,SMC!$A$1:$A$144,0),match(P$1,SMC!$A$1:$AAC$1,0))</f>
        <v>0.04442762707</v>
      </c>
      <c r="Q45" s="628">
        <f t="array" ref="Q45">index(SMC!$A$1:$AAC$144,match($A$45,SMC!$A$1:$A$144,0),match(Q$1,SMC!$A$1:$AAC$1,0))</f>
        <v>0.03457566066</v>
      </c>
      <c r="R45" s="628" t="str">
        <f t="array" ref="R45">index(SMC!$A$1:$AAC$144,match($A$45,SMC!$A$1:$A$144,0),match(R$1,SMC!$A$1:$AAC$1,0))</f>
        <v> </v>
      </c>
      <c r="S45" s="628">
        <f t="array" ref="S45">index(SMC!$A$1:$AAC$144,match($A$45,SMC!$A$1:$A$144,0),match(S$1,SMC!$A$1:$AAC$1,0))</f>
        <v>0.02734135823</v>
      </c>
    </row>
    <row r="46">
      <c r="A46" s="633" t="s">
        <v>255</v>
      </c>
      <c r="B46" s="622">
        <f t="shared" si="14"/>
        <v>0.292651906</v>
      </c>
      <c r="C46" s="628">
        <f t="array" ref="C46">index(SMC!$A$1:$AAC$144,match($A$46,SMC!$A$1:$A$144,0),match(C$1,SMC!$A$1:$AAC$1,0))</f>
        <v>0.292651906</v>
      </c>
      <c r="D46" s="628">
        <f t="array" ref="D46">index(SMC!$A$1:$AAC$144,match($A$46,SMC!$A$1:$A$144,0),match(D$1,SMC!$A$1:$AAC$1,0))</f>
        <v>0.32499667</v>
      </c>
      <c r="E46" s="628">
        <f t="array" ref="E46">index(SMC!$A$1:$AAC$144,match($A$46,SMC!$A$1:$A$144,0),match(E$1,SMC!$A$1:$AAC$1,0))</f>
        <v>0.1840433151</v>
      </c>
      <c r="F46" s="628">
        <f t="array" ref="F46">index(SMC!$A$1:$AAC$144,match($A$46,SMC!$A$1:$A$144,0),match(F$1,SMC!$A$1:$AAC$1,0))</f>
        <v>0.2126502348</v>
      </c>
      <c r="G46" s="628">
        <f t="array" ref="G46">index(SMC!$A$1:$AAC$144,match($A$46,SMC!$A$1:$A$144,0),match(G$1,SMC!$A$1:$AAC$1,0))</f>
        <v>0.3961209204</v>
      </c>
      <c r="H46" s="628">
        <f t="array" ref="H46">index(SMC!$A$1:$AAC$144,match($A$46,SMC!$A$1:$A$144,0),match(H$1,SMC!$A$1:$AAC$1,0))</f>
        <v>0.2521967841</v>
      </c>
      <c r="I46" s="628">
        <f t="array" ref="I46">index(SMC!$A$1:$AAC$144,match($A$46,SMC!$A$1:$A$144,0),match(I$1,SMC!$A$1:$AAC$1,0))</f>
        <v>0.4225632266</v>
      </c>
      <c r="J46" s="628">
        <f t="array" ref="J46">index(SMC!$A$1:$AAC$144,match($A$46,SMC!$A$1:$A$144,0),match(J$1,SMC!$A$1:$AAC$1,0))</f>
        <v>0.2813252705</v>
      </c>
      <c r="K46" s="628">
        <f t="array" ref="K46">index(SMC!$A$1:$AAC$144,match($A$46,SMC!$A$1:$A$144,0),match(K$1,SMC!$A$1:$AAC$1,0))</f>
        <v>0.2761169781</v>
      </c>
      <c r="L46" s="628">
        <f t="array" ref="L46">index(SMC!$A$1:$AAC$144,match($A$46,SMC!$A$1:$A$144,0),match(L$1,SMC!$A$1:$AAC$1,0))</f>
        <v>0.3821381449</v>
      </c>
      <c r="M46" s="628">
        <f t="array" ref="M46">index(SMC!$A$1:$AAC$144,match($A$46,SMC!$A$1:$A$144,0),match(M$1,SMC!$A$1:$AAC$1,0))</f>
        <v>0.350719818</v>
      </c>
      <c r="N46" s="628">
        <f t="array" ref="N46">index(SMC!$A$1:$AAC$144,match($A$46,SMC!$A$1:$A$144,0),match(N$1,SMC!$A$1:$AAC$1,0))</f>
        <v>0.2388205312</v>
      </c>
      <c r="O46" s="628">
        <f t="array" ref="O46">index(SMC!$A$1:$AAC$144,match($A$46,SMC!$A$1:$A$144,0),match(O$1,SMC!$A$1:$AAC$1,0))</f>
        <v>0.2713483487</v>
      </c>
      <c r="P46" s="628">
        <f t="array" ref="P46">index(SMC!$A$1:$AAC$144,match($A$46,SMC!$A$1:$A$144,0),match(P$1,SMC!$A$1:$AAC$1,0))</f>
        <v>0.6745460941</v>
      </c>
      <c r="Q46" s="628">
        <f t="array" ref="Q46">index(SMC!$A$1:$AAC$144,match($A$46,SMC!$A$1:$A$144,0),match(Q$1,SMC!$A$1:$AAC$1,0))</f>
        <v>0.5635487288</v>
      </c>
      <c r="R46" s="628" t="str">
        <f t="array" ref="R46">index(SMC!$A$1:$AAC$144,match($A$46,SMC!$A$1:$A$144,0),match(R$1,SMC!$A$1:$AAC$1,0))</f>
        <v> </v>
      </c>
      <c r="S46" s="628">
        <f t="array" ref="S46">index(SMC!$A$1:$AAC$144,match($A$46,SMC!$A$1:$A$144,0),match(S$1,SMC!$A$1:$AAC$1,0))</f>
        <v>0.229891331</v>
      </c>
    </row>
    <row r="47">
      <c r="A47" s="633"/>
      <c r="B47" s="622"/>
      <c r="C47" s="634"/>
      <c r="D47" s="634"/>
      <c r="E47" s="634"/>
      <c r="F47" s="634"/>
      <c r="G47" s="634"/>
      <c r="H47" s="634"/>
      <c r="I47" s="634"/>
      <c r="J47" s="634"/>
      <c r="K47" s="634"/>
      <c r="L47" s="634"/>
      <c r="M47" s="634"/>
      <c r="N47" s="634"/>
      <c r="O47" s="634"/>
      <c r="P47" s="634"/>
      <c r="Q47" s="634"/>
      <c r="R47" s="635"/>
      <c r="S47" s="635"/>
    </row>
    <row r="48">
      <c r="A48" s="294" t="s">
        <v>314</v>
      </c>
      <c r="B48" s="617"/>
      <c r="C48" s="295"/>
      <c r="D48" s="295"/>
      <c r="E48" s="295"/>
      <c r="F48" s="295"/>
      <c r="G48" s="295"/>
      <c r="H48" s="295"/>
      <c r="I48" s="295"/>
      <c r="J48" s="295"/>
      <c r="K48" s="295"/>
      <c r="L48" s="295"/>
      <c r="M48" s="295"/>
      <c r="N48" s="295"/>
      <c r="O48" s="295"/>
      <c r="P48" s="295"/>
      <c r="Q48" s="295"/>
      <c r="R48" s="295"/>
      <c r="S48" s="295"/>
      <c r="T48" s="301"/>
      <c r="U48" s="301"/>
      <c r="V48" s="301"/>
      <c r="W48" s="301"/>
      <c r="X48" s="301"/>
      <c r="Y48" s="301"/>
      <c r="Z48" s="301"/>
      <c r="AA48" s="301"/>
      <c r="AB48" s="301"/>
      <c r="AC48" s="301"/>
      <c r="AD48" s="301"/>
    </row>
    <row r="49">
      <c r="A49" s="627" t="s">
        <v>179</v>
      </c>
      <c r="B49" s="622">
        <f>median(C49:Q49)</f>
        <v>0.3044192437</v>
      </c>
      <c r="C49" s="628">
        <f t="array" ref="C49">index(Nets!$A$1:$AAC$131,match($A$49,Nets!$A$1:$A$131,0),match(C$1,Nets!$A$1:$AAC$1,0))</f>
        <v>0.3044192437</v>
      </c>
      <c r="D49" s="628">
        <f t="array" ref="D49">index(Nets!$A$1:$AAC$131,match($A$49,Nets!$A$1:$A$131,0),match(D$1,Nets!$A$1:$AAC$1,0))</f>
        <v>0.3044192437</v>
      </c>
      <c r="E49" s="628">
        <f t="array" ref="E49">index(Nets!$A$1:$AAC$131,match($A$49,Nets!$A$1:$A$131,0),match(E$1,Nets!$A$1:$AAC$1,0))</f>
        <v>0.3044192437</v>
      </c>
      <c r="F49" s="628">
        <f t="array" ref="F49">index(Nets!$A$1:$AAC$131,match($A$49,Nets!$A$1:$A$131,0),match(F$1,Nets!$A$1:$AAC$1,0))</f>
        <v>0.3044192437</v>
      </c>
      <c r="G49" s="628">
        <f t="array" ref="G49">index(Nets!$A$1:$AAC$131,match($A$49,Nets!$A$1:$A$131,0),match(G$1,Nets!$A$1:$AAC$1,0))</f>
        <v>0.3044192437</v>
      </c>
      <c r="H49" s="628">
        <f t="array" ref="H49">index(Nets!$A$1:$AAC$131,match($A$49,Nets!$A$1:$A$131,0),match(H$1,Nets!$A$1:$AAC$1,0))</f>
        <v>0.3044192437</v>
      </c>
      <c r="I49" s="628">
        <f t="array" ref="I49">index(Nets!$A$1:$AAC$131,match($A$49,Nets!$A$1:$A$131,0),match(I$1,Nets!$A$1:$AAC$1,0))</f>
        <v>0.3044192437</v>
      </c>
      <c r="J49" s="628">
        <f t="array" ref="J49">index(Nets!$A$1:$AAC$131,match($A$49,Nets!$A$1:$A$131,0),match(J$1,Nets!$A$1:$AAC$1,0))</f>
        <v>0.3044192437</v>
      </c>
      <c r="K49" s="628">
        <f t="array" ref="K49">index(Nets!$A$1:$AAC$131,match($A$49,Nets!$A$1:$A$131,0),match(K$1,Nets!$A$1:$AAC$1,0))</f>
        <v>0.3044192437</v>
      </c>
      <c r="L49" s="628">
        <f t="array" ref="L49">index(Nets!$A$1:$AAC$131,match($A$49,Nets!$A$1:$A$131,0),match(L$1,Nets!$A$1:$AAC$1,0))</f>
        <v>0.3044192437</v>
      </c>
      <c r="M49" s="628">
        <f t="array" ref="M49">index(Nets!$A$1:$AAC$131,match($A$49,Nets!$A$1:$A$131,0),match(M$1,Nets!$A$1:$AAC$1,0))</f>
        <v>0.3044192437</v>
      </c>
      <c r="N49" s="628">
        <f t="array" ref="N49">index(Nets!$A$1:$AAC$131,match($A$49,Nets!$A$1:$A$131,0),match(N$1,Nets!$A$1:$AAC$1,0))</f>
        <v>0.3044192437</v>
      </c>
      <c r="O49" s="628">
        <f t="array" ref="O49">index(Nets!$A$1:$AAC$131,match($A$49,Nets!$A$1:$A$131,0),match(O$1,Nets!$A$1:$AAC$1,0))</f>
        <v>0.3044192437</v>
      </c>
      <c r="P49" s="628">
        <f t="array" ref="P49">index(Nets!$A$1:$AAC$131,match($A$49,Nets!$A$1:$A$131,0),match(P$1,Nets!$A$1:$AAC$1,0))</f>
        <v>0.3044192437</v>
      </c>
      <c r="Q49" s="628">
        <f t="array" ref="Q49">index(Nets!$A$1:$AAC$131,match($A$49,Nets!$A$1:$A$131,0),match(Q$1,Nets!$A$1:$AAC$1,0))</f>
        <v>0.3044192437</v>
      </c>
      <c r="R49" s="628">
        <f t="array" ref="R49">index(Nets!$A$1:$AAC$131,match($A$49,Nets!$A$1:$A$131,0),match(R$1,Nets!$A$1:$AAC$1,0))</f>
        <v>0.3044192437</v>
      </c>
      <c r="S49" s="628">
        <f t="array" ref="S49">index(Nets!$A$1:$AAC$131,match($A$49,Nets!$A$1:$A$131,0),match(S$1,Nets!$A$1:$AAC$1,0))</f>
        <v>0.3044192437</v>
      </c>
      <c r="T49" s="636"/>
      <c r="U49" s="636"/>
      <c r="V49" s="636"/>
      <c r="W49" s="636"/>
      <c r="X49" s="636"/>
      <c r="Y49" s="636"/>
      <c r="Z49" s="636"/>
      <c r="AA49" s="636"/>
      <c r="AB49" s="636"/>
      <c r="AC49" s="636"/>
      <c r="AD49" s="636"/>
    </row>
    <row r="50">
      <c r="A50" s="627"/>
      <c r="B50" s="622"/>
      <c r="C50" s="628"/>
      <c r="D50" s="628"/>
      <c r="E50" s="628"/>
      <c r="F50" s="628"/>
      <c r="G50" s="628"/>
      <c r="H50" s="628"/>
      <c r="I50" s="628"/>
      <c r="J50" s="628"/>
      <c r="K50" s="628"/>
      <c r="L50" s="628"/>
      <c r="M50" s="628"/>
      <c r="N50" s="628"/>
      <c r="O50" s="628"/>
      <c r="P50" s="628"/>
      <c r="Q50" s="628"/>
      <c r="R50" s="628"/>
      <c r="S50" s="628"/>
      <c r="T50" s="636"/>
      <c r="U50" s="636"/>
      <c r="V50" s="636"/>
      <c r="W50" s="636"/>
      <c r="X50" s="636"/>
      <c r="Y50" s="636"/>
      <c r="Z50" s="636"/>
      <c r="AA50" s="636"/>
      <c r="AB50" s="636"/>
      <c r="AC50" s="636"/>
      <c r="AD50" s="636"/>
    </row>
    <row r="51">
      <c r="A51" s="627" t="s">
        <v>315</v>
      </c>
      <c r="B51" s="637">
        <f t="shared" ref="B51:B54" si="15">median(C51:Q51)</f>
        <v>0.00740025</v>
      </c>
      <c r="C51" s="637">
        <f t="array" ref="C51">index(Deworming!$A$1:$AAN$114,match($A$51,Deworming!$A$1:$A$114,0),match(C$1,Deworming!$A$1:$AAN$1,0))</f>
        <v>0.010427625</v>
      </c>
      <c r="D51" s="637">
        <f t="array" ref="D51">index(Deworming!$A$1:$AAN$114,match($A$51,Deworming!$A$1:$A$114,0),match(D$1,Deworming!$A$1:$AAN$1,0))</f>
        <v>0.00740025</v>
      </c>
      <c r="E51" s="637">
        <f t="array" ref="E51">index(Deworming!$A$1:$AAN$114,match($A$51,Deworming!$A$1:$A$114,0),match(E$1,Deworming!$A$1:$AAN$1,0))</f>
        <v>0.00740025</v>
      </c>
      <c r="F51" s="637">
        <f t="array" ref="F51">index(Deworming!$A$1:$AAN$114,match($A$51,Deworming!$A$1:$A$114,0),match(F$1,Deworming!$A$1:$AAN$1,0))</f>
        <v>0.00470925</v>
      </c>
      <c r="G51" s="637">
        <f t="array" ref="G51">index(Deworming!$A$1:$AAN$114,match($A$51,Deworming!$A$1:$A$114,0),match(G$1,Deworming!$A$1:$AAN$1,0))</f>
        <v>0.00740025</v>
      </c>
      <c r="H51" s="637">
        <f t="array" ref="H51">index(Deworming!$A$1:$AAN$114,match($A$51,Deworming!$A$1:$A$114,0),match(H$1,Deworming!$A$1:$AAN$1,0))</f>
        <v>0.00740025</v>
      </c>
      <c r="I51" s="637">
        <f t="array" ref="I51">index(Deworming!$A$1:$AAN$114,match($A$51,Deworming!$A$1:$A$114,0),match(I$1,Deworming!$A$1:$AAN$1,0))</f>
        <v>0.01402747253</v>
      </c>
      <c r="J51" s="637">
        <f t="array" ref="J51">index(Deworming!$A$1:$AAN$114,match($A$51,Deworming!$A$1:$A$114,0),match(J$1,Deworming!$A$1:$AAN$1,0))</f>
        <v>0.00740025</v>
      </c>
      <c r="K51" s="637">
        <f t="array" ref="K51">index(Deworming!$A$1:$AAN$114,match($A$51,Deworming!$A$1:$A$114,0),match(K$1,Deworming!$A$1:$AAN$1,0))</f>
        <v>0.00740025</v>
      </c>
      <c r="L51" s="637">
        <f t="array" ref="L51">index(Deworming!$A$1:$AAN$114,match($A$51,Deworming!$A$1:$A$114,0),match(L$1,Deworming!$A$1:$AAN$1,0))</f>
        <v>0.00740025</v>
      </c>
      <c r="M51" s="637">
        <f t="array" ref="M51">index(Deworming!$A$1:$AAN$114,match($A$51,Deworming!$A$1:$A$114,0),match(M$1,Deworming!$A$1:$AAN$1,0))</f>
        <v>0.00740025</v>
      </c>
      <c r="N51" s="637">
        <f t="array" ref="N51">index(Deworming!$A$1:$AAN$114,match($A$51,Deworming!$A$1:$A$114,0),match(N$1,Deworming!$A$1:$AAN$1,0))</f>
        <v>0.00740025</v>
      </c>
      <c r="O51" s="637">
        <f t="array" ref="O51">index(Deworming!$A$1:$AAN$114,match($A$51,Deworming!$A$1:$A$114,0),match(O$1,Deworming!$A$1:$AAN$1,0))</f>
        <v>0.00740025</v>
      </c>
      <c r="P51" s="637">
        <f t="array" ref="P51">index(Deworming!$A$1:$AAN$114,match($A$51,Deworming!$A$1:$A$114,0),match(P$1,Deworming!$A$1:$AAN$1,0))</f>
        <v>0.00605475</v>
      </c>
      <c r="Q51" s="637">
        <f t="array" ref="Q51">index(Deworming!$A$1:$AAN$114,match($A$51,Deworming!$A$1:$A$114,0),match(Q$1,Deworming!$A$1:$AAN$1,0))</f>
        <v>0.00740025</v>
      </c>
      <c r="R51" s="637" t="str">
        <f t="array" ref="R51">index(Deworming!$A$1:$AAN$114,match($A$51,Deworming!$A$1:$A$114,0),match(R$1,Deworming!$A$1:$AAN$1,0))</f>
        <v> </v>
      </c>
      <c r="S51" s="637">
        <f t="array" ref="S51">index(Deworming!$A$1:$AAN$114,match($A$51,Deworming!$A$1:$A$114,0),match(S$1,Deworming!$A$1:$AAN$1,0))</f>
        <v>0.00740025</v>
      </c>
      <c r="T51" s="607"/>
      <c r="U51" s="607"/>
      <c r="V51" s="607"/>
      <c r="W51" s="607"/>
      <c r="X51" s="607"/>
      <c r="Y51" s="607"/>
      <c r="Z51" s="607"/>
      <c r="AA51" s="607"/>
      <c r="AB51" s="607"/>
      <c r="AC51" s="607"/>
      <c r="AD51" s="607"/>
    </row>
    <row r="52">
      <c r="A52" s="627" t="s">
        <v>316</v>
      </c>
      <c r="B52" s="637">
        <f t="shared" si="15"/>
        <v>0.0056628</v>
      </c>
      <c r="C52" s="637">
        <f t="array" ref="C52">index(Deworming!$A$1:$AAN$114,match($A$52,Deworming!$A$1:$A$114,0),match(C$1,Deworming!$A$1:$AAN$1,0))</f>
        <v>0.0079794</v>
      </c>
      <c r="D52" s="637">
        <f t="array" ref="D52">index(Deworming!$A$1:$AAN$114,match($A$52,Deworming!$A$1:$A$114,0),match(D$1,Deworming!$A$1:$AAN$1,0))</f>
        <v>0.0056628</v>
      </c>
      <c r="E52" s="637">
        <f t="array" ref="E52">index(Deworming!$A$1:$AAN$114,match($A$52,Deworming!$A$1:$A$114,0),match(E$1,Deworming!$A$1:$AAN$1,0))</f>
        <v>0.0056628</v>
      </c>
      <c r="F52" s="637">
        <f t="array" ref="F52">index(Deworming!$A$1:$AAN$114,match($A$52,Deworming!$A$1:$A$114,0),match(F$1,Deworming!$A$1:$AAN$1,0))</f>
        <v>0.0036036</v>
      </c>
      <c r="G52" s="637">
        <f t="array" ref="G52">index(Deworming!$A$1:$AAN$114,match($A$52,Deworming!$A$1:$A$114,0),match(G$1,Deworming!$A$1:$AAN$1,0))</f>
        <v>0.0056628</v>
      </c>
      <c r="H52" s="637">
        <f t="array" ref="H52">index(Deworming!$A$1:$AAN$114,match($A$52,Deworming!$A$1:$A$114,0),match(H$1,Deworming!$A$1:$AAN$1,0))</f>
        <v>0.0056628</v>
      </c>
      <c r="I52" s="637">
        <f t="array" ref="I52">index(Deworming!$A$1:$AAN$114,match($A$52,Deworming!$A$1:$A$114,0),match(I$1,Deworming!$A$1:$AAN$1,0))</f>
        <v>0.01073406593</v>
      </c>
      <c r="J52" s="637">
        <f t="array" ref="J52">index(Deworming!$A$1:$AAN$114,match($A$52,Deworming!$A$1:$A$114,0),match(J$1,Deworming!$A$1:$AAN$1,0))</f>
        <v>0.0056628</v>
      </c>
      <c r="K52" s="637">
        <f t="array" ref="K52">index(Deworming!$A$1:$AAN$114,match($A$52,Deworming!$A$1:$A$114,0),match(K$1,Deworming!$A$1:$AAN$1,0))</f>
        <v>0.0056628</v>
      </c>
      <c r="L52" s="637">
        <f t="array" ref="L52">index(Deworming!$A$1:$AAN$114,match($A$52,Deworming!$A$1:$A$114,0),match(L$1,Deworming!$A$1:$AAN$1,0))</f>
        <v>0.0056628</v>
      </c>
      <c r="M52" s="637">
        <f t="array" ref="M52">index(Deworming!$A$1:$AAN$114,match($A$52,Deworming!$A$1:$A$114,0),match(M$1,Deworming!$A$1:$AAN$1,0))</f>
        <v>0.0056628</v>
      </c>
      <c r="N52" s="637">
        <f t="array" ref="N52">index(Deworming!$A$1:$AAN$114,match($A$52,Deworming!$A$1:$A$114,0),match(N$1,Deworming!$A$1:$AAN$1,0))</f>
        <v>0.0056628</v>
      </c>
      <c r="O52" s="637">
        <f t="array" ref="O52">index(Deworming!$A$1:$AAN$114,match($A$52,Deworming!$A$1:$A$114,0),match(O$1,Deworming!$A$1:$AAN$1,0))</f>
        <v>0.0056628</v>
      </c>
      <c r="P52" s="637">
        <f t="array" ref="P52">index(Deworming!$A$1:$AAN$114,match($A$52,Deworming!$A$1:$A$114,0),match(P$1,Deworming!$A$1:$AAN$1,0))</f>
        <v>0.0046332</v>
      </c>
      <c r="Q52" s="637">
        <f t="array" ref="Q52">index(Deworming!$A$1:$AAN$114,match($A$52,Deworming!$A$1:$A$114,0),match(Q$1,Deworming!$A$1:$AAN$1,0))</f>
        <v>0.0056628</v>
      </c>
      <c r="R52" s="637" t="str">
        <f t="array" ref="R52">index(Deworming!$A$1:$AAN$114,match($A$52,Deworming!$A$1:$A$114,0),match(R$1,Deworming!$A$1:$AAN$1,0))</f>
        <v> </v>
      </c>
      <c r="S52" s="637">
        <f t="array" ref="S52">index(Deworming!$A$1:$AAN$114,match($A$52,Deworming!$A$1:$A$114,0),match(S$1,Deworming!$A$1:$AAN$1,0))</f>
        <v>0.0056628</v>
      </c>
      <c r="T52" s="607"/>
      <c r="U52" s="607"/>
      <c r="V52" s="607"/>
      <c r="W52" s="607"/>
      <c r="X52" s="607"/>
      <c r="Y52" s="607"/>
      <c r="Z52" s="607"/>
      <c r="AA52" s="607"/>
      <c r="AB52" s="607"/>
      <c r="AC52" s="607"/>
      <c r="AD52" s="607"/>
    </row>
    <row r="53">
      <c r="A53" s="627" t="s">
        <v>317</v>
      </c>
      <c r="B53" s="637">
        <f t="shared" si="15"/>
        <v>0.0055341</v>
      </c>
      <c r="C53" s="637">
        <f t="array" ref="C53">index(Deworming!$A$1:$AAN$114,match($A$53,Deworming!$A$1:$A$114,0),match(C$1,Deworming!$A$1:$AAN$1,0))</f>
        <v>0.00779805</v>
      </c>
      <c r="D53" s="637">
        <f t="array" ref="D53">index(Deworming!$A$1:$AAN$114,match($A$53,Deworming!$A$1:$A$114,0),match(D$1,Deworming!$A$1:$AAN$1,0))</f>
        <v>0.0055341</v>
      </c>
      <c r="E53" s="637">
        <f t="array" ref="E53">index(Deworming!$A$1:$AAN$114,match($A$53,Deworming!$A$1:$A$114,0),match(E$1,Deworming!$A$1:$AAN$1,0))</f>
        <v>0.0055341</v>
      </c>
      <c r="F53" s="637">
        <f t="array" ref="F53">index(Deworming!$A$1:$AAN$114,match($A$53,Deworming!$A$1:$A$114,0),match(F$1,Deworming!$A$1:$AAN$1,0))</f>
        <v>0.0035217</v>
      </c>
      <c r="G53" s="637">
        <f t="array" ref="G53">index(Deworming!$A$1:$AAN$114,match($A$53,Deworming!$A$1:$A$114,0),match(G$1,Deworming!$A$1:$AAN$1,0))</f>
        <v>0.0055341</v>
      </c>
      <c r="H53" s="637">
        <f t="array" ref="H53">index(Deworming!$A$1:$AAN$114,match($A$53,Deworming!$A$1:$A$114,0),match(H$1,Deworming!$A$1:$AAN$1,0))</f>
        <v>0.0055341</v>
      </c>
      <c r="I53" s="637">
        <f t="array" ref="I53">index(Deworming!$A$1:$AAN$114,match($A$53,Deworming!$A$1:$A$114,0),match(I$1,Deworming!$A$1:$AAN$1,0))</f>
        <v>0.01049010989</v>
      </c>
      <c r="J53" s="637">
        <f t="array" ref="J53">index(Deworming!$A$1:$AAN$114,match($A$53,Deworming!$A$1:$A$114,0),match(J$1,Deworming!$A$1:$AAN$1,0))</f>
        <v>0.0055341</v>
      </c>
      <c r="K53" s="637">
        <f t="array" ref="K53">index(Deworming!$A$1:$AAN$114,match($A$53,Deworming!$A$1:$A$114,0),match(K$1,Deworming!$A$1:$AAN$1,0))</f>
        <v>0.0055341</v>
      </c>
      <c r="L53" s="637">
        <f t="array" ref="L53">index(Deworming!$A$1:$AAN$114,match($A$53,Deworming!$A$1:$A$114,0),match(L$1,Deworming!$A$1:$AAN$1,0))</f>
        <v>0.0055341</v>
      </c>
      <c r="M53" s="637">
        <f t="array" ref="M53">index(Deworming!$A$1:$AAN$114,match($A$53,Deworming!$A$1:$A$114,0),match(M$1,Deworming!$A$1:$AAN$1,0))</f>
        <v>0.0055341</v>
      </c>
      <c r="N53" s="637">
        <f t="array" ref="N53">index(Deworming!$A$1:$AAN$114,match($A$53,Deworming!$A$1:$A$114,0),match(N$1,Deworming!$A$1:$AAN$1,0))</f>
        <v>0.0055341</v>
      </c>
      <c r="O53" s="637">
        <f t="array" ref="O53">index(Deworming!$A$1:$AAN$114,match($A$53,Deworming!$A$1:$A$114,0),match(O$1,Deworming!$A$1:$AAN$1,0))</f>
        <v>0.0055341</v>
      </c>
      <c r="P53" s="637">
        <f t="array" ref="P53">index(Deworming!$A$1:$AAN$114,match($A$53,Deworming!$A$1:$A$114,0),match(P$1,Deworming!$A$1:$AAN$1,0))</f>
        <v>0.0045279</v>
      </c>
      <c r="Q53" s="637">
        <f t="array" ref="Q53">index(Deworming!$A$1:$AAN$114,match($A$53,Deworming!$A$1:$A$114,0),match(Q$1,Deworming!$A$1:$AAN$1,0))</f>
        <v>0.0055341</v>
      </c>
      <c r="R53" s="637" t="str">
        <f t="array" ref="R53">index(Deworming!$A$1:$AAN$114,match($A$53,Deworming!$A$1:$A$114,0),match(R$1,Deworming!$A$1:$AAN$1,0))</f>
        <v> </v>
      </c>
      <c r="S53" s="637">
        <f t="array" ref="S53">index(Deworming!$A$1:$AAN$114,match($A$53,Deworming!$A$1:$A$114,0),match(S$1,Deworming!$A$1:$AAN$1,0))</f>
        <v>0.0055341</v>
      </c>
      <c r="T53" s="607"/>
      <c r="U53" s="607"/>
      <c r="V53" s="607"/>
      <c r="W53" s="607"/>
      <c r="X53" s="607"/>
      <c r="Y53" s="607"/>
      <c r="Z53" s="607"/>
      <c r="AA53" s="607"/>
      <c r="AB53" s="607"/>
      <c r="AC53" s="607"/>
      <c r="AD53" s="607"/>
    </row>
    <row r="54">
      <c r="A54" s="627" t="s">
        <v>318</v>
      </c>
      <c r="B54" s="637">
        <f t="shared" si="15"/>
        <v>0.0045045</v>
      </c>
      <c r="C54" s="637">
        <f t="array" ref="C54">index(Deworming!$A$1:$AAN$114,match($A$54,Deworming!$A$1:$A$114,0),match(C$1,Deworming!$A$1:$AAN$1,0))</f>
        <v>0.00634725</v>
      </c>
      <c r="D54" s="637">
        <f t="array" ref="D54">index(Deworming!$A$1:$AAN$114,match($A$54,Deworming!$A$1:$A$114,0),match(D$1,Deworming!$A$1:$AAN$1,0))</f>
        <v>0.0045045</v>
      </c>
      <c r="E54" s="637">
        <f t="array" ref="E54">index(Deworming!$A$1:$AAN$114,match($A$54,Deworming!$A$1:$A$114,0),match(E$1,Deworming!$A$1:$AAN$1,0))</f>
        <v>0.0045045</v>
      </c>
      <c r="F54" s="637">
        <f t="array" ref="F54">index(Deworming!$A$1:$AAN$114,match($A$54,Deworming!$A$1:$A$114,0),match(F$1,Deworming!$A$1:$AAN$1,0))</f>
        <v>0.0028665</v>
      </c>
      <c r="G54" s="637">
        <f t="array" ref="G54">index(Deworming!$A$1:$AAN$114,match($A$54,Deworming!$A$1:$A$114,0),match(G$1,Deworming!$A$1:$AAN$1,0))</f>
        <v>0.0045045</v>
      </c>
      <c r="H54" s="637">
        <f t="array" ref="H54">index(Deworming!$A$1:$AAN$114,match($A$54,Deworming!$A$1:$A$114,0),match(H$1,Deworming!$A$1:$AAN$1,0))</f>
        <v>0.0045045</v>
      </c>
      <c r="I54" s="637">
        <f t="array" ref="I54">index(Deworming!$A$1:$AAN$114,match($A$54,Deworming!$A$1:$A$114,0),match(I$1,Deworming!$A$1:$AAN$1,0))</f>
        <v>0.008538461538</v>
      </c>
      <c r="J54" s="637">
        <f t="array" ref="J54">index(Deworming!$A$1:$AAN$114,match($A$54,Deworming!$A$1:$A$114,0),match(J$1,Deworming!$A$1:$AAN$1,0))</f>
        <v>0.0045045</v>
      </c>
      <c r="K54" s="637">
        <f t="array" ref="K54">index(Deworming!$A$1:$AAN$114,match($A$54,Deworming!$A$1:$A$114,0),match(K$1,Deworming!$A$1:$AAN$1,0))</f>
        <v>0.0045045</v>
      </c>
      <c r="L54" s="637">
        <f t="array" ref="L54">index(Deworming!$A$1:$AAN$114,match($A$54,Deworming!$A$1:$A$114,0),match(L$1,Deworming!$A$1:$AAN$1,0))</f>
        <v>0.0045045</v>
      </c>
      <c r="M54" s="637">
        <f t="array" ref="M54">index(Deworming!$A$1:$AAN$114,match($A$54,Deworming!$A$1:$A$114,0),match(M$1,Deworming!$A$1:$AAN$1,0))</f>
        <v>0.0045045</v>
      </c>
      <c r="N54" s="637">
        <f t="array" ref="N54">index(Deworming!$A$1:$AAN$114,match($A$54,Deworming!$A$1:$A$114,0),match(N$1,Deworming!$A$1:$AAN$1,0))</f>
        <v>0.0045045</v>
      </c>
      <c r="O54" s="637">
        <f t="array" ref="O54">index(Deworming!$A$1:$AAN$114,match($A$54,Deworming!$A$1:$A$114,0),match(O$1,Deworming!$A$1:$AAN$1,0))</f>
        <v>0.0045045</v>
      </c>
      <c r="P54" s="637">
        <f t="array" ref="P54">index(Deworming!$A$1:$AAN$114,match($A$54,Deworming!$A$1:$A$114,0),match(P$1,Deworming!$A$1:$AAN$1,0))</f>
        <v>0.0036855</v>
      </c>
      <c r="Q54" s="637">
        <f t="array" ref="Q54">index(Deworming!$A$1:$AAN$114,match($A$54,Deworming!$A$1:$A$114,0),match(Q$1,Deworming!$A$1:$AAN$1,0))</f>
        <v>0.0045045</v>
      </c>
      <c r="R54" s="637" t="str">
        <f t="array" ref="R54">index(Deworming!$A$1:$AAN$114,match($A$54,Deworming!$A$1:$A$114,0),match(R$1,Deworming!$A$1:$AAN$1,0))</f>
        <v> </v>
      </c>
      <c r="S54" s="637">
        <f t="array" ref="S54">index(Deworming!$A$1:$AAN$114,match($A$54,Deworming!$A$1:$A$114,0),match(S$1,Deworming!$A$1:$AAN$1,0))</f>
        <v>0.0045045</v>
      </c>
      <c r="T54" s="398"/>
      <c r="U54" s="398"/>
      <c r="V54" s="398"/>
      <c r="W54" s="398"/>
      <c r="X54" s="398"/>
      <c r="Y54" s="398"/>
      <c r="Z54" s="398"/>
      <c r="AA54" s="398"/>
      <c r="AB54" s="398"/>
      <c r="AC54" s="398"/>
      <c r="AD54" s="398"/>
    </row>
    <row r="55">
      <c r="A55" s="633"/>
      <c r="B55" s="634"/>
      <c r="C55" s="634"/>
      <c r="D55" s="634"/>
      <c r="E55" s="635"/>
      <c r="F55" s="634"/>
      <c r="G55" s="634"/>
      <c r="H55" s="635"/>
      <c r="I55" s="635"/>
      <c r="J55" s="635"/>
      <c r="K55" s="634"/>
      <c r="L55" s="634"/>
      <c r="M55" s="635"/>
      <c r="N55" s="635"/>
      <c r="O55" s="635"/>
      <c r="P55" s="635"/>
      <c r="Q55" s="635"/>
      <c r="R55" s="635"/>
      <c r="S55" s="635"/>
    </row>
    <row r="56">
      <c r="A56" s="633"/>
      <c r="B56" s="634"/>
      <c r="C56" s="634"/>
      <c r="D56" s="634"/>
      <c r="E56" s="635"/>
      <c r="F56" s="634"/>
      <c r="G56" s="634"/>
      <c r="H56" s="635"/>
      <c r="I56" s="635"/>
      <c r="J56" s="635"/>
      <c r="K56" s="634"/>
      <c r="L56" s="634"/>
      <c r="M56" s="635"/>
      <c r="N56" s="635"/>
      <c r="O56" s="635"/>
      <c r="P56" s="635"/>
      <c r="Q56" s="635"/>
      <c r="R56" s="635"/>
      <c r="S56" s="635"/>
    </row>
    <row r="57">
      <c r="A57" s="633"/>
      <c r="B57" s="634"/>
      <c r="C57" s="634"/>
      <c r="D57" s="634"/>
      <c r="E57" s="635"/>
      <c r="F57" s="634"/>
      <c r="G57" s="634"/>
      <c r="H57" s="635"/>
      <c r="I57" s="635"/>
      <c r="J57" s="635"/>
      <c r="K57" s="634"/>
      <c r="L57" s="634"/>
      <c r="M57" s="635"/>
      <c r="N57" s="635"/>
      <c r="O57" s="635"/>
      <c r="P57" s="635"/>
      <c r="Q57" s="635"/>
      <c r="R57" s="635"/>
      <c r="S57" s="635"/>
    </row>
    <row r="58">
      <c r="A58" s="633"/>
      <c r="B58" s="2"/>
      <c r="C58" s="2"/>
      <c r="D58" s="2"/>
      <c r="F58" s="2"/>
      <c r="G58" s="2"/>
      <c r="K58" s="2"/>
      <c r="L58" s="2"/>
    </row>
    <row r="59">
      <c r="A59" s="633"/>
      <c r="B59" s="2"/>
      <c r="C59" s="2"/>
      <c r="D59" s="2"/>
      <c r="F59" s="2"/>
      <c r="G59" s="2"/>
      <c r="K59" s="2"/>
      <c r="L59" s="2"/>
    </row>
    <row r="60">
      <c r="A60" s="633"/>
      <c r="B60" s="2"/>
      <c r="C60" s="2"/>
      <c r="D60" s="2"/>
      <c r="F60" s="2"/>
      <c r="G60" s="2"/>
      <c r="K60" s="2"/>
      <c r="L60" s="2"/>
    </row>
    <row r="61">
      <c r="A61" s="633"/>
      <c r="B61" s="2"/>
      <c r="C61" s="2"/>
      <c r="D61" s="2"/>
      <c r="F61" s="2"/>
      <c r="G61" s="2"/>
      <c r="K61" s="2"/>
      <c r="L61" s="2"/>
    </row>
    <row r="62">
      <c r="A62" s="633"/>
      <c r="B62" s="2"/>
      <c r="C62" s="2"/>
      <c r="D62" s="2"/>
      <c r="F62" s="2"/>
      <c r="G62" s="2"/>
      <c r="K62" s="2"/>
      <c r="L62" s="2"/>
    </row>
    <row r="63">
      <c r="A63" s="633"/>
      <c r="B63" s="2"/>
      <c r="C63" s="2"/>
      <c r="D63" s="2"/>
      <c r="F63" s="2"/>
      <c r="G63" s="2"/>
      <c r="K63" s="2"/>
      <c r="L63" s="2"/>
    </row>
    <row r="64">
      <c r="A64" s="633"/>
      <c r="B64" s="2"/>
      <c r="C64" s="2"/>
      <c r="D64" s="2"/>
      <c r="F64" s="2"/>
      <c r="G64" s="2"/>
      <c r="K64" s="2"/>
      <c r="L64" s="2"/>
    </row>
    <row r="65">
      <c r="A65" s="633"/>
      <c r="B65" s="2"/>
      <c r="C65" s="2"/>
      <c r="D65" s="2"/>
      <c r="F65" s="2"/>
      <c r="G65" s="2"/>
      <c r="K65" s="2"/>
      <c r="L65" s="2"/>
    </row>
    <row r="66">
      <c r="A66" s="633"/>
      <c r="B66" s="2"/>
      <c r="C66" s="2"/>
      <c r="D66" s="2"/>
      <c r="F66" s="2"/>
      <c r="G66" s="2"/>
      <c r="K66" s="2"/>
      <c r="L66" s="2"/>
    </row>
    <row r="67">
      <c r="A67" s="633"/>
      <c r="B67" s="2"/>
      <c r="C67" s="2"/>
      <c r="D67" s="2"/>
      <c r="F67" s="2"/>
      <c r="G67" s="2"/>
      <c r="K67" s="2"/>
      <c r="L67" s="2"/>
    </row>
    <row r="68">
      <c r="A68" s="633"/>
      <c r="B68" s="2"/>
      <c r="C68" s="2"/>
      <c r="D68" s="2"/>
      <c r="F68" s="2"/>
      <c r="G68" s="2"/>
      <c r="K68" s="2"/>
      <c r="L68" s="2"/>
    </row>
    <row r="69">
      <c r="A69" s="633"/>
      <c r="B69" s="2"/>
      <c r="C69" s="2"/>
      <c r="D69" s="2"/>
      <c r="F69" s="2"/>
      <c r="G69" s="2"/>
      <c r="K69" s="2"/>
      <c r="L69" s="2"/>
    </row>
    <row r="70">
      <c r="A70" s="633"/>
      <c r="B70" s="2"/>
      <c r="C70" s="2"/>
      <c r="D70" s="2"/>
      <c r="F70" s="2"/>
      <c r="G70" s="2"/>
      <c r="K70" s="2"/>
      <c r="L70" s="2"/>
    </row>
    <row r="71">
      <c r="A71" s="633"/>
      <c r="B71" s="2"/>
      <c r="C71" s="2"/>
      <c r="D71" s="2"/>
      <c r="F71" s="2"/>
      <c r="G71" s="2"/>
      <c r="K71" s="2"/>
      <c r="L71" s="2"/>
    </row>
    <row r="72">
      <c r="A72" s="633"/>
      <c r="B72" s="2"/>
      <c r="C72" s="2"/>
      <c r="D72" s="2"/>
      <c r="F72" s="2"/>
      <c r="G72" s="2"/>
      <c r="K72" s="2"/>
      <c r="L72" s="2"/>
    </row>
    <row r="73">
      <c r="A73" s="633"/>
      <c r="B73" s="2"/>
      <c r="C73" s="2"/>
      <c r="D73" s="2"/>
      <c r="F73" s="2"/>
      <c r="G73" s="2"/>
      <c r="K73" s="2"/>
      <c r="L73" s="2"/>
    </row>
    <row r="74">
      <c r="A74" s="633"/>
      <c r="B74" s="2"/>
      <c r="C74" s="2"/>
      <c r="D74" s="2"/>
      <c r="F74" s="2"/>
      <c r="G74" s="2"/>
      <c r="K74" s="2"/>
      <c r="L74" s="2"/>
    </row>
    <row r="75">
      <c r="A75" s="633"/>
      <c r="B75" s="2"/>
      <c r="C75" s="2"/>
      <c r="D75" s="2"/>
      <c r="F75" s="2"/>
      <c r="G75" s="2"/>
      <c r="K75" s="2"/>
      <c r="L75" s="2"/>
    </row>
    <row r="76">
      <c r="A76" s="633"/>
      <c r="B76" s="2"/>
      <c r="C76" s="2"/>
      <c r="D76" s="2"/>
      <c r="F76" s="2"/>
      <c r="G76" s="2"/>
      <c r="K76" s="2"/>
      <c r="L76" s="2"/>
    </row>
    <row r="77">
      <c r="A77" s="633"/>
      <c r="B77" s="2"/>
      <c r="C77" s="2"/>
      <c r="D77" s="2"/>
      <c r="F77" s="2"/>
      <c r="G77" s="2"/>
      <c r="K77" s="2"/>
      <c r="L77" s="2"/>
    </row>
    <row r="78">
      <c r="A78" s="633"/>
      <c r="B78" s="2"/>
      <c r="C78" s="2"/>
      <c r="D78" s="2"/>
      <c r="F78" s="2"/>
      <c r="G78" s="2"/>
      <c r="K78" s="2"/>
      <c r="L78" s="2"/>
    </row>
    <row r="79">
      <c r="A79" s="633"/>
      <c r="B79" s="2"/>
      <c r="C79" s="2"/>
      <c r="D79" s="2"/>
      <c r="F79" s="2"/>
      <c r="G79" s="2"/>
      <c r="K79" s="2"/>
      <c r="L79" s="2"/>
    </row>
    <row r="80">
      <c r="A80" s="633"/>
      <c r="B80" s="2"/>
      <c r="C80" s="2"/>
      <c r="D80" s="2"/>
      <c r="F80" s="2"/>
      <c r="G80" s="2"/>
      <c r="K80" s="2"/>
      <c r="L80" s="2"/>
    </row>
    <row r="81">
      <c r="A81" s="633"/>
      <c r="B81" s="2"/>
      <c r="C81" s="2"/>
      <c r="D81" s="2"/>
      <c r="F81" s="2"/>
      <c r="G81" s="2"/>
      <c r="K81" s="2"/>
      <c r="L81" s="2"/>
    </row>
    <row r="82">
      <c r="A82" s="633"/>
      <c r="B82" s="2"/>
      <c r="C82" s="2"/>
      <c r="D82" s="2"/>
      <c r="F82" s="2"/>
      <c r="G82" s="2"/>
      <c r="K82" s="2"/>
      <c r="L82" s="2"/>
    </row>
    <row r="83">
      <c r="A83" s="633"/>
      <c r="B83" s="2"/>
      <c r="C83" s="2"/>
      <c r="D83" s="2"/>
      <c r="F83" s="2"/>
      <c r="G83" s="2"/>
      <c r="K83" s="2"/>
      <c r="L83" s="2"/>
    </row>
    <row r="84">
      <c r="A84" s="633"/>
      <c r="B84" s="2"/>
      <c r="C84" s="2"/>
      <c r="D84" s="2"/>
      <c r="F84" s="2"/>
      <c r="G84" s="2"/>
      <c r="K84" s="2"/>
      <c r="L84" s="2"/>
    </row>
    <row r="85">
      <c r="A85" s="633"/>
      <c r="B85" s="2"/>
      <c r="C85" s="2"/>
      <c r="D85" s="2"/>
      <c r="F85" s="2"/>
      <c r="G85" s="2"/>
      <c r="K85" s="2"/>
      <c r="L85" s="2"/>
    </row>
    <row r="86">
      <c r="A86" s="633"/>
      <c r="B86" s="2"/>
      <c r="C86" s="2"/>
      <c r="D86" s="2"/>
      <c r="F86" s="2"/>
      <c r="G86" s="2"/>
      <c r="K86" s="2"/>
      <c r="L86" s="2"/>
    </row>
    <row r="87">
      <c r="A87" s="633"/>
      <c r="B87" s="2"/>
      <c r="C87" s="2"/>
      <c r="D87" s="2"/>
      <c r="F87" s="2"/>
      <c r="G87" s="2"/>
      <c r="K87" s="2"/>
      <c r="L87" s="2"/>
    </row>
    <row r="88">
      <c r="A88" s="633"/>
      <c r="B88" s="2"/>
      <c r="C88" s="2"/>
      <c r="D88" s="2"/>
      <c r="F88" s="2"/>
      <c r="G88" s="2"/>
      <c r="K88" s="2"/>
      <c r="L88" s="2"/>
    </row>
    <row r="89">
      <c r="A89" s="633"/>
      <c r="B89" s="2"/>
      <c r="C89" s="2"/>
      <c r="D89" s="2"/>
      <c r="F89" s="2"/>
      <c r="G89" s="2"/>
      <c r="K89" s="2"/>
      <c r="L89" s="2"/>
    </row>
    <row r="90">
      <c r="A90" s="633"/>
      <c r="B90" s="2"/>
      <c r="C90" s="2"/>
      <c r="D90" s="2"/>
      <c r="F90" s="2"/>
      <c r="G90" s="2"/>
      <c r="K90" s="2"/>
      <c r="L90" s="2"/>
    </row>
    <row r="91">
      <c r="A91" s="633"/>
      <c r="B91" s="2"/>
      <c r="C91" s="2"/>
      <c r="D91" s="2"/>
      <c r="F91" s="2"/>
      <c r="G91" s="2"/>
      <c r="K91" s="2"/>
      <c r="L91" s="2"/>
    </row>
    <row r="92">
      <c r="A92" s="633"/>
      <c r="B92" s="2"/>
      <c r="C92" s="2"/>
      <c r="D92" s="2"/>
      <c r="F92" s="2"/>
      <c r="G92" s="2"/>
      <c r="K92" s="2"/>
      <c r="L92" s="2"/>
    </row>
    <row r="93">
      <c r="A93" s="633"/>
      <c r="B93" s="2"/>
      <c r="C93" s="2"/>
      <c r="D93" s="2"/>
      <c r="F93" s="2"/>
      <c r="G93" s="2"/>
      <c r="K93" s="2"/>
      <c r="L93" s="2"/>
    </row>
    <row r="94">
      <c r="A94" s="633"/>
      <c r="B94" s="2"/>
      <c r="C94" s="2"/>
      <c r="D94" s="2"/>
      <c r="F94" s="2"/>
      <c r="G94" s="2"/>
      <c r="K94" s="2"/>
      <c r="L94" s="2"/>
    </row>
    <row r="95">
      <c r="A95" s="633"/>
      <c r="B95" s="2"/>
      <c r="C95" s="2"/>
      <c r="D95" s="2"/>
      <c r="F95" s="2"/>
      <c r="G95" s="2"/>
      <c r="K95" s="2"/>
      <c r="L95" s="2"/>
    </row>
    <row r="96">
      <c r="A96" s="633"/>
      <c r="B96" s="2"/>
      <c r="C96" s="2"/>
      <c r="D96" s="2"/>
      <c r="F96" s="2"/>
      <c r="G96" s="2"/>
      <c r="K96" s="2"/>
      <c r="L96" s="2"/>
    </row>
    <row r="97">
      <c r="A97" s="633"/>
      <c r="B97" s="2"/>
      <c r="C97" s="2"/>
      <c r="D97" s="2"/>
      <c r="F97" s="2"/>
      <c r="G97" s="2"/>
      <c r="K97" s="2"/>
      <c r="L97" s="2"/>
    </row>
    <row r="98">
      <c r="A98" s="633"/>
      <c r="B98" s="2"/>
      <c r="C98" s="2"/>
      <c r="D98" s="2"/>
      <c r="F98" s="2"/>
      <c r="G98" s="2"/>
      <c r="K98" s="2"/>
      <c r="L98" s="2"/>
    </row>
    <row r="99">
      <c r="A99" s="633"/>
      <c r="B99" s="2"/>
      <c r="C99" s="2"/>
      <c r="D99" s="2"/>
      <c r="F99" s="2"/>
      <c r="G99" s="2"/>
      <c r="K99" s="2"/>
      <c r="L99" s="2"/>
    </row>
    <row r="100">
      <c r="A100" s="633"/>
      <c r="B100" s="2"/>
      <c r="C100" s="2"/>
      <c r="D100" s="2"/>
      <c r="F100" s="2"/>
      <c r="G100" s="2"/>
      <c r="K100" s="2"/>
      <c r="L100" s="2"/>
    </row>
    <row r="101">
      <c r="A101" s="633"/>
      <c r="B101" s="2"/>
      <c r="C101" s="2"/>
      <c r="D101" s="2"/>
      <c r="F101" s="2"/>
      <c r="G101" s="2"/>
      <c r="K101" s="2"/>
      <c r="L101" s="2"/>
    </row>
    <row r="102">
      <c r="A102" s="633"/>
      <c r="B102" s="2"/>
      <c r="C102" s="2"/>
      <c r="D102" s="2"/>
      <c r="F102" s="2"/>
      <c r="G102" s="2"/>
      <c r="K102" s="2"/>
      <c r="L102" s="2"/>
    </row>
    <row r="103">
      <c r="A103" s="633"/>
      <c r="B103" s="2"/>
      <c r="C103" s="2"/>
      <c r="D103" s="2"/>
      <c r="F103" s="2"/>
      <c r="G103" s="2"/>
      <c r="K103" s="2"/>
      <c r="L103" s="2"/>
    </row>
    <row r="104">
      <c r="A104" s="633"/>
      <c r="B104" s="2"/>
      <c r="C104" s="2"/>
      <c r="D104" s="2"/>
      <c r="F104" s="2"/>
      <c r="G104" s="2"/>
      <c r="K104" s="2"/>
      <c r="L104" s="2"/>
    </row>
    <row r="105">
      <c r="A105" s="633"/>
      <c r="B105" s="2"/>
      <c r="C105" s="2"/>
      <c r="D105" s="2"/>
      <c r="F105" s="2"/>
      <c r="G105" s="2"/>
      <c r="K105" s="2"/>
      <c r="L105" s="2"/>
    </row>
    <row r="106">
      <c r="A106" s="633"/>
      <c r="B106" s="2"/>
      <c r="C106" s="2"/>
      <c r="D106" s="2"/>
      <c r="F106" s="2"/>
      <c r="G106" s="2"/>
      <c r="K106" s="2"/>
      <c r="L106" s="2"/>
    </row>
    <row r="107">
      <c r="A107" s="633"/>
      <c r="B107" s="2"/>
      <c r="C107" s="2"/>
      <c r="D107" s="2"/>
      <c r="F107" s="2"/>
      <c r="G107" s="2"/>
      <c r="K107" s="2"/>
      <c r="L107" s="2"/>
    </row>
    <row r="108">
      <c r="A108" s="633"/>
      <c r="B108" s="2"/>
      <c r="C108" s="2"/>
      <c r="D108" s="2"/>
      <c r="F108" s="2"/>
      <c r="G108" s="2"/>
      <c r="K108" s="2"/>
      <c r="L108" s="2"/>
    </row>
    <row r="109">
      <c r="A109" s="633"/>
      <c r="B109" s="2"/>
      <c r="C109" s="2"/>
      <c r="D109" s="2"/>
      <c r="F109" s="2"/>
      <c r="G109" s="2"/>
      <c r="K109" s="2"/>
      <c r="L109" s="2"/>
    </row>
    <row r="110">
      <c r="A110" s="633"/>
      <c r="B110" s="2"/>
      <c r="C110" s="2"/>
      <c r="D110" s="2"/>
      <c r="F110" s="2"/>
      <c r="G110" s="2"/>
      <c r="K110" s="2"/>
      <c r="L110" s="2"/>
    </row>
    <row r="111">
      <c r="A111" s="633"/>
      <c r="B111" s="2"/>
      <c r="C111" s="2"/>
      <c r="D111" s="2"/>
      <c r="F111" s="2"/>
      <c r="G111" s="2"/>
      <c r="K111" s="2"/>
      <c r="L111" s="2"/>
    </row>
    <row r="112">
      <c r="A112" s="633"/>
      <c r="B112" s="2"/>
      <c r="C112" s="2"/>
      <c r="D112" s="2"/>
      <c r="F112" s="2"/>
      <c r="G112" s="2"/>
      <c r="K112" s="2"/>
      <c r="L112" s="2"/>
    </row>
    <row r="113">
      <c r="A113" s="633"/>
      <c r="B113" s="2"/>
      <c r="C113" s="2"/>
      <c r="D113" s="2"/>
      <c r="F113" s="2"/>
      <c r="G113" s="2"/>
      <c r="K113" s="2"/>
      <c r="L113" s="2"/>
    </row>
    <row r="114">
      <c r="A114" s="633"/>
      <c r="B114" s="2"/>
      <c r="C114" s="2"/>
      <c r="D114" s="2"/>
      <c r="F114" s="2"/>
      <c r="G114" s="2"/>
      <c r="K114" s="2"/>
      <c r="L114" s="2"/>
    </row>
    <row r="115">
      <c r="A115" s="633"/>
      <c r="B115" s="2"/>
      <c r="C115" s="2"/>
      <c r="D115" s="2"/>
      <c r="F115" s="2"/>
      <c r="G115" s="2"/>
      <c r="K115" s="2"/>
      <c r="L115" s="2"/>
    </row>
    <row r="116">
      <c r="A116" s="633"/>
      <c r="B116" s="2"/>
      <c r="C116" s="2"/>
      <c r="D116" s="2"/>
      <c r="F116" s="2"/>
      <c r="G116" s="2"/>
      <c r="K116" s="2"/>
      <c r="L116" s="2"/>
    </row>
    <row r="117">
      <c r="A117" s="633"/>
      <c r="B117" s="2"/>
      <c r="C117" s="2"/>
      <c r="D117" s="2"/>
      <c r="F117" s="2"/>
      <c r="G117" s="2"/>
      <c r="K117" s="2"/>
      <c r="L117" s="2"/>
    </row>
    <row r="118">
      <c r="A118" s="633"/>
      <c r="B118" s="2"/>
      <c r="C118" s="2"/>
      <c r="D118" s="2"/>
      <c r="F118" s="2"/>
      <c r="G118" s="2"/>
      <c r="K118" s="2"/>
      <c r="L118" s="2"/>
    </row>
    <row r="119">
      <c r="A119" s="633"/>
      <c r="B119" s="2"/>
      <c r="C119" s="2"/>
      <c r="D119" s="2"/>
      <c r="F119" s="2"/>
      <c r="G119" s="2"/>
      <c r="K119" s="2"/>
      <c r="L119" s="2"/>
    </row>
    <row r="120">
      <c r="A120" s="633"/>
      <c r="B120" s="2"/>
      <c r="C120" s="2"/>
      <c r="D120" s="2"/>
      <c r="F120" s="2"/>
      <c r="G120" s="2"/>
      <c r="K120" s="2"/>
      <c r="L120" s="2"/>
    </row>
    <row r="121">
      <c r="A121" s="633"/>
      <c r="B121" s="2"/>
      <c r="C121" s="2"/>
      <c r="D121" s="2"/>
      <c r="F121" s="2"/>
      <c r="G121" s="2"/>
      <c r="K121" s="2"/>
      <c r="L121" s="2"/>
    </row>
    <row r="122">
      <c r="A122" s="633"/>
      <c r="B122" s="2"/>
      <c r="C122" s="2"/>
      <c r="D122" s="2"/>
      <c r="F122" s="2"/>
      <c r="G122" s="2"/>
      <c r="K122" s="2"/>
      <c r="L122" s="2"/>
    </row>
    <row r="123">
      <c r="A123" s="633"/>
      <c r="B123" s="2"/>
      <c r="C123" s="2"/>
      <c r="D123" s="2"/>
      <c r="F123" s="2"/>
      <c r="G123" s="2"/>
      <c r="K123" s="2"/>
      <c r="L123" s="2"/>
    </row>
    <row r="124">
      <c r="A124" s="633"/>
      <c r="B124" s="2"/>
      <c r="C124" s="2"/>
      <c r="D124" s="2"/>
      <c r="F124" s="2"/>
      <c r="G124" s="2"/>
      <c r="K124" s="2"/>
      <c r="L124" s="2"/>
    </row>
    <row r="125">
      <c r="A125" s="633"/>
      <c r="B125" s="2"/>
      <c r="C125" s="2"/>
      <c r="D125" s="2"/>
      <c r="F125" s="2"/>
      <c r="G125" s="2"/>
      <c r="K125" s="2"/>
      <c r="L125" s="2"/>
    </row>
    <row r="126">
      <c r="A126" s="633"/>
      <c r="B126" s="2"/>
      <c r="C126" s="2"/>
      <c r="D126" s="2"/>
      <c r="F126" s="2"/>
      <c r="G126" s="2"/>
      <c r="K126" s="2"/>
      <c r="L126" s="2"/>
    </row>
    <row r="127">
      <c r="A127" s="633"/>
      <c r="B127" s="2"/>
      <c r="C127" s="2"/>
      <c r="D127" s="2"/>
      <c r="F127" s="2"/>
      <c r="G127" s="2"/>
      <c r="K127" s="2"/>
      <c r="L127" s="2"/>
    </row>
    <row r="128">
      <c r="A128" s="633"/>
      <c r="B128" s="2"/>
      <c r="C128" s="2"/>
      <c r="D128" s="2"/>
      <c r="F128" s="2"/>
      <c r="G128" s="2"/>
      <c r="K128" s="2"/>
      <c r="L128" s="2"/>
    </row>
    <row r="129">
      <c r="A129" s="633"/>
      <c r="B129" s="2"/>
      <c r="C129" s="2"/>
      <c r="D129" s="2"/>
      <c r="F129" s="2"/>
      <c r="G129" s="2"/>
      <c r="K129" s="2"/>
      <c r="L129" s="2"/>
    </row>
    <row r="130">
      <c r="A130" s="633"/>
      <c r="B130" s="2"/>
      <c r="C130" s="2"/>
      <c r="D130" s="2"/>
      <c r="F130" s="2"/>
      <c r="G130" s="2"/>
      <c r="K130" s="2"/>
      <c r="L130" s="2"/>
    </row>
    <row r="131">
      <c r="A131" s="633"/>
      <c r="B131" s="2"/>
      <c r="C131" s="2"/>
      <c r="D131" s="2"/>
      <c r="F131" s="2"/>
      <c r="G131" s="2"/>
      <c r="K131" s="2"/>
      <c r="L131" s="2"/>
    </row>
    <row r="132">
      <c r="A132" s="633"/>
      <c r="B132" s="2"/>
      <c r="C132" s="2"/>
      <c r="D132" s="2"/>
      <c r="F132" s="2"/>
      <c r="G132" s="2"/>
      <c r="K132" s="2"/>
      <c r="L132" s="2"/>
    </row>
    <row r="133">
      <c r="A133" s="633"/>
      <c r="B133" s="2"/>
      <c r="C133" s="2"/>
      <c r="D133" s="2"/>
      <c r="F133" s="2"/>
      <c r="G133" s="2"/>
      <c r="K133" s="2"/>
      <c r="L133" s="2"/>
    </row>
    <row r="134">
      <c r="A134" s="633"/>
      <c r="B134" s="2"/>
      <c r="C134" s="2"/>
      <c r="D134" s="2"/>
      <c r="F134" s="2"/>
      <c r="G134" s="2"/>
      <c r="K134" s="2"/>
      <c r="L134" s="2"/>
    </row>
    <row r="135">
      <c r="A135" s="633"/>
      <c r="B135" s="2"/>
      <c r="C135" s="2"/>
      <c r="D135" s="2"/>
      <c r="F135" s="2"/>
      <c r="G135" s="2"/>
      <c r="K135" s="2"/>
      <c r="L135" s="2"/>
    </row>
    <row r="136">
      <c r="A136" s="633"/>
      <c r="B136" s="2"/>
      <c r="C136" s="2"/>
      <c r="D136" s="2"/>
      <c r="F136" s="2"/>
      <c r="G136" s="2"/>
      <c r="K136" s="2"/>
      <c r="L136" s="2"/>
    </row>
    <row r="137">
      <c r="A137" s="633"/>
      <c r="B137" s="2"/>
      <c r="C137" s="2"/>
      <c r="D137" s="2"/>
      <c r="F137" s="2"/>
      <c r="G137" s="2"/>
      <c r="K137" s="2"/>
      <c r="L137" s="2"/>
    </row>
    <row r="138">
      <c r="A138" s="633"/>
      <c r="B138" s="2"/>
      <c r="C138" s="2"/>
      <c r="D138" s="2"/>
      <c r="F138" s="2"/>
      <c r="G138" s="2"/>
      <c r="K138" s="2"/>
      <c r="L138" s="2"/>
    </row>
    <row r="139">
      <c r="A139" s="633"/>
      <c r="B139" s="2"/>
      <c r="C139" s="2"/>
      <c r="D139" s="2"/>
      <c r="F139" s="2"/>
      <c r="G139" s="2"/>
      <c r="K139" s="2"/>
      <c r="L139" s="2"/>
    </row>
    <row r="140">
      <c r="A140" s="633"/>
      <c r="B140" s="2"/>
      <c r="C140" s="2"/>
      <c r="D140" s="2"/>
      <c r="F140" s="2"/>
      <c r="G140" s="2"/>
      <c r="K140" s="2"/>
      <c r="L140" s="2"/>
    </row>
    <row r="141">
      <c r="A141" s="633"/>
      <c r="B141" s="2"/>
      <c r="C141" s="2"/>
      <c r="D141" s="2"/>
      <c r="F141" s="2"/>
      <c r="G141" s="2"/>
      <c r="K141" s="2"/>
      <c r="L141" s="2"/>
    </row>
    <row r="142">
      <c r="A142" s="633"/>
      <c r="B142" s="2"/>
      <c r="C142" s="2"/>
      <c r="D142" s="2"/>
      <c r="F142" s="2"/>
      <c r="G142" s="2"/>
      <c r="K142" s="2"/>
      <c r="L142" s="2"/>
    </row>
    <row r="143">
      <c r="A143" s="633"/>
      <c r="B143" s="2"/>
      <c r="C143" s="2"/>
      <c r="D143" s="2"/>
      <c r="F143" s="2"/>
      <c r="G143" s="2"/>
      <c r="K143" s="2"/>
      <c r="L143" s="2"/>
    </row>
    <row r="144">
      <c r="A144" s="633"/>
      <c r="B144" s="2"/>
      <c r="C144" s="2"/>
      <c r="D144" s="2"/>
      <c r="F144" s="2"/>
      <c r="G144" s="2"/>
      <c r="K144" s="2"/>
      <c r="L144" s="2"/>
    </row>
    <row r="145">
      <c r="A145" s="633"/>
      <c r="B145" s="2"/>
      <c r="C145" s="2"/>
      <c r="D145" s="2"/>
      <c r="F145" s="2"/>
      <c r="G145" s="2"/>
      <c r="K145" s="2"/>
      <c r="L145" s="2"/>
    </row>
    <row r="146">
      <c r="A146" s="633"/>
      <c r="B146" s="2"/>
      <c r="C146" s="2"/>
      <c r="D146" s="2"/>
      <c r="F146" s="2"/>
      <c r="G146" s="2"/>
      <c r="K146" s="2"/>
      <c r="L146" s="2"/>
    </row>
    <row r="147">
      <c r="A147" s="633"/>
      <c r="B147" s="2"/>
      <c r="C147" s="2"/>
      <c r="D147" s="2"/>
      <c r="F147" s="2"/>
      <c r="G147" s="2"/>
      <c r="K147" s="2"/>
      <c r="L147" s="2"/>
    </row>
    <row r="148">
      <c r="A148" s="633"/>
      <c r="B148" s="2"/>
      <c r="C148" s="2"/>
      <c r="D148" s="2"/>
      <c r="F148" s="2"/>
      <c r="G148" s="2"/>
      <c r="K148" s="2"/>
      <c r="L148" s="2"/>
    </row>
    <row r="149">
      <c r="A149" s="633"/>
      <c r="B149" s="2"/>
      <c r="C149" s="2"/>
      <c r="D149" s="2"/>
      <c r="F149" s="2"/>
      <c r="G149" s="2"/>
      <c r="K149" s="2"/>
      <c r="L149" s="2"/>
    </row>
    <row r="150">
      <c r="A150" s="633"/>
      <c r="B150" s="2"/>
      <c r="C150" s="2"/>
      <c r="D150" s="2"/>
      <c r="F150" s="2"/>
      <c r="G150" s="2"/>
      <c r="K150" s="2"/>
      <c r="L150" s="2"/>
    </row>
    <row r="151">
      <c r="A151" s="633"/>
      <c r="B151" s="2"/>
      <c r="C151" s="2"/>
      <c r="D151" s="2"/>
      <c r="F151" s="2"/>
      <c r="G151" s="2"/>
      <c r="K151" s="2"/>
      <c r="L151" s="2"/>
    </row>
    <row r="152">
      <c r="A152" s="633"/>
      <c r="B152" s="2"/>
      <c r="C152" s="2"/>
      <c r="D152" s="2"/>
      <c r="F152" s="2"/>
      <c r="G152" s="2"/>
      <c r="K152" s="2"/>
      <c r="L152" s="2"/>
    </row>
    <row r="153">
      <c r="A153" s="633"/>
      <c r="B153" s="2"/>
      <c r="C153" s="2"/>
      <c r="D153" s="2"/>
      <c r="F153" s="2"/>
      <c r="G153" s="2"/>
      <c r="K153" s="2"/>
      <c r="L153" s="2"/>
    </row>
    <row r="154">
      <c r="A154" s="633"/>
      <c r="B154" s="2"/>
      <c r="C154" s="2"/>
      <c r="D154" s="2"/>
      <c r="F154" s="2"/>
      <c r="G154" s="2"/>
      <c r="K154" s="2"/>
      <c r="L154" s="2"/>
    </row>
    <row r="155">
      <c r="A155" s="633"/>
      <c r="B155" s="2"/>
      <c r="C155" s="2"/>
      <c r="D155" s="2"/>
      <c r="F155" s="2"/>
      <c r="G155" s="2"/>
      <c r="K155" s="2"/>
      <c r="L155" s="2"/>
    </row>
    <row r="156">
      <c r="A156" s="633"/>
      <c r="B156" s="2"/>
      <c r="C156" s="2"/>
      <c r="D156" s="2"/>
      <c r="F156" s="2"/>
      <c r="G156" s="2"/>
      <c r="K156" s="2"/>
      <c r="L156" s="2"/>
    </row>
    <row r="157">
      <c r="A157" s="633"/>
      <c r="B157" s="2"/>
      <c r="C157" s="2"/>
      <c r="D157" s="2"/>
      <c r="F157" s="2"/>
      <c r="G157" s="2"/>
      <c r="K157" s="2"/>
      <c r="L157" s="2"/>
    </row>
    <row r="158">
      <c r="A158" s="633"/>
      <c r="B158" s="2"/>
      <c r="C158" s="2"/>
      <c r="D158" s="2"/>
      <c r="F158" s="2"/>
      <c r="G158" s="2"/>
      <c r="K158" s="2"/>
      <c r="L158" s="2"/>
    </row>
    <row r="159">
      <c r="A159" s="633"/>
      <c r="B159" s="2"/>
      <c r="C159" s="2"/>
      <c r="D159" s="2"/>
      <c r="F159" s="2"/>
      <c r="G159" s="2"/>
      <c r="K159" s="2"/>
      <c r="L159" s="2"/>
    </row>
    <row r="160">
      <c r="A160" s="633"/>
      <c r="B160" s="2"/>
      <c r="C160" s="2"/>
      <c r="D160" s="2"/>
      <c r="F160" s="2"/>
      <c r="G160" s="2"/>
      <c r="K160" s="2"/>
      <c r="L160" s="2"/>
    </row>
    <row r="161">
      <c r="A161" s="633"/>
      <c r="B161" s="2"/>
      <c r="C161" s="2"/>
      <c r="D161" s="2"/>
      <c r="F161" s="2"/>
      <c r="G161" s="2"/>
      <c r="K161" s="2"/>
      <c r="L161" s="2"/>
    </row>
    <row r="162">
      <c r="A162" s="633"/>
      <c r="B162" s="2"/>
      <c r="C162" s="2"/>
      <c r="D162" s="2"/>
      <c r="F162" s="2"/>
      <c r="G162" s="2"/>
      <c r="K162" s="2"/>
      <c r="L162" s="2"/>
    </row>
    <row r="163">
      <c r="A163" s="633"/>
      <c r="B163" s="2"/>
      <c r="C163" s="2"/>
      <c r="D163" s="2"/>
      <c r="F163" s="2"/>
      <c r="G163" s="2"/>
      <c r="K163" s="2"/>
      <c r="L163" s="2"/>
    </row>
    <row r="164">
      <c r="A164" s="633"/>
      <c r="B164" s="2"/>
      <c r="C164" s="2"/>
      <c r="D164" s="2"/>
      <c r="F164" s="2"/>
      <c r="G164" s="2"/>
      <c r="K164" s="2"/>
      <c r="L164" s="2"/>
    </row>
    <row r="165">
      <c r="A165" s="633"/>
      <c r="B165" s="2"/>
      <c r="C165" s="2"/>
      <c r="D165" s="2"/>
      <c r="F165" s="2"/>
      <c r="G165" s="2"/>
      <c r="K165" s="2"/>
      <c r="L165" s="2"/>
    </row>
    <row r="166">
      <c r="A166" s="633"/>
      <c r="B166" s="2"/>
      <c r="C166" s="2"/>
      <c r="D166" s="2"/>
      <c r="F166" s="2"/>
      <c r="G166" s="2"/>
      <c r="K166" s="2"/>
      <c r="L166" s="2"/>
    </row>
    <row r="167">
      <c r="A167" s="633"/>
      <c r="B167" s="2"/>
      <c r="C167" s="2"/>
      <c r="D167" s="2"/>
      <c r="F167" s="2"/>
      <c r="G167" s="2"/>
      <c r="K167" s="2"/>
      <c r="L167" s="2"/>
    </row>
    <row r="168">
      <c r="A168" s="633"/>
      <c r="B168" s="2"/>
      <c r="C168" s="2"/>
      <c r="D168" s="2"/>
      <c r="F168" s="2"/>
      <c r="G168" s="2"/>
      <c r="K168" s="2"/>
      <c r="L168" s="2"/>
    </row>
    <row r="169">
      <c r="A169" s="633"/>
      <c r="B169" s="2"/>
      <c r="C169" s="2"/>
      <c r="D169" s="2"/>
      <c r="F169" s="2"/>
      <c r="G169" s="2"/>
      <c r="K169" s="2"/>
      <c r="L169" s="2"/>
    </row>
    <row r="170">
      <c r="A170" s="633"/>
      <c r="B170" s="2"/>
      <c r="C170" s="2"/>
      <c r="D170" s="2"/>
      <c r="F170" s="2"/>
      <c r="G170" s="2"/>
      <c r="K170" s="2"/>
      <c r="L170" s="2"/>
    </row>
    <row r="171">
      <c r="A171" s="633"/>
      <c r="B171" s="2"/>
      <c r="C171" s="2"/>
      <c r="D171" s="2"/>
      <c r="F171" s="2"/>
      <c r="G171" s="2"/>
      <c r="K171" s="2"/>
      <c r="L171" s="2"/>
    </row>
    <row r="172">
      <c r="A172" s="633"/>
      <c r="B172" s="2"/>
      <c r="C172" s="2"/>
      <c r="D172" s="2"/>
      <c r="F172" s="2"/>
      <c r="G172" s="2"/>
      <c r="K172" s="2"/>
      <c r="L172" s="2"/>
    </row>
    <row r="173">
      <c r="A173" s="633"/>
      <c r="B173" s="2"/>
      <c r="C173" s="2"/>
      <c r="D173" s="2"/>
      <c r="F173" s="2"/>
      <c r="G173" s="2"/>
      <c r="K173" s="2"/>
      <c r="L173" s="2"/>
    </row>
    <row r="174">
      <c r="A174" s="633"/>
      <c r="B174" s="2"/>
      <c r="C174" s="2"/>
      <c r="D174" s="2"/>
      <c r="F174" s="2"/>
      <c r="G174" s="2"/>
      <c r="K174" s="2"/>
      <c r="L174" s="2"/>
    </row>
    <row r="175">
      <c r="A175" s="633"/>
      <c r="B175" s="2"/>
      <c r="C175" s="2"/>
      <c r="D175" s="2"/>
      <c r="F175" s="2"/>
      <c r="G175" s="2"/>
      <c r="K175" s="2"/>
      <c r="L175" s="2"/>
    </row>
    <row r="176">
      <c r="A176" s="633"/>
      <c r="B176" s="2"/>
      <c r="C176" s="2"/>
      <c r="D176" s="2"/>
      <c r="F176" s="2"/>
      <c r="G176" s="2"/>
      <c r="K176" s="2"/>
      <c r="L176" s="2"/>
    </row>
    <row r="177">
      <c r="A177" s="633"/>
      <c r="B177" s="2"/>
      <c r="C177" s="2"/>
      <c r="D177" s="2"/>
      <c r="F177" s="2"/>
      <c r="G177" s="2"/>
      <c r="K177" s="2"/>
      <c r="L177" s="2"/>
    </row>
    <row r="178">
      <c r="A178" s="633"/>
      <c r="B178" s="2"/>
      <c r="C178" s="2"/>
      <c r="D178" s="2"/>
      <c r="F178" s="2"/>
      <c r="G178" s="2"/>
      <c r="K178" s="2"/>
      <c r="L178" s="2"/>
    </row>
    <row r="179">
      <c r="A179" s="633"/>
      <c r="B179" s="2"/>
      <c r="C179" s="2"/>
      <c r="D179" s="2"/>
      <c r="F179" s="2"/>
      <c r="G179" s="2"/>
      <c r="K179" s="2"/>
      <c r="L179" s="2"/>
    </row>
    <row r="180">
      <c r="A180" s="633"/>
      <c r="B180" s="2"/>
      <c r="C180" s="2"/>
      <c r="D180" s="2"/>
      <c r="F180" s="2"/>
      <c r="G180" s="2"/>
      <c r="K180" s="2"/>
      <c r="L180" s="2"/>
    </row>
    <row r="181">
      <c r="A181" s="633"/>
      <c r="B181" s="2"/>
      <c r="C181" s="2"/>
      <c r="D181" s="2"/>
      <c r="F181" s="2"/>
      <c r="G181" s="2"/>
      <c r="K181" s="2"/>
      <c r="L181" s="2"/>
    </row>
    <row r="182">
      <c r="A182" s="633"/>
      <c r="B182" s="2"/>
      <c r="C182" s="2"/>
      <c r="D182" s="2"/>
      <c r="F182" s="2"/>
      <c r="G182" s="2"/>
      <c r="K182" s="2"/>
      <c r="L182" s="2"/>
    </row>
    <row r="183">
      <c r="A183" s="633"/>
      <c r="B183" s="2"/>
      <c r="C183" s="2"/>
      <c r="D183" s="2"/>
      <c r="F183" s="2"/>
      <c r="G183" s="2"/>
      <c r="K183" s="2"/>
      <c r="L183" s="2"/>
    </row>
    <row r="184">
      <c r="A184" s="633"/>
      <c r="B184" s="2"/>
      <c r="C184" s="2"/>
      <c r="D184" s="2"/>
      <c r="F184" s="2"/>
      <c r="G184" s="2"/>
      <c r="K184" s="2"/>
      <c r="L184" s="2"/>
    </row>
    <row r="185">
      <c r="A185" s="633"/>
      <c r="B185" s="2"/>
      <c r="C185" s="2"/>
      <c r="D185" s="2"/>
      <c r="F185" s="2"/>
      <c r="G185" s="2"/>
      <c r="K185" s="2"/>
      <c r="L185" s="2"/>
    </row>
    <row r="186">
      <c r="A186" s="633"/>
      <c r="B186" s="2"/>
      <c r="C186" s="2"/>
      <c r="D186" s="2"/>
      <c r="F186" s="2"/>
      <c r="G186" s="2"/>
      <c r="K186" s="2"/>
      <c r="L186" s="2"/>
    </row>
    <row r="187">
      <c r="A187" s="633"/>
      <c r="B187" s="2"/>
      <c r="C187" s="2"/>
      <c r="D187" s="2"/>
      <c r="F187" s="2"/>
      <c r="G187" s="2"/>
      <c r="K187" s="2"/>
      <c r="L187" s="2"/>
    </row>
    <row r="188">
      <c r="A188" s="633"/>
      <c r="B188" s="2"/>
      <c r="C188" s="2"/>
      <c r="D188" s="2"/>
      <c r="F188" s="2"/>
      <c r="G188" s="2"/>
      <c r="K188" s="2"/>
      <c r="L188" s="2"/>
    </row>
    <row r="189">
      <c r="A189" s="633"/>
      <c r="B189" s="2"/>
      <c r="C189" s="2"/>
      <c r="D189" s="2"/>
      <c r="F189" s="2"/>
      <c r="G189" s="2"/>
      <c r="K189" s="2"/>
      <c r="L189" s="2"/>
    </row>
    <row r="190">
      <c r="A190" s="633"/>
      <c r="B190" s="2"/>
      <c r="C190" s="2"/>
      <c r="D190" s="2"/>
      <c r="F190" s="2"/>
      <c r="G190" s="2"/>
      <c r="K190" s="2"/>
      <c r="L190" s="2"/>
    </row>
    <row r="191">
      <c r="A191" s="633"/>
      <c r="B191" s="2"/>
      <c r="C191" s="2"/>
      <c r="D191" s="2"/>
      <c r="F191" s="2"/>
      <c r="G191" s="2"/>
      <c r="K191" s="2"/>
      <c r="L191" s="2"/>
    </row>
    <row r="192">
      <c r="A192" s="633"/>
      <c r="B192" s="2"/>
      <c r="C192" s="2"/>
      <c r="D192" s="2"/>
      <c r="F192" s="2"/>
      <c r="G192" s="2"/>
      <c r="K192" s="2"/>
      <c r="L192" s="2"/>
    </row>
    <row r="193">
      <c r="A193" s="633"/>
      <c r="B193" s="2"/>
      <c r="C193" s="2"/>
      <c r="D193" s="2"/>
      <c r="F193" s="2"/>
      <c r="G193" s="2"/>
      <c r="K193" s="2"/>
      <c r="L193" s="2"/>
    </row>
    <row r="194">
      <c r="A194" s="633"/>
      <c r="B194" s="2"/>
      <c r="C194" s="2"/>
      <c r="D194" s="2"/>
      <c r="F194" s="2"/>
      <c r="G194" s="2"/>
      <c r="K194" s="2"/>
      <c r="L194" s="2"/>
    </row>
    <row r="195">
      <c r="A195" s="633"/>
      <c r="B195" s="2"/>
      <c r="C195" s="2"/>
      <c r="D195" s="2"/>
      <c r="F195" s="2"/>
      <c r="G195" s="2"/>
      <c r="K195" s="2"/>
      <c r="L195" s="2"/>
    </row>
    <row r="196">
      <c r="A196" s="633"/>
      <c r="B196" s="2"/>
      <c r="C196" s="2"/>
      <c r="D196" s="2"/>
      <c r="F196" s="2"/>
      <c r="G196" s="2"/>
      <c r="K196" s="2"/>
      <c r="L196" s="2"/>
    </row>
    <row r="197">
      <c r="A197" s="633"/>
      <c r="B197" s="2"/>
      <c r="C197" s="2"/>
      <c r="D197" s="2"/>
      <c r="F197" s="2"/>
      <c r="G197" s="2"/>
      <c r="K197" s="2"/>
      <c r="L197" s="2"/>
    </row>
    <row r="198">
      <c r="A198" s="633"/>
      <c r="B198" s="2"/>
      <c r="C198" s="2"/>
      <c r="D198" s="2"/>
      <c r="F198" s="2"/>
      <c r="G198" s="2"/>
      <c r="K198" s="2"/>
      <c r="L198" s="2"/>
    </row>
    <row r="199">
      <c r="A199" s="633"/>
      <c r="B199" s="2"/>
      <c r="C199" s="2"/>
      <c r="D199" s="2"/>
      <c r="F199" s="2"/>
      <c r="G199" s="2"/>
      <c r="K199" s="2"/>
      <c r="L199" s="2"/>
    </row>
    <row r="200">
      <c r="A200" s="633"/>
      <c r="B200" s="2"/>
      <c r="C200" s="2"/>
      <c r="D200" s="2"/>
      <c r="F200" s="2"/>
      <c r="G200" s="2"/>
      <c r="K200" s="2"/>
      <c r="L200" s="2"/>
    </row>
    <row r="201">
      <c r="A201" s="633"/>
      <c r="B201" s="2"/>
      <c r="C201" s="2"/>
      <c r="D201" s="2"/>
      <c r="F201" s="2"/>
      <c r="G201" s="2"/>
      <c r="K201" s="2"/>
      <c r="L201" s="2"/>
    </row>
    <row r="202">
      <c r="A202" s="633"/>
      <c r="B202" s="2"/>
      <c r="C202" s="2"/>
      <c r="D202" s="2"/>
      <c r="F202" s="2"/>
      <c r="G202" s="2"/>
      <c r="K202" s="2"/>
      <c r="L202" s="2"/>
    </row>
    <row r="203">
      <c r="A203" s="633"/>
      <c r="B203" s="2"/>
      <c r="C203" s="2"/>
      <c r="D203" s="2"/>
      <c r="F203" s="2"/>
      <c r="G203" s="2"/>
      <c r="K203" s="2"/>
      <c r="L203" s="2"/>
    </row>
    <row r="204">
      <c r="A204" s="633"/>
      <c r="B204" s="2"/>
      <c r="C204" s="2"/>
      <c r="D204" s="2"/>
      <c r="F204" s="2"/>
      <c r="G204" s="2"/>
      <c r="K204" s="2"/>
      <c r="L204" s="2"/>
    </row>
    <row r="205">
      <c r="A205" s="633"/>
      <c r="B205" s="2"/>
      <c r="C205" s="2"/>
      <c r="D205" s="2"/>
      <c r="F205" s="2"/>
      <c r="G205" s="2"/>
      <c r="K205" s="2"/>
      <c r="L205" s="2"/>
    </row>
    <row r="206">
      <c r="A206" s="633"/>
      <c r="B206" s="2"/>
      <c r="C206" s="2"/>
      <c r="D206" s="2"/>
      <c r="F206" s="2"/>
      <c r="G206" s="2"/>
      <c r="K206" s="2"/>
      <c r="L206" s="2"/>
    </row>
    <row r="207">
      <c r="A207" s="633"/>
      <c r="B207" s="2"/>
      <c r="C207" s="2"/>
      <c r="D207" s="2"/>
      <c r="F207" s="2"/>
      <c r="G207" s="2"/>
      <c r="K207" s="2"/>
      <c r="L207" s="2"/>
    </row>
    <row r="208">
      <c r="A208" s="633"/>
      <c r="B208" s="2"/>
      <c r="C208" s="2"/>
      <c r="D208" s="2"/>
      <c r="F208" s="2"/>
      <c r="G208" s="2"/>
      <c r="K208" s="2"/>
      <c r="L208" s="2"/>
    </row>
    <row r="209">
      <c r="A209" s="633"/>
      <c r="B209" s="2"/>
      <c r="C209" s="2"/>
      <c r="D209" s="2"/>
      <c r="F209" s="2"/>
      <c r="G209" s="2"/>
      <c r="K209" s="2"/>
      <c r="L209" s="2"/>
    </row>
    <row r="210">
      <c r="A210" s="633"/>
      <c r="B210" s="2"/>
      <c r="C210" s="2"/>
      <c r="D210" s="2"/>
      <c r="F210" s="2"/>
      <c r="G210" s="2"/>
      <c r="K210" s="2"/>
      <c r="L210" s="2"/>
    </row>
    <row r="211">
      <c r="A211" s="633"/>
      <c r="B211" s="2"/>
      <c r="C211" s="2"/>
      <c r="D211" s="2"/>
      <c r="F211" s="2"/>
      <c r="G211" s="2"/>
      <c r="K211" s="2"/>
      <c r="L211" s="2"/>
    </row>
    <row r="212">
      <c r="A212" s="633"/>
      <c r="B212" s="2"/>
      <c r="C212" s="2"/>
      <c r="D212" s="2"/>
      <c r="F212" s="2"/>
      <c r="G212" s="2"/>
      <c r="K212" s="2"/>
      <c r="L212" s="2"/>
    </row>
    <row r="213">
      <c r="A213" s="633"/>
      <c r="B213" s="2"/>
      <c r="C213" s="2"/>
      <c r="D213" s="2"/>
      <c r="F213" s="2"/>
      <c r="G213" s="2"/>
      <c r="K213" s="2"/>
      <c r="L213" s="2"/>
    </row>
    <row r="214">
      <c r="A214" s="633"/>
      <c r="B214" s="2"/>
      <c r="C214" s="2"/>
      <c r="D214" s="2"/>
      <c r="F214" s="2"/>
      <c r="G214" s="2"/>
      <c r="K214" s="2"/>
      <c r="L214" s="2"/>
    </row>
    <row r="215">
      <c r="A215" s="633"/>
      <c r="B215" s="2"/>
      <c r="C215" s="2"/>
      <c r="D215" s="2"/>
      <c r="F215" s="2"/>
      <c r="G215" s="2"/>
      <c r="K215" s="2"/>
      <c r="L215" s="2"/>
    </row>
    <row r="216">
      <c r="A216" s="633"/>
      <c r="B216" s="2"/>
      <c r="C216" s="2"/>
      <c r="D216" s="2"/>
      <c r="F216" s="2"/>
      <c r="G216" s="2"/>
      <c r="K216" s="2"/>
      <c r="L216" s="2"/>
    </row>
    <row r="217">
      <c r="A217" s="633"/>
      <c r="B217" s="2"/>
      <c r="C217" s="2"/>
      <c r="D217" s="2"/>
      <c r="F217" s="2"/>
      <c r="G217" s="2"/>
      <c r="K217" s="2"/>
      <c r="L217" s="2"/>
    </row>
    <row r="218">
      <c r="A218" s="633"/>
      <c r="B218" s="2"/>
      <c r="C218" s="2"/>
      <c r="D218" s="2"/>
      <c r="F218" s="2"/>
      <c r="G218" s="2"/>
      <c r="K218" s="2"/>
      <c r="L218" s="2"/>
    </row>
    <row r="219">
      <c r="A219" s="633"/>
      <c r="B219" s="2"/>
      <c r="C219" s="2"/>
      <c r="D219" s="2"/>
      <c r="F219" s="2"/>
      <c r="G219" s="2"/>
      <c r="K219" s="2"/>
      <c r="L219" s="2"/>
    </row>
    <row r="220">
      <c r="A220" s="633"/>
      <c r="B220" s="2"/>
      <c r="C220" s="2"/>
      <c r="D220" s="2"/>
      <c r="F220" s="2"/>
      <c r="G220" s="2"/>
      <c r="K220" s="2"/>
      <c r="L220" s="2"/>
    </row>
    <row r="221">
      <c r="A221" s="633"/>
      <c r="B221" s="2"/>
      <c r="C221" s="2"/>
      <c r="D221" s="2"/>
      <c r="F221" s="2"/>
      <c r="G221" s="2"/>
      <c r="K221" s="2"/>
      <c r="L221" s="2"/>
    </row>
    <row r="222">
      <c r="A222" s="633"/>
      <c r="B222" s="2"/>
      <c r="C222" s="2"/>
      <c r="D222" s="2"/>
      <c r="F222" s="2"/>
      <c r="G222" s="2"/>
      <c r="K222" s="2"/>
      <c r="L222" s="2"/>
    </row>
    <row r="223">
      <c r="A223" s="633"/>
      <c r="B223" s="2"/>
      <c r="C223" s="2"/>
      <c r="D223" s="2"/>
      <c r="F223" s="2"/>
      <c r="G223" s="2"/>
      <c r="K223" s="2"/>
      <c r="L223" s="2"/>
    </row>
    <row r="224">
      <c r="A224" s="633"/>
      <c r="B224" s="2"/>
      <c r="C224" s="2"/>
      <c r="D224" s="2"/>
      <c r="F224" s="2"/>
      <c r="G224" s="2"/>
      <c r="K224" s="2"/>
      <c r="L224" s="2"/>
    </row>
    <row r="225">
      <c r="A225" s="633"/>
      <c r="B225" s="2"/>
      <c r="C225" s="2"/>
      <c r="D225" s="2"/>
      <c r="F225" s="2"/>
      <c r="G225" s="2"/>
      <c r="K225" s="2"/>
      <c r="L225" s="2"/>
    </row>
    <row r="226">
      <c r="A226" s="633"/>
      <c r="B226" s="2"/>
      <c r="C226" s="2"/>
      <c r="D226" s="2"/>
      <c r="F226" s="2"/>
      <c r="G226" s="2"/>
      <c r="K226" s="2"/>
      <c r="L226" s="2"/>
    </row>
    <row r="227">
      <c r="A227" s="633"/>
      <c r="B227" s="2"/>
      <c r="C227" s="2"/>
      <c r="D227" s="2"/>
      <c r="F227" s="2"/>
      <c r="G227" s="2"/>
      <c r="K227" s="2"/>
      <c r="L227" s="2"/>
    </row>
    <row r="228">
      <c r="A228" s="633"/>
      <c r="B228" s="2"/>
      <c r="C228" s="2"/>
      <c r="D228" s="2"/>
      <c r="F228" s="2"/>
      <c r="G228" s="2"/>
      <c r="K228" s="2"/>
      <c r="L228" s="2"/>
    </row>
    <row r="229">
      <c r="A229" s="633"/>
      <c r="B229" s="2"/>
      <c r="C229" s="2"/>
      <c r="D229" s="2"/>
      <c r="F229" s="2"/>
      <c r="G229" s="2"/>
      <c r="K229" s="2"/>
      <c r="L229" s="2"/>
    </row>
    <row r="230">
      <c r="A230" s="633"/>
      <c r="B230" s="2"/>
      <c r="C230" s="2"/>
      <c r="D230" s="2"/>
      <c r="F230" s="2"/>
      <c r="G230" s="2"/>
      <c r="K230" s="2"/>
      <c r="L230" s="2"/>
    </row>
    <row r="231">
      <c r="A231" s="633"/>
      <c r="B231" s="2"/>
      <c r="C231" s="2"/>
      <c r="D231" s="2"/>
      <c r="F231" s="2"/>
      <c r="G231" s="2"/>
      <c r="K231" s="2"/>
      <c r="L231" s="2"/>
    </row>
    <row r="232">
      <c r="A232" s="633"/>
      <c r="B232" s="2"/>
      <c r="C232" s="2"/>
      <c r="D232" s="2"/>
      <c r="F232" s="2"/>
      <c r="G232" s="2"/>
      <c r="K232" s="2"/>
      <c r="L232" s="2"/>
    </row>
    <row r="233">
      <c r="A233" s="633"/>
      <c r="B233" s="2"/>
      <c r="C233" s="2"/>
      <c r="D233" s="2"/>
      <c r="F233" s="2"/>
      <c r="G233" s="2"/>
      <c r="K233" s="2"/>
      <c r="L233" s="2"/>
    </row>
    <row r="234">
      <c r="A234" s="633"/>
      <c r="B234" s="2"/>
      <c r="C234" s="2"/>
      <c r="D234" s="2"/>
      <c r="F234" s="2"/>
      <c r="G234" s="2"/>
      <c r="K234" s="2"/>
      <c r="L234" s="2"/>
    </row>
    <row r="235">
      <c r="A235" s="633"/>
      <c r="B235" s="2"/>
      <c r="C235" s="2"/>
      <c r="D235" s="2"/>
      <c r="F235" s="2"/>
      <c r="G235" s="2"/>
      <c r="K235" s="2"/>
      <c r="L235" s="2"/>
    </row>
    <row r="236">
      <c r="A236" s="633"/>
      <c r="B236" s="2"/>
      <c r="C236" s="2"/>
      <c r="D236" s="2"/>
      <c r="F236" s="2"/>
      <c r="G236" s="2"/>
      <c r="K236" s="2"/>
      <c r="L236" s="2"/>
    </row>
    <row r="237">
      <c r="A237" s="633"/>
      <c r="B237" s="2"/>
      <c r="C237" s="2"/>
      <c r="D237" s="2"/>
      <c r="F237" s="2"/>
      <c r="G237" s="2"/>
      <c r="K237" s="2"/>
      <c r="L237" s="2"/>
    </row>
    <row r="238">
      <c r="A238" s="633"/>
      <c r="B238" s="2"/>
      <c r="C238" s="2"/>
      <c r="D238" s="2"/>
      <c r="F238" s="2"/>
      <c r="G238" s="2"/>
      <c r="K238" s="2"/>
      <c r="L238" s="2"/>
    </row>
    <row r="239">
      <c r="A239" s="633"/>
      <c r="B239" s="2"/>
      <c r="C239" s="2"/>
      <c r="D239" s="2"/>
      <c r="F239" s="2"/>
      <c r="G239" s="2"/>
      <c r="K239" s="2"/>
      <c r="L239" s="2"/>
    </row>
    <row r="240">
      <c r="A240" s="633"/>
      <c r="B240" s="2"/>
      <c r="C240" s="2"/>
      <c r="D240" s="2"/>
      <c r="F240" s="2"/>
      <c r="G240" s="2"/>
      <c r="K240" s="2"/>
      <c r="L240" s="2"/>
    </row>
    <row r="241">
      <c r="A241" s="633"/>
      <c r="B241" s="2"/>
      <c r="C241" s="2"/>
      <c r="D241" s="2"/>
      <c r="F241" s="2"/>
      <c r="G241" s="2"/>
      <c r="K241" s="2"/>
      <c r="L241" s="2"/>
    </row>
    <row r="242">
      <c r="A242" s="633"/>
      <c r="B242" s="2"/>
      <c r="C242" s="2"/>
      <c r="D242" s="2"/>
      <c r="F242" s="2"/>
      <c r="G242" s="2"/>
      <c r="K242" s="2"/>
      <c r="L242" s="2"/>
    </row>
    <row r="243">
      <c r="A243" s="633"/>
      <c r="B243" s="2"/>
      <c r="C243" s="2"/>
      <c r="D243" s="2"/>
      <c r="F243" s="2"/>
      <c r="G243" s="2"/>
      <c r="K243" s="2"/>
      <c r="L243" s="2"/>
    </row>
    <row r="244">
      <c r="A244" s="633"/>
      <c r="B244" s="2"/>
      <c r="C244" s="2"/>
      <c r="D244" s="2"/>
      <c r="F244" s="2"/>
      <c r="G244" s="2"/>
      <c r="K244" s="2"/>
      <c r="L244" s="2"/>
    </row>
    <row r="245">
      <c r="A245" s="633"/>
      <c r="B245" s="2"/>
      <c r="C245" s="2"/>
      <c r="D245" s="2"/>
      <c r="F245" s="2"/>
      <c r="G245" s="2"/>
      <c r="K245" s="2"/>
      <c r="L245" s="2"/>
    </row>
    <row r="246">
      <c r="A246" s="633"/>
      <c r="B246" s="2"/>
      <c r="C246" s="2"/>
      <c r="D246" s="2"/>
      <c r="F246" s="2"/>
      <c r="G246" s="2"/>
      <c r="K246" s="2"/>
      <c r="L246" s="2"/>
    </row>
    <row r="247">
      <c r="A247" s="633"/>
      <c r="B247" s="2"/>
      <c r="C247" s="2"/>
      <c r="D247" s="2"/>
      <c r="F247" s="2"/>
      <c r="G247" s="2"/>
      <c r="K247" s="2"/>
      <c r="L247" s="2"/>
    </row>
    <row r="248">
      <c r="A248" s="633"/>
      <c r="B248" s="2"/>
      <c r="C248" s="2"/>
      <c r="D248" s="2"/>
      <c r="F248" s="2"/>
      <c r="G248" s="2"/>
      <c r="K248" s="2"/>
      <c r="L248" s="2"/>
    </row>
    <row r="249">
      <c r="A249" s="633"/>
      <c r="B249" s="2"/>
      <c r="C249" s="2"/>
      <c r="D249" s="2"/>
      <c r="F249" s="2"/>
      <c r="G249" s="2"/>
      <c r="K249" s="2"/>
      <c r="L249" s="2"/>
    </row>
    <row r="250">
      <c r="A250" s="633"/>
      <c r="B250" s="2"/>
      <c r="C250" s="2"/>
      <c r="D250" s="2"/>
      <c r="F250" s="2"/>
      <c r="G250" s="2"/>
      <c r="K250" s="2"/>
      <c r="L250" s="2"/>
    </row>
    <row r="251">
      <c r="A251" s="633"/>
      <c r="B251" s="2"/>
      <c r="C251" s="2"/>
      <c r="D251" s="2"/>
      <c r="F251" s="2"/>
      <c r="G251" s="2"/>
      <c r="K251" s="2"/>
      <c r="L251" s="2"/>
    </row>
    <row r="252">
      <c r="A252" s="633"/>
      <c r="B252" s="2"/>
      <c r="C252" s="2"/>
      <c r="D252" s="2"/>
      <c r="F252" s="2"/>
      <c r="G252" s="2"/>
      <c r="K252" s="2"/>
      <c r="L252" s="2"/>
    </row>
    <row r="253">
      <c r="A253" s="633"/>
      <c r="B253" s="2"/>
      <c r="C253" s="2"/>
      <c r="D253" s="2"/>
      <c r="F253" s="2"/>
      <c r="G253" s="2"/>
      <c r="K253" s="2"/>
      <c r="L253" s="2"/>
    </row>
    <row r="254">
      <c r="A254" s="633"/>
      <c r="B254" s="2"/>
      <c r="C254" s="2"/>
      <c r="D254" s="2"/>
      <c r="F254" s="2"/>
      <c r="G254" s="2"/>
      <c r="K254" s="2"/>
      <c r="L254" s="2"/>
    </row>
    <row r="255">
      <c r="A255" s="633"/>
      <c r="B255" s="2"/>
      <c r="C255" s="2"/>
      <c r="D255" s="2"/>
      <c r="F255" s="2"/>
      <c r="G255" s="2"/>
      <c r="K255" s="2"/>
      <c r="L255" s="2"/>
    </row>
    <row r="256">
      <c r="A256" s="633"/>
      <c r="B256" s="2"/>
      <c r="C256" s="2"/>
      <c r="D256" s="2"/>
      <c r="F256" s="2"/>
      <c r="G256" s="2"/>
      <c r="K256" s="2"/>
      <c r="L256" s="2"/>
    </row>
    <row r="257">
      <c r="A257" s="633"/>
      <c r="B257" s="2"/>
      <c r="C257" s="2"/>
      <c r="D257" s="2"/>
      <c r="F257" s="2"/>
      <c r="G257" s="2"/>
      <c r="K257" s="2"/>
      <c r="L257" s="2"/>
    </row>
    <row r="258">
      <c r="A258" s="633"/>
      <c r="B258" s="2"/>
      <c r="C258" s="2"/>
      <c r="D258" s="2"/>
      <c r="F258" s="2"/>
      <c r="G258" s="2"/>
      <c r="K258" s="2"/>
      <c r="L258" s="2"/>
    </row>
    <row r="259">
      <c r="A259" s="633"/>
      <c r="B259" s="2"/>
      <c r="C259" s="2"/>
      <c r="D259" s="2"/>
      <c r="F259" s="2"/>
      <c r="G259" s="2"/>
      <c r="K259" s="2"/>
      <c r="L259" s="2"/>
    </row>
    <row r="260">
      <c r="A260" s="633"/>
      <c r="B260" s="2"/>
      <c r="C260" s="2"/>
      <c r="D260" s="2"/>
      <c r="F260" s="2"/>
      <c r="G260" s="2"/>
      <c r="K260" s="2"/>
      <c r="L260" s="2"/>
    </row>
    <row r="261">
      <c r="A261" s="633"/>
      <c r="B261" s="2"/>
      <c r="C261" s="2"/>
      <c r="D261" s="2"/>
      <c r="F261" s="2"/>
      <c r="G261" s="2"/>
      <c r="K261" s="2"/>
      <c r="L261" s="2"/>
    </row>
    <row r="262">
      <c r="A262" s="633"/>
      <c r="B262" s="2"/>
      <c r="C262" s="2"/>
      <c r="D262" s="2"/>
      <c r="F262" s="2"/>
      <c r="G262" s="2"/>
      <c r="K262" s="2"/>
      <c r="L262" s="2"/>
    </row>
    <row r="263">
      <c r="A263" s="633"/>
      <c r="B263" s="2"/>
      <c r="C263" s="2"/>
      <c r="D263" s="2"/>
      <c r="F263" s="2"/>
      <c r="G263" s="2"/>
      <c r="K263" s="2"/>
      <c r="L263" s="2"/>
    </row>
    <row r="264">
      <c r="A264" s="633"/>
      <c r="B264" s="2"/>
      <c r="C264" s="2"/>
      <c r="D264" s="2"/>
      <c r="F264" s="2"/>
      <c r="G264" s="2"/>
      <c r="K264" s="2"/>
      <c r="L264" s="2"/>
    </row>
    <row r="265">
      <c r="A265" s="633"/>
      <c r="B265" s="2"/>
      <c r="C265" s="2"/>
      <c r="D265" s="2"/>
      <c r="F265" s="2"/>
      <c r="G265" s="2"/>
      <c r="K265" s="2"/>
      <c r="L265" s="2"/>
    </row>
    <row r="266">
      <c r="A266" s="633"/>
      <c r="B266" s="2"/>
      <c r="C266" s="2"/>
      <c r="D266" s="2"/>
      <c r="F266" s="2"/>
      <c r="G266" s="2"/>
      <c r="K266" s="2"/>
      <c r="L266" s="2"/>
    </row>
    <row r="267">
      <c r="A267" s="633"/>
      <c r="B267" s="2"/>
      <c r="C267" s="2"/>
      <c r="D267" s="2"/>
      <c r="F267" s="2"/>
      <c r="G267" s="2"/>
      <c r="K267" s="2"/>
      <c r="L267" s="2"/>
    </row>
    <row r="268">
      <c r="A268" s="633"/>
      <c r="B268" s="2"/>
      <c r="C268" s="2"/>
      <c r="D268" s="2"/>
      <c r="F268" s="2"/>
      <c r="G268" s="2"/>
      <c r="K268" s="2"/>
      <c r="L268" s="2"/>
    </row>
    <row r="269">
      <c r="A269" s="633"/>
      <c r="B269" s="2"/>
      <c r="C269" s="2"/>
      <c r="D269" s="2"/>
      <c r="F269" s="2"/>
      <c r="G269" s="2"/>
      <c r="K269" s="2"/>
      <c r="L269" s="2"/>
    </row>
    <row r="270">
      <c r="A270" s="633"/>
      <c r="B270" s="2"/>
      <c r="C270" s="2"/>
      <c r="D270" s="2"/>
      <c r="F270" s="2"/>
      <c r="G270" s="2"/>
      <c r="K270" s="2"/>
      <c r="L270" s="2"/>
    </row>
    <row r="271">
      <c r="A271" s="633"/>
      <c r="B271" s="2"/>
      <c r="C271" s="2"/>
      <c r="D271" s="2"/>
      <c r="F271" s="2"/>
      <c r="G271" s="2"/>
      <c r="K271" s="2"/>
      <c r="L271" s="2"/>
    </row>
    <row r="272">
      <c r="A272" s="633"/>
      <c r="B272" s="2"/>
      <c r="C272" s="2"/>
      <c r="D272" s="2"/>
      <c r="F272" s="2"/>
      <c r="G272" s="2"/>
      <c r="K272" s="2"/>
      <c r="L272" s="2"/>
    </row>
    <row r="273">
      <c r="A273" s="633"/>
      <c r="B273" s="2"/>
      <c r="C273" s="2"/>
      <c r="D273" s="2"/>
      <c r="F273" s="2"/>
      <c r="G273" s="2"/>
      <c r="K273" s="2"/>
      <c r="L273" s="2"/>
    </row>
    <row r="274">
      <c r="A274" s="633"/>
      <c r="B274" s="2"/>
      <c r="C274" s="2"/>
      <c r="D274" s="2"/>
      <c r="F274" s="2"/>
      <c r="G274" s="2"/>
      <c r="K274" s="2"/>
      <c r="L274" s="2"/>
    </row>
    <row r="275">
      <c r="A275" s="633"/>
      <c r="B275" s="2"/>
      <c r="C275" s="2"/>
      <c r="D275" s="2"/>
      <c r="F275" s="2"/>
      <c r="G275" s="2"/>
      <c r="K275" s="2"/>
      <c r="L275" s="2"/>
    </row>
    <row r="276">
      <c r="A276" s="633"/>
      <c r="B276" s="2"/>
      <c r="C276" s="2"/>
      <c r="D276" s="2"/>
      <c r="F276" s="2"/>
      <c r="G276" s="2"/>
      <c r="K276" s="2"/>
      <c r="L276" s="2"/>
    </row>
    <row r="277">
      <c r="A277" s="633"/>
      <c r="B277" s="2"/>
      <c r="C277" s="2"/>
      <c r="D277" s="2"/>
      <c r="F277" s="2"/>
      <c r="G277" s="2"/>
      <c r="K277" s="2"/>
      <c r="L277" s="2"/>
    </row>
    <row r="278">
      <c r="A278" s="633"/>
      <c r="B278" s="2"/>
      <c r="C278" s="2"/>
      <c r="D278" s="2"/>
      <c r="F278" s="2"/>
      <c r="G278" s="2"/>
      <c r="K278" s="2"/>
      <c r="L278" s="2"/>
    </row>
    <row r="279">
      <c r="A279" s="633"/>
      <c r="B279" s="2"/>
      <c r="C279" s="2"/>
      <c r="D279" s="2"/>
      <c r="F279" s="2"/>
      <c r="G279" s="2"/>
      <c r="K279" s="2"/>
      <c r="L279" s="2"/>
    </row>
    <row r="280">
      <c r="A280" s="633"/>
      <c r="B280" s="2"/>
      <c r="C280" s="2"/>
      <c r="D280" s="2"/>
      <c r="F280" s="2"/>
      <c r="G280" s="2"/>
      <c r="K280" s="2"/>
      <c r="L280" s="2"/>
    </row>
    <row r="281">
      <c r="A281" s="633"/>
      <c r="B281" s="2"/>
      <c r="C281" s="2"/>
      <c r="D281" s="2"/>
      <c r="F281" s="2"/>
      <c r="G281" s="2"/>
      <c r="K281" s="2"/>
      <c r="L281" s="2"/>
    </row>
    <row r="282">
      <c r="A282" s="633"/>
      <c r="B282" s="2"/>
      <c r="C282" s="2"/>
      <c r="D282" s="2"/>
      <c r="F282" s="2"/>
      <c r="G282" s="2"/>
      <c r="K282" s="2"/>
      <c r="L282" s="2"/>
    </row>
    <row r="283">
      <c r="A283" s="633"/>
      <c r="B283" s="2"/>
      <c r="C283" s="2"/>
      <c r="D283" s="2"/>
      <c r="F283" s="2"/>
      <c r="G283" s="2"/>
      <c r="K283" s="2"/>
      <c r="L283" s="2"/>
    </row>
    <row r="284">
      <c r="A284" s="633"/>
      <c r="B284" s="2"/>
      <c r="C284" s="2"/>
      <c r="D284" s="2"/>
      <c r="F284" s="2"/>
      <c r="G284" s="2"/>
      <c r="K284" s="2"/>
      <c r="L284" s="2"/>
    </row>
    <row r="285">
      <c r="A285" s="633"/>
      <c r="B285" s="2"/>
      <c r="C285" s="2"/>
      <c r="D285" s="2"/>
      <c r="F285" s="2"/>
      <c r="G285" s="2"/>
      <c r="K285" s="2"/>
      <c r="L285" s="2"/>
    </row>
    <row r="286">
      <c r="A286" s="633"/>
      <c r="B286" s="2"/>
      <c r="C286" s="2"/>
      <c r="D286" s="2"/>
      <c r="F286" s="2"/>
      <c r="G286" s="2"/>
      <c r="K286" s="2"/>
      <c r="L286" s="2"/>
    </row>
    <row r="287">
      <c r="A287" s="633"/>
      <c r="B287" s="2"/>
      <c r="C287" s="2"/>
      <c r="D287" s="2"/>
      <c r="F287" s="2"/>
      <c r="G287" s="2"/>
      <c r="K287" s="2"/>
      <c r="L287" s="2"/>
    </row>
    <row r="288">
      <c r="A288" s="633"/>
      <c r="B288" s="2"/>
      <c r="C288" s="2"/>
      <c r="D288" s="2"/>
      <c r="F288" s="2"/>
      <c r="G288" s="2"/>
      <c r="K288" s="2"/>
      <c r="L288" s="2"/>
    </row>
    <row r="289">
      <c r="A289" s="633"/>
      <c r="B289" s="2"/>
      <c r="C289" s="2"/>
      <c r="D289" s="2"/>
      <c r="F289" s="2"/>
      <c r="G289" s="2"/>
      <c r="K289" s="2"/>
      <c r="L289" s="2"/>
    </row>
    <row r="290">
      <c r="A290" s="633"/>
      <c r="B290" s="2"/>
      <c r="C290" s="2"/>
      <c r="D290" s="2"/>
      <c r="F290" s="2"/>
      <c r="G290" s="2"/>
      <c r="K290" s="2"/>
      <c r="L290" s="2"/>
    </row>
    <row r="291">
      <c r="A291" s="633"/>
      <c r="B291" s="2"/>
      <c r="C291" s="2"/>
      <c r="D291" s="2"/>
      <c r="F291" s="2"/>
      <c r="G291" s="2"/>
      <c r="K291" s="2"/>
      <c r="L291" s="2"/>
    </row>
    <row r="292">
      <c r="A292" s="633"/>
      <c r="B292" s="2"/>
      <c r="C292" s="2"/>
      <c r="D292" s="2"/>
      <c r="F292" s="2"/>
      <c r="G292" s="2"/>
      <c r="K292" s="2"/>
      <c r="L292" s="2"/>
    </row>
    <row r="293">
      <c r="A293" s="633"/>
      <c r="B293" s="2"/>
      <c r="C293" s="2"/>
      <c r="D293" s="2"/>
      <c r="F293" s="2"/>
      <c r="G293" s="2"/>
      <c r="K293" s="2"/>
      <c r="L293" s="2"/>
    </row>
    <row r="294">
      <c r="A294" s="633"/>
      <c r="B294" s="2"/>
      <c r="C294" s="2"/>
      <c r="D294" s="2"/>
      <c r="F294" s="2"/>
      <c r="G294" s="2"/>
      <c r="K294" s="2"/>
      <c r="L294" s="2"/>
    </row>
    <row r="295">
      <c r="A295" s="633"/>
      <c r="B295" s="2"/>
      <c r="C295" s="2"/>
      <c r="D295" s="2"/>
      <c r="F295" s="2"/>
      <c r="G295" s="2"/>
      <c r="K295" s="2"/>
      <c r="L295" s="2"/>
    </row>
    <row r="296">
      <c r="A296" s="633"/>
      <c r="B296" s="2"/>
      <c r="C296" s="2"/>
      <c r="D296" s="2"/>
      <c r="F296" s="2"/>
      <c r="G296" s="2"/>
      <c r="K296" s="2"/>
      <c r="L296" s="2"/>
    </row>
    <row r="297">
      <c r="A297" s="633"/>
      <c r="B297" s="2"/>
      <c r="C297" s="2"/>
      <c r="D297" s="2"/>
      <c r="F297" s="2"/>
      <c r="G297" s="2"/>
      <c r="K297" s="2"/>
      <c r="L297" s="2"/>
    </row>
    <row r="298">
      <c r="A298" s="633"/>
      <c r="B298" s="2"/>
      <c r="C298" s="2"/>
      <c r="D298" s="2"/>
      <c r="F298" s="2"/>
      <c r="G298" s="2"/>
      <c r="K298" s="2"/>
      <c r="L298" s="2"/>
    </row>
    <row r="299">
      <c r="A299" s="633"/>
      <c r="B299" s="2"/>
      <c r="C299" s="2"/>
      <c r="D299" s="2"/>
      <c r="F299" s="2"/>
      <c r="G299" s="2"/>
      <c r="K299" s="2"/>
      <c r="L299" s="2"/>
    </row>
    <row r="300">
      <c r="A300" s="633"/>
      <c r="B300" s="2"/>
      <c r="C300" s="2"/>
      <c r="D300" s="2"/>
      <c r="F300" s="2"/>
      <c r="G300" s="2"/>
      <c r="K300" s="2"/>
      <c r="L300" s="2"/>
    </row>
    <row r="301">
      <c r="A301" s="633"/>
      <c r="B301" s="2"/>
      <c r="C301" s="2"/>
      <c r="D301" s="2"/>
      <c r="F301" s="2"/>
      <c r="G301" s="2"/>
      <c r="K301" s="2"/>
      <c r="L301" s="2"/>
    </row>
    <row r="302">
      <c r="A302" s="633"/>
      <c r="B302" s="2"/>
      <c r="C302" s="2"/>
      <c r="D302" s="2"/>
      <c r="F302" s="2"/>
      <c r="G302" s="2"/>
      <c r="K302" s="2"/>
      <c r="L302" s="2"/>
    </row>
    <row r="303">
      <c r="A303" s="633"/>
      <c r="B303" s="2"/>
      <c r="C303" s="2"/>
      <c r="D303" s="2"/>
      <c r="F303" s="2"/>
      <c r="G303" s="2"/>
      <c r="K303" s="2"/>
      <c r="L303" s="2"/>
    </row>
    <row r="304">
      <c r="A304" s="633"/>
      <c r="B304" s="2"/>
      <c r="C304" s="2"/>
      <c r="D304" s="2"/>
      <c r="F304" s="2"/>
      <c r="G304" s="2"/>
      <c r="K304" s="2"/>
      <c r="L304" s="2"/>
    </row>
    <row r="305">
      <c r="A305" s="633"/>
      <c r="B305" s="2"/>
      <c r="C305" s="2"/>
      <c r="D305" s="2"/>
      <c r="F305" s="2"/>
      <c r="G305" s="2"/>
      <c r="K305" s="2"/>
      <c r="L305" s="2"/>
    </row>
    <row r="306">
      <c r="A306" s="633"/>
      <c r="B306" s="2"/>
      <c r="C306" s="2"/>
      <c r="D306" s="2"/>
      <c r="F306" s="2"/>
      <c r="G306" s="2"/>
      <c r="K306" s="2"/>
      <c r="L306" s="2"/>
    </row>
    <row r="307">
      <c r="A307" s="633"/>
      <c r="B307" s="2"/>
      <c r="C307" s="2"/>
      <c r="D307" s="2"/>
      <c r="F307" s="2"/>
      <c r="G307" s="2"/>
      <c r="K307" s="2"/>
      <c r="L307" s="2"/>
    </row>
    <row r="308">
      <c r="A308" s="633"/>
      <c r="B308" s="2"/>
      <c r="C308" s="2"/>
      <c r="D308" s="2"/>
      <c r="F308" s="2"/>
      <c r="G308" s="2"/>
      <c r="K308" s="2"/>
      <c r="L308" s="2"/>
    </row>
    <row r="309">
      <c r="A309" s="633"/>
      <c r="B309" s="2"/>
      <c r="C309" s="2"/>
      <c r="D309" s="2"/>
      <c r="F309" s="2"/>
      <c r="G309" s="2"/>
      <c r="K309" s="2"/>
      <c r="L309" s="2"/>
    </row>
    <row r="310">
      <c r="A310" s="633"/>
      <c r="B310" s="2"/>
      <c r="C310" s="2"/>
      <c r="D310" s="2"/>
      <c r="F310" s="2"/>
      <c r="G310" s="2"/>
      <c r="K310" s="2"/>
      <c r="L310" s="2"/>
    </row>
    <row r="311">
      <c r="A311" s="633"/>
      <c r="B311" s="2"/>
      <c r="C311" s="2"/>
      <c r="D311" s="2"/>
      <c r="F311" s="2"/>
      <c r="G311" s="2"/>
      <c r="K311" s="2"/>
      <c r="L311" s="2"/>
    </row>
    <row r="312">
      <c r="A312" s="633"/>
      <c r="B312" s="2"/>
      <c r="C312" s="2"/>
      <c r="D312" s="2"/>
      <c r="F312" s="2"/>
      <c r="G312" s="2"/>
      <c r="K312" s="2"/>
      <c r="L312" s="2"/>
    </row>
    <row r="313">
      <c r="A313" s="633"/>
      <c r="B313" s="2"/>
      <c r="C313" s="2"/>
      <c r="D313" s="2"/>
      <c r="F313" s="2"/>
      <c r="G313" s="2"/>
      <c r="K313" s="2"/>
      <c r="L313" s="2"/>
    </row>
    <row r="314">
      <c r="A314" s="633"/>
      <c r="B314" s="2"/>
      <c r="C314" s="2"/>
      <c r="D314" s="2"/>
      <c r="F314" s="2"/>
      <c r="G314" s="2"/>
      <c r="K314" s="2"/>
      <c r="L314" s="2"/>
    </row>
    <row r="315">
      <c r="A315" s="633"/>
      <c r="B315" s="2"/>
      <c r="C315" s="2"/>
      <c r="D315" s="2"/>
      <c r="F315" s="2"/>
      <c r="G315" s="2"/>
      <c r="K315" s="2"/>
      <c r="L315" s="2"/>
    </row>
    <row r="316">
      <c r="A316" s="633"/>
      <c r="B316" s="2"/>
      <c r="C316" s="2"/>
      <c r="D316" s="2"/>
      <c r="F316" s="2"/>
      <c r="G316" s="2"/>
      <c r="K316" s="2"/>
      <c r="L316" s="2"/>
    </row>
    <row r="317">
      <c r="A317" s="633"/>
      <c r="B317" s="2"/>
      <c r="C317" s="2"/>
      <c r="D317" s="2"/>
      <c r="F317" s="2"/>
      <c r="G317" s="2"/>
      <c r="K317" s="2"/>
      <c r="L317" s="2"/>
    </row>
    <row r="318">
      <c r="A318" s="633"/>
      <c r="B318" s="2"/>
      <c r="C318" s="2"/>
      <c r="D318" s="2"/>
      <c r="F318" s="2"/>
      <c r="G318" s="2"/>
      <c r="K318" s="2"/>
      <c r="L318" s="2"/>
    </row>
    <row r="319">
      <c r="A319" s="633"/>
      <c r="B319" s="2"/>
      <c r="C319" s="2"/>
      <c r="D319" s="2"/>
      <c r="F319" s="2"/>
      <c r="G319" s="2"/>
      <c r="K319" s="2"/>
      <c r="L319" s="2"/>
    </row>
    <row r="320">
      <c r="A320" s="633"/>
      <c r="B320" s="2"/>
      <c r="C320" s="2"/>
      <c r="D320" s="2"/>
      <c r="F320" s="2"/>
      <c r="G320" s="2"/>
      <c r="K320" s="2"/>
      <c r="L320" s="2"/>
    </row>
    <row r="321">
      <c r="A321" s="633"/>
      <c r="B321" s="2"/>
      <c r="C321" s="2"/>
      <c r="D321" s="2"/>
      <c r="F321" s="2"/>
      <c r="G321" s="2"/>
      <c r="K321" s="2"/>
      <c r="L321" s="2"/>
    </row>
    <row r="322">
      <c r="A322" s="633"/>
      <c r="B322" s="2"/>
      <c r="C322" s="2"/>
      <c r="D322" s="2"/>
      <c r="F322" s="2"/>
      <c r="G322" s="2"/>
      <c r="K322" s="2"/>
      <c r="L322" s="2"/>
    </row>
    <row r="323">
      <c r="A323" s="633"/>
      <c r="B323" s="2"/>
      <c r="C323" s="2"/>
      <c r="D323" s="2"/>
      <c r="F323" s="2"/>
      <c r="G323" s="2"/>
      <c r="K323" s="2"/>
      <c r="L323" s="2"/>
    </row>
    <row r="324">
      <c r="A324" s="633"/>
      <c r="B324" s="2"/>
      <c r="C324" s="2"/>
      <c r="D324" s="2"/>
      <c r="F324" s="2"/>
      <c r="G324" s="2"/>
      <c r="K324" s="2"/>
      <c r="L324" s="2"/>
    </row>
    <row r="325">
      <c r="A325" s="633"/>
      <c r="B325" s="2"/>
      <c r="C325" s="2"/>
      <c r="D325" s="2"/>
      <c r="F325" s="2"/>
      <c r="G325" s="2"/>
      <c r="K325" s="2"/>
      <c r="L325" s="2"/>
    </row>
    <row r="326">
      <c r="A326" s="633"/>
      <c r="B326" s="2"/>
      <c r="C326" s="2"/>
      <c r="D326" s="2"/>
      <c r="F326" s="2"/>
      <c r="G326" s="2"/>
      <c r="K326" s="2"/>
      <c r="L326" s="2"/>
    </row>
    <row r="327">
      <c r="A327" s="633"/>
      <c r="B327" s="2"/>
      <c r="C327" s="2"/>
      <c r="D327" s="2"/>
      <c r="F327" s="2"/>
      <c r="G327" s="2"/>
      <c r="K327" s="2"/>
      <c r="L327" s="2"/>
    </row>
    <row r="328">
      <c r="A328" s="633"/>
      <c r="B328" s="2"/>
      <c r="C328" s="2"/>
      <c r="D328" s="2"/>
      <c r="F328" s="2"/>
      <c r="G328" s="2"/>
      <c r="K328" s="2"/>
      <c r="L328" s="2"/>
    </row>
    <row r="329">
      <c r="A329" s="633"/>
      <c r="B329" s="2"/>
      <c r="C329" s="2"/>
      <c r="D329" s="2"/>
      <c r="F329" s="2"/>
      <c r="G329" s="2"/>
      <c r="K329" s="2"/>
      <c r="L329" s="2"/>
    </row>
    <row r="330">
      <c r="A330" s="633"/>
      <c r="B330" s="2"/>
      <c r="C330" s="2"/>
      <c r="D330" s="2"/>
      <c r="F330" s="2"/>
      <c r="G330" s="2"/>
      <c r="K330" s="2"/>
      <c r="L330" s="2"/>
    </row>
    <row r="331">
      <c r="A331" s="633"/>
      <c r="B331" s="2"/>
      <c r="C331" s="2"/>
      <c r="D331" s="2"/>
      <c r="F331" s="2"/>
      <c r="G331" s="2"/>
      <c r="K331" s="2"/>
      <c r="L331" s="2"/>
    </row>
    <row r="332">
      <c r="A332" s="633"/>
      <c r="B332" s="2"/>
      <c r="C332" s="2"/>
      <c r="D332" s="2"/>
      <c r="F332" s="2"/>
      <c r="G332" s="2"/>
      <c r="K332" s="2"/>
      <c r="L332" s="2"/>
    </row>
    <row r="333">
      <c r="A333" s="633"/>
      <c r="B333" s="2"/>
      <c r="C333" s="2"/>
      <c r="D333" s="2"/>
      <c r="F333" s="2"/>
      <c r="G333" s="2"/>
      <c r="K333" s="2"/>
      <c r="L333" s="2"/>
    </row>
    <row r="334">
      <c r="A334" s="633"/>
      <c r="B334" s="2"/>
      <c r="C334" s="2"/>
      <c r="D334" s="2"/>
      <c r="F334" s="2"/>
      <c r="G334" s="2"/>
      <c r="K334" s="2"/>
      <c r="L334" s="2"/>
    </row>
    <row r="335">
      <c r="A335" s="633"/>
      <c r="B335" s="2"/>
      <c r="C335" s="2"/>
      <c r="D335" s="2"/>
      <c r="F335" s="2"/>
      <c r="G335" s="2"/>
      <c r="K335" s="2"/>
      <c r="L335" s="2"/>
    </row>
    <row r="336">
      <c r="A336" s="633"/>
      <c r="B336" s="2"/>
      <c r="C336" s="2"/>
      <c r="D336" s="2"/>
      <c r="F336" s="2"/>
      <c r="G336" s="2"/>
      <c r="K336" s="2"/>
      <c r="L336" s="2"/>
    </row>
    <row r="337">
      <c r="A337" s="633"/>
      <c r="B337" s="2"/>
      <c r="C337" s="2"/>
      <c r="D337" s="2"/>
      <c r="F337" s="2"/>
      <c r="G337" s="2"/>
      <c r="K337" s="2"/>
      <c r="L337" s="2"/>
    </row>
    <row r="338">
      <c r="A338" s="633"/>
      <c r="B338" s="2"/>
      <c r="C338" s="2"/>
      <c r="D338" s="2"/>
      <c r="F338" s="2"/>
      <c r="G338" s="2"/>
      <c r="K338" s="2"/>
      <c r="L338" s="2"/>
    </row>
    <row r="339">
      <c r="A339" s="633"/>
      <c r="B339" s="2"/>
      <c r="C339" s="2"/>
      <c r="D339" s="2"/>
      <c r="F339" s="2"/>
      <c r="G339" s="2"/>
      <c r="K339" s="2"/>
      <c r="L339" s="2"/>
    </row>
    <row r="340">
      <c r="A340" s="633"/>
      <c r="B340" s="2"/>
      <c r="C340" s="2"/>
      <c r="D340" s="2"/>
      <c r="F340" s="2"/>
      <c r="G340" s="2"/>
      <c r="K340" s="2"/>
      <c r="L340" s="2"/>
    </row>
    <row r="341">
      <c r="A341" s="633"/>
      <c r="B341" s="2"/>
      <c r="C341" s="2"/>
      <c r="D341" s="2"/>
      <c r="F341" s="2"/>
      <c r="G341" s="2"/>
      <c r="K341" s="2"/>
      <c r="L341" s="2"/>
    </row>
    <row r="342">
      <c r="A342" s="633"/>
      <c r="B342" s="2"/>
      <c r="C342" s="2"/>
      <c r="D342" s="2"/>
      <c r="F342" s="2"/>
      <c r="G342" s="2"/>
      <c r="K342" s="2"/>
      <c r="L342" s="2"/>
    </row>
    <row r="343">
      <c r="A343" s="633"/>
      <c r="B343" s="2"/>
      <c r="C343" s="2"/>
      <c r="D343" s="2"/>
      <c r="F343" s="2"/>
      <c r="G343" s="2"/>
      <c r="K343" s="2"/>
      <c r="L343" s="2"/>
    </row>
    <row r="344">
      <c r="A344" s="633"/>
      <c r="B344" s="2"/>
      <c r="C344" s="2"/>
      <c r="D344" s="2"/>
      <c r="F344" s="2"/>
      <c r="G344" s="2"/>
      <c r="K344" s="2"/>
      <c r="L344" s="2"/>
    </row>
    <row r="345">
      <c r="A345" s="633"/>
      <c r="B345" s="2"/>
      <c r="C345" s="2"/>
      <c r="D345" s="2"/>
      <c r="F345" s="2"/>
      <c r="G345" s="2"/>
      <c r="K345" s="2"/>
      <c r="L345" s="2"/>
    </row>
    <row r="346">
      <c r="A346" s="633"/>
      <c r="B346" s="2"/>
      <c r="C346" s="2"/>
      <c r="D346" s="2"/>
      <c r="F346" s="2"/>
      <c r="G346" s="2"/>
      <c r="K346" s="2"/>
      <c r="L346" s="2"/>
    </row>
    <row r="347">
      <c r="A347" s="633"/>
      <c r="B347" s="2"/>
      <c r="C347" s="2"/>
      <c r="D347" s="2"/>
      <c r="F347" s="2"/>
      <c r="G347" s="2"/>
      <c r="K347" s="2"/>
      <c r="L347" s="2"/>
    </row>
    <row r="348">
      <c r="A348" s="633"/>
      <c r="B348" s="2"/>
      <c r="C348" s="2"/>
      <c r="D348" s="2"/>
      <c r="F348" s="2"/>
      <c r="G348" s="2"/>
      <c r="K348" s="2"/>
      <c r="L348" s="2"/>
    </row>
    <row r="349">
      <c r="A349" s="633"/>
      <c r="B349" s="2"/>
      <c r="C349" s="2"/>
      <c r="D349" s="2"/>
      <c r="F349" s="2"/>
      <c r="G349" s="2"/>
      <c r="K349" s="2"/>
      <c r="L349" s="2"/>
    </row>
    <row r="350">
      <c r="A350" s="633"/>
      <c r="B350" s="2"/>
      <c r="C350" s="2"/>
      <c r="D350" s="2"/>
      <c r="F350" s="2"/>
      <c r="G350" s="2"/>
      <c r="K350" s="2"/>
      <c r="L350" s="2"/>
    </row>
    <row r="351">
      <c r="A351" s="633"/>
      <c r="B351" s="2"/>
      <c r="C351" s="2"/>
      <c r="D351" s="2"/>
      <c r="F351" s="2"/>
      <c r="G351" s="2"/>
      <c r="K351" s="2"/>
      <c r="L351" s="2"/>
    </row>
    <row r="352">
      <c r="A352" s="633"/>
      <c r="B352" s="2"/>
      <c r="C352" s="2"/>
      <c r="D352" s="2"/>
      <c r="F352" s="2"/>
      <c r="G352" s="2"/>
      <c r="K352" s="2"/>
      <c r="L352" s="2"/>
    </row>
    <row r="353">
      <c r="A353" s="633"/>
      <c r="B353" s="2"/>
      <c r="C353" s="2"/>
      <c r="D353" s="2"/>
      <c r="F353" s="2"/>
      <c r="G353" s="2"/>
      <c r="K353" s="2"/>
      <c r="L353" s="2"/>
    </row>
    <row r="354">
      <c r="A354" s="633"/>
      <c r="B354" s="2"/>
      <c r="C354" s="2"/>
      <c r="D354" s="2"/>
      <c r="F354" s="2"/>
      <c r="G354" s="2"/>
      <c r="K354" s="2"/>
      <c r="L354" s="2"/>
    </row>
    <row r="355">
      <c r="A355" s="633"/>
      <c r="B355" s="2"/>
      <c r="C355" s="2"/>
      <c r="D355" s="2"/>
      <c r="F355" s="2"/>
      <c r="G355" s="2"/>
      <c r="K355" s="2"/>
      <c r="L355" s="2"/>
    </row>
    <row r="356">
      <c r="A356" s="633"/>
      <c r="B356" s="2"/>
      <c r="C356" s="2"/>
      <c r="D356" s="2"/>
      <c r="F356" s="2"/>
      <c r="G356" s="2"/>
      <c r="K356" s="2"/>
      <c r="L356" s="2"/>
    </row>
    <row r="357">
      <c r="A357" s="633"/>
      <c r="B357" s="2"/>
      <c r="C357" s="2"/>
      <c r="D357" s="2"/>
      <c r="F357" s="2"/>
      <c r="G357" s="2"/>
      <c r="K357" s="2"/>
      <c r="L357" s="2"/>
    </row>
    <row r="358">
      <c r="A358" s="633"/>
      <c r="B358" s="2"/>
      <c r="C358" s="2"/>
      <c r="D358" s="2"/>
      <c r="F358" s="2"/>
      <c r="G358" s="2"/>
      <c r="K358" s="2"/>
      <c r="L358" s="2"/>
    </row>
    <row r="359">
      <c r="A359" s="633"/>
      <c r="B359" s="2"/>
      <c r="C359" s="2"/>
      <c r="D359" s="2"/>
      <c r="F359" s="2"/>
      <c r="G359" s="2"/>
      <c r="K359" s="2"/>
      <c r="L359" s="2"/>
    </row>
    <row r="360">
      <c r="A360" s="633"/>
      <c r="B360" s="2"/>
      <c r="C360" s="2"/>
      <c r="D360" s="2"/>
      <c r="F360" s="2"/>
      <c r="G360" s="2"/>
      <c r="K360" s="2"/>
      <c r="L360" s="2"/>
    </row>
    <row r="361">
      <c r="A361" s="633"/>
      <c r="B361" s="2"/>
      <c r="C361" s="2"/>
      <c r="D361" s="2"/>
      <c r="F361" s="2"/>
      <c r="G361" s="2"/>
      <c r="K361" s="2"/>
      <c r="L361" s="2"/>
    </row>
    <row r="362">
      <c r="A362" s="633"/>
      <c r="B362" s="2"/>
      <c r="C362" s="2"/>
      <c r="D362" s="2"/>
      <c r="F362" s="2"/>
      <c r="G362" s="2"/>
      <c r="K362" s="2"/>
      <c r="L362" s="2"/>
    </row>
    <row r="363">
      <c r="A363" s="633"/>
      <c r="B363" s="2"/>
      <c r="C363" s="2"/>
      <c r="D363" s="2"/>
      <c r="F363" s="2"/>
      <c r="G363" s="2"/>
      <c r="K363" s="2"/>
      <c r="L363" s="2"/>
    </row>
    <row r="364">
      <c r="A364" s="633"/>
      <c r="B364" s="2"/>
      <c r="C364" s="2"/>
      <c r="D364" s="2"/>
      <c r="F364" s="2"/>
      <c r="G364" s="2"/>
      <c r="K364" s="2"/>
      <c r="L364" s="2"/>
    </row>
    <row r="365">
      <c r="A365" s="633"/>
      <c r="B365" s="2"/>
      <c r="C365" s="2"/>
      <c r="D365" s="2"/>
      <c r="F365" s="2"/>
      <c r="G365" s="2"/>
      <c r="K365" s="2"/>
      <c r="L365" s="2"/>
    </row>
    <row r="366">
      <c r="A366" s="633"/>
      <c r="B366" s="2"/>
      <c r="C366" s="2"/>
      <c r="D366" s="2"/>
      <c r="F366" s="2"/>
      <c r="G366" s="2"/>
      <c r="K366" s="2"/>
      <c r="L366" s="2"/>
    </row>
    <row r="367">
      <c r="A367" s="633"/>
      <c r="B367" s="2"/>
      <c r="C367" s="2"/>
      <c r="D367" s="2"/>
      <c r="F367" s="2"/>
      <c r="G367" s="2"/>
      <c r="K367" s="2"/>
      <c r="L367" s="2"/>
    </row>
    <row r="368">
      <c r="A368" s="633"/>
      <c r="B368" s="2"/>
      <c r="C368" s="2"/>
      <c r="D368" s="2"/>
      <c r="F368" s="2"/>
      <c r="G368" s="2"/>
      <c r="K368" s="2"/>
      <c r="L368" s="2"/>
    </row>
    <row r="369">
      <c r="A369" s="633"/>
      <c r="B369" s="2"/>
      <c r="C369" s="2"/>
      <c r="D369" s="2"/>
      <c r="F369" s="2"/>
      <c r="G369" s="2"/>
      <c r="K369" s="2"/>
      <c r="L369" s="2"/>
    </row>
    <row r="370">
      <c r="A370" s="633"/>
      <c r="B370" s="2"/>
      <c r="C370" s="2"/>
      <c r="D370" s="2"/>
      <c r="F370" s="2"/>
      <c r="G370" s="2"/>
      <c r="K370" s="2"/>
      <c r="L370" s="2"/>
    </row>
    <row r="371">
      <c r="A371" s="633"/>
      <c r="B371" s="2"/>
      <c r="C371" s="2"/>
      <c r="D371" s="2"/>
      <c r="F371" s="2"/>
      <c r="G371" s="2"/>
      <c r="K371" s="2"/>
      <c r="L371" s="2"/>
    </row>
    <row r="372">
      <c r="A372" s="633"/>
      <c r="B372" s="2"/>
      <c r="C372" s="2"/>
      <c r="D372" s="2"/>
      <c r="F372" s="2"/>
      <c r="G372" s="2"/>
      <c r="K372" s="2"/>
      <c r="L372" s="2"/>
    </row>
    <row r="373">
      <c r="A373" s="633"/>
      <c r="B373" s="2"/>
      <c r="C373" s="2"/>
      <c r="D373" s="2"/>
      <c r="F373" s="2"/>
      <c r="G373" s="2"/>
      <c r="K373" s="2"/>
      <c r="L373" s="2"/>
    </row>
    <row r="374">
      <c r="A374" s="633"/>
      <c r="B374" s="2"/>
      <c r="C374" s="2"/>
      <c r="D374" s="2"/>
      <c r="F374" s="2"/>
      <c r="G374" s="2"/>
      <c r="K374" s="2"/>
      <c r="L374" s="2"/>
    </row>
    <row r="375">
      <c r="A375" s="633"/>
      <c r="B375" s="2"/>
      <c r="C375" s="2"/>
      <c r="D375" s="2"/>
      <c r="F375" s="2"/>
      <c r="G375" s="2"/>
      <c r="K375" s="2"/>
      <c r="L375" s="2"/>
    </row>
    <row r="376">
      <c r="A376" s="633"/>
      <c r="B376" s="2"/>
      <c r="C376" s="2"/>
      <c r="D376" s="2"/>
      <c r="F376" s="2"/>
      <c r="G376" s="2"/>
      <c r="K376" s="2"/>
      <c r="L376" s="2"/>
    </row>
    <row r="377">
      <c r="A377" s="633"/>
      <c r="B377" s="2"/>
      <c r="C377" s="2"/>
      <c r="D377" s="2"/>
      <c r="F377" s="2"/>
      <c r="G377" s="2"/>
      <c r="K377" s="2"/>
      <c r="L377" s="2"/>
    </row>
    <row r="378">
      <c r="A378" s="633"/>
      <c r="B378" s="2"/>
      <c r="C378" s="2"/>
      <c r="D378" s="2"/>
      <c r="F378" s="2"/>
      <c r="G378" s="2"/>
      <c r="K378" s="2"/>
      <c r="L378" s="2"/>
    </row>
    <row r="379">
      <c r="A379" s="633"/>
      <c r="B379" s="2"/>
      <c r="C379" s="2"/>
      <c r="D379" s="2"/>
      <c r="F379" s="2"/>
      <c r="G379" s="2"/>
      <c r="K379" s="2"/>
      <c r="L379" s="2"/>
    </row>
    <row r="380">
      <c r="A380" s="633"/>
      <c r="B380" s="2"/>
      <c r="C380" s="2"/>
      <c r="D380" s="2"/>
      <c r="F380" s="2"/>
      <c r="G380" s="2"/>
      <c r="K380" s="2"/>
      <c r="L380" s="2"/>
    </row>
    <row r="381">
      <c r="A381" s="633"/>
      <c r="B381" s="2"/>
      <c r="C381" s="2"/>
      <c r="D381" s="2"/>
      <c r="F381" s="2"/>
      <c r="G381" s="2"/>
      <c r="K381" s="2"/>
      <c r="L381" s="2"/>
    </row>
    <row r="382">
      <c r="A382" s="633"/>
      <c r="B382" s="2"/>
      <c r="C382" s="2"/>
      <c r="D382" s="2"/>
      <c r="F382" s="2"/>
      <c r="G382" s="2"/>
      <c r="K382" s="2"/>
      <c r="L382" s="2"/>
    </row>
    <row r="383">
      <c r="A383" s="633"/>
      <c r="B383" s="2"/>
      <c r="C383" s="2"/>
      <c r="D383" s="2"/>
      <c r="F383" s="2"/>
      <c r="G383" s="2"/>
      <c r="K383" s="2"/>
      <c r="L383" s="2"/>
    </row>
    <row r="384">
      <c r="A384" s="633"/>
      <c r="B384" s="2"/>
      <c r="C384" s="2"/>
      <c r="D384" s="2"/>
      <c r="F384" s="2"/>
      <c r="G384" s="2"/>
      <c r="K384" s="2"/>
      <c r="L384" s="2"/>
    </row>
    <row r="385">
      <c r="A385" s="633"/>
      <c r="B385" s="2"/>
      <c r="C385" s="2"/>
      <c r="D385" s="2"/>
      <c r="F385" s="2"/>
      <c r="G385" s="2"/>
      <c r="K385" s="2"/>
      <c r="L385" s="2"/>
    </row>
    <row r="386">
      <c r="A386" s="633"/>
      <c r="B386" s="2"/>
      <c r="C386" s="2"/>
      <c r="D386" s="2"/>
      <c r="F386" s="2"/>
      <c r="G386" s="2"/>
      <c r="K386" s="2"/>
      <c r="L386" s="2"/>
    </row>
    <row r="387">
      <c r="A387" s="633"/>
      <c r="B387" s="2"/>
      <c r="C387" s="2"/>
      <c r="D387" s="2"/>
      <c r="F387" s="2"/>
      <c r="G387" s="2"/>
      <c r="K387" s="2"/>
      <c r="L387" s="2"/>
    </row>
    <row r="388">
      <c r="A388" s="633"/>
      <c r="B388" s="2"/>
      <c r="C388" s="2"/>
      <c r="D388" s="2"/>
      <c r="F388" s="2"/>
      <c r="G388" s="2"/>
      <c r="K388" s="2"/>
      <c r="L388" s="2"/>
    </row>
    <row r="389">
      <c r="A389" s="633"/>
      <c r="B389" s="2"/>
      <c r="C389" s="2"/>
      <c r="D389" s="2"/>
      <c r="F389" s="2"/>
      <c r="G389" s="2"/>
      <c r="K389" s="2"/>
      <c r="L389" s="2"/>
    </row>
    <row r="390">
      <c r="A390" s="633"/>
      <c r="B390" s="2"/>
      <c r="C390" s="2"/>
      <c r="D390" s="2"/>
      <c r="F390" s="2"/>
      <c r="G390" s="2"/>
      <c r="K390" s="2"/>
      <c r="L390" s="2"/>
    </row>
    <row r="391">
      <c r="A391" s="633"/>
      <c r="B391" s="2"/>
      <c r="C391" s="2"/>
      <c r="D391" s="2"/>
      <c r="F391" s="2"/>
      <c r="G391" s="2"/>
      <c r="K391" s="2"/>
      <c r="L391" s="2"/>
    </row>
    <row r="392">
      <c r="A392" s="633"/>
      <c r="B392" s="2"/>
      <c r="C392" s="2"/>
      <c r="D392" s="2"/>
      <c r="F392" s="2"/>
      <c r="G392" s="2"/>
      <c r="K392" s="2"/>
      <c r="L392" s="2"/>
    </row>
    <row r="393">
      <c r="A393" s="633"/>
      <c r="B393" s="2"/>
      <c r="C393" s="2"/>
      <c r="D393" s="2"/>
      <c r="F393" s="2"/>
      <c r="G393" s="2"/>
      <c r="K393" s="2"/>
      <c r="L393" s="2"/>
    </row>
    <row r="394">
      <c r="A394" s="633"/>
      <c r="B394" s="2"/>
      <c r="C394" s="2"/>
      <c r="D394" s="2"/>
      <c r="F394" s="2"/>
      <c r="G394" s="2"/>
      <c r="K394" s="2"/>
      <c r="L394" s="2"/>
    </row>
    <row r="395">
      <c r="A395" s="633"/>
      <c r="B395" s="2"/>
      <c r="C395" s="2"/>
      <c r="D395" s="2"/>
      <c r="F395" s="2"/>
      <c r="G395" s="2"/>
      <c r="K395" s="2"/>
      <c r="L395" s="2"/>
    </row>
    <row r="396">
      <c r="A396" s="633"/>
      <c r="B396" s="2"/>
      <c r="C396" s="2"/>
      <c r="D396" s="2"/>
      <c r="F396" s="2"/>
      <c r="G396" s="2"/>
      <c r="K396" s="2"/>
      <c r="L396" s="2"/>
    </row>
    <row r="397">
      <c r="A397" s="633"/>
      <c r="B397" s="2"/>
      <c r="C397" s="2"/>
      <c r="D397" s="2"/>
      <c r="F397" s="2"/>
      <c r="G397" s="2"/>
      <c r="K397" s="2"/>
      <c r="L397" s="2"/>
    </row>
    <row r="398">
      <c r="A398" s="633"/>
      <c r="B398" s="2"/>
      <c r="C398" s="2"/>
      <c r="D398" s="2"/>
      <c r="F398" s="2"/>
      <c r="G398" s="2"/>
      <c r="K398" s="2"/>
      <c r="L398" s="2"/>
    </row>
    <row r="399">
      <c r="A399" s="633"/>
      <c r="B399" s="2"/>
      <c r="C399" s="2"/>
      <c r="D399" s="2"/>
      <c r="F399" s="2"/>
      <c r="G399" s="2"/>
      <c r="K399" s="2"/>
      <c r="L399" s="2"/>
    </row>
    <row r="400">
      <c r="A400" s="633"/>
      <c r="B400" s="2"/>
      <c r="C400" s="2"/>
      <c r="D400" s="2"/>
      <c r="F400" s="2"/>
      <c r="G400" s="2"/>
      <c r="K400" s="2"/>
      <c r="L400" s="2"/>
    </row>
    <row r="401">
      <c r="A401" s="633"/>
      <c r="B401" s="2"/>
      <c r="C401" s="2"/>
      <c r="D401" s="2"/>
      <c r="F401" s="2"/>
      <c r="G401" s="2"/>
      <c r="K401" s="2"/>
      <c r="L401" s="2"/>
    </row>
    <row r="402">
      <c r="A402" s="633"/>
      <c r="B402" s="2"/>
      <c r="C402" s="2"/>
      <c r="D402" s="2"/>
      <c r="F402" s="2"/>
      <c r="G402" s="2"/>
      <c r="K402" s="2"/>
      <c r="L402" s="2"/>
    </row>
    <row r="403">
      <c r="A403" s="633"/>
      <c r="B403" s="2"/>
      <c r="C403" s="2"/>
      <c r="D403" s="2"/>
      <c r="F403" s="2"/>
      <c r="G403" s="2"/>
      <c r="K403" s="2"/>
      <c r="L403" s="2"/>
    </row>
    <row r="404">
      <c r="A404" s="633"/>
      <c r="B404" s="2"/>
      <c r="C404" s="2"/>
      <c r="D404" s="2"/>
      <c r="F404" s="2"/>
      <c r="G404" s="2"/>
      <c r="K404" s="2"/>
      <c r="L404" s="2"/>
    </row>
    <row r="405">
      <c r="A405" s="633"/>
      <c r="B405" s="2"/>
      <c r="C405" s="2"/>
      <c r="D405" s="2"/>
      <c r="F405" s="2"/>
      <c r="G405" s="2"/>
      <c r="K405" s="2"/>
      <c r="L405" s="2"/>
    </row>
    <row r="406">
      <c r="A406" s="633"/>
      <c r="B406" s="2"/>
      <c r="C406" s="2"/>
      <c r="D406" s="2"/>
      <c r="F406" s="2"/>
      <c r="G406" s="2"/>
      <c r="K406" s="2"/>
      <c r="L406" s="2"/>
    </row>
    <row r="407">
      <c r="A407" s="633"/>
      <c r="B407" s="2"/>
      <c r="C407" s="2"/>
      <c r="D407" s="2"/>
      <c r="F407" s="2"/>
      <c r="G407" s="2"/>
      <c r="K407" s="2"/>
      <c r="L407" s="2"/>
    </row>
    <row r="408">
      <c r="A408" s="633"/>
      <c r="B408" s="2"/>
      <c r="C408" s="2"/>
      <c r="D408" s="2"/>
      <c r="F408" s="2"/>
      <c r="G408" s="2"/>
      <c r="K408" s="2"/>
      <c r="L408" s="2"/>
    </row>
    <row r="409">
      <c r="A409" s="633"/>
      <c r="B409" s="2"/>
      <c r="C409" s="2"/>
      <c r="D409" s="2"/>
      <c r="F409" s="2"/>
      <c r="G409" s="2"/>
      <c r="K409" s="2"/>
      <c r="L409" s="2"/>
    </row>
    <row r="410">
      <c r="A410" s="633"/>
      <c r="B410" s="2"/>
      <c r="C410" s="2"/>
      <c r="D410" s="2"/>
      <c r="F410" s="2"/>
      <c r="G410" s="2"/>
      <c r="K410" s="2"/>
      <c r="L410" s="2"/>
    </row>
    <row r="411">
      <c r="A411" s="633"/>
      <c r="B411" s="2"/>
      <c r="C411" s="2"/>
      <c r="D411" s="2"/>
      <c r="F411" s="2"/>
      <c r="G411" s="2"/>
      <c r="K411" s="2"/>
      <c r="L411" s="2"/>
    </row>
    <row r="412">
      <c r="A412" s="633"/>
      <c r="B412" s="2"/>
      <c r="C412" s="2"/>
      <c r="D412" s="2"/>
      <c r="F412" s="2"/>
      <c r="G412" s="2"/>
      <c r="K412" s="2"/>
      <c r="L412" s="2"/>
    </row>
    <row r="413">
      <c r="A413" s="633"/>
      <c r="B413" s="2"/>
      <c r="C413" s="2"/>
      <c r="D413" s="2"/>
      <c r="F413" s="2"/>
      <c r="G413" s="2"/>
      <c r="K413" s="2"/>
      <c r="L413" s="2"/>
    </row>
    <row r="414">
      <c r="A414" s="633"/>
      <c r="B414" s="2"/>
      <c r="C414" s="2"/>
      <c r="D414" s="2"/>
      <c r="F414" s="2"/>
      <c r="G414" s="2"/>
      <c r="K414" s="2"/>
      <c r="L414" s="2"/>
    </row>
    <row r="415">
      <c r="A415" s="633"/>
      <c r="B415" s="2"/>
      <c r="C415" s="2"/>
      <c r="D415" s="2"/>
      <c r="F415" s="2"/>
      <c r="G415" s="2"/>
      <c r="K415" s="2"/>
      <c r="L415" s="2"/>
    </row>
    <row r="416">
      <c r="A416" s="633"/>
      <c r="B416" s="2"/>
      <c r="C416" s="2"/>
      <c r="D416" s="2"/>
      <c r="F416" s="2"/>
      <c r="G416" s="2"/>
      <c r="K416" s="2"/>
      <c r="L416" s="2"/>
    </row>
    <row r="417">
      <c r="A417" s="633"/>
      <c r="B417" s="2"/>
      <c r="C417" s="2"/>
      <c r="D417" s="2"/>
      <c r="F417" s="2"/>
      <c r="G417" s="2"/>
      <c r="K417" s="2"/>
      <c r="L417" s="2"/>
    </row>
    <row r="418">
      <c r="A418" s="633"/>
      <c r="B418" s="2"/>
      <c r="C418" s="2"/>
      <c r="D418" s="2"/>
      <c r="F418" s="2"/>
      <c r="G418" s="2"/>
      <c r="K418" s="2"/>
      <c r="L418" s="2"/>
    </row>
    <row r="419">
      <c r="A419" s="633"/>
      <c r="B419" s="2"/>
      <c r="C419" s="2"/>
      <c r="D419" s="2"/>
      <c r="F419" s="2"/>
      <c r="G419" s="2"/>
      <c r="K419" s="2"/>
      <c r="L419" s="2"/>
    </row>
    <row r="420">
      <c r="A420" s="633"/>
      <c r="B420" s="2"/>
      <c r="C420" s="2"/>
      <c r="D420" s="2"/>
      <c r="F420" s="2"/>
      <c r="G420" s="2"/>
      <c r="K420" s="2"/>
      <c r="L420" s="2"/>
    </row>
    <row r="421">
      <c r="A421" s="633"/>
      <c r="B421" s="2"/>
      <c r="C421" s="2"/>
      <c r="D421" s="2"/>
      <c r="F421" s="2"/>
      <c r="G421" s="2"/>
      <c r="K421" s="2"/>
      <c r="L421" s="2"/>
    </row>
    <row r="422">
      <c r="A422" s="633"/>
      <c r="B422" s="2"/>
      <c r="C422" s="2"/>
      <c r="D422" s="2"/>
      <c r="F422" s="2"/>
      <c r="G422" s="2"/>
      <c r="K422" s="2"/>
      <c r="L422" s="2"/>
    </row>
    <row r="423">
      <c r="A423" s="633"/>
      <c r="B423" s="2"/>
      <c r="C423" s="2"/>
      <c r="D423" s="2"/>
      <c r="F423" s="2"/>
      <c r="G423" s="2"/>
      <c r="K423" s="2"/>
      <c r="L423" s="2"/>
    </row>
    <row r="424">
      <c r="A424" s="633"/>
      <c r="B424" s="2"/>
      <c r="C424" s="2"/>
      <c r="D424" s="2"/>
      <c r="F424" s="2"/>
      <c r="G424" s="2"/>
      <c r="K424" s="2"/>
      <c r="L424" s="2"/>
    </row>
    <row r="425">
      <c r="A425" s="633"/>
      <c r="B425" s="2"/>
      <c r="C425" s="2"/>
      <c r="D425" s="2"/>
      <c r="F425" s="2"/>
      <c r="G425" s="2"/>
      <c r="K425" s="2"/>
      <c r="L425" s="2"/>
    </row>
    <row r="426">
      <c r="A426" s="633"/>
      <c r="B426" s="2"/>
      <c r="C426" s="2"/>
      <c r="D426" s="2"/>
      <c r="F426" s="2"/>
      <c r="G426" s="2"/>
      <c r="K426" s="2"/>
      <c r="L426" s="2"/>
    </row>
    <row r="427">
      <c r="A427" s="633"/>
      <c r="B427" s="2"/>
      <c r="C427" s="2"/>
      <c r="D427" s="2"/>
      <c r="F427" s="2"/>
      <c r="G427" s="2"/>
      <c r="K427" s="2"/>
      <c r="L427" s="2"/>
    </row>
    <row r="428">
      <c r="A428" s="633"/>
      <c r="B428" s="2"/>
      <c r="C428" s="2"/>
      <c r="D428" s="2"/>
      <c r="F428" s="2"/>
      <c r="G428" s="2"/>
      <c r="K428" s="2"/>
      <c r="L428" s="2"/>
    </row>
    <row r="429">
      <c r="A429" s="633"/>
      <c r="B429" s="2"/>
      <c r="C429" s="2"/>
      <c r="D429" s="2"/>
      <c r="F429" s="2"/>
      <c r="G429" s="2"/>
      <c r="K429" s="2"/>
      <c r="L429" s="2"/>
    </row>
    <row r="430">
      <c r="A430" s="633"/>
      <c r="B430" s="2"/>
      <c r="C430" s="2"/>
      <c r="D430" s="2"/>
      <c r="F430" s="2"/>
      <c r="G430" s="2"/>
      <c r="K430" s="2"/>
      <c r="L430" s="2"/>
    </row>
    <row r="431">
      <c r="A431" s="633"/>
      <c r="B431" s="2"/>
      <c r="C431" s="2"/>
      <c r="D431" s="2"/>
      <c r="F431" s="2"/>
      <c r="G431" s="2"/>
      <c r="K431" s="2"/>
      <c r="L431" s="2"/>
    </row>
    <row r="432">
      <c r="A432" s="633"/>
      <c r="B432" s="2"/>
      <c r="C432" s="2"/>
      <c r="D432" s="2"/>
      <c r="F432" s="2"/>
      <c r="G432" s="2"/>
      <c r="K432" s="2"/>
      <c r="L432" s="2"/>
    </row>
    <row r="433">
      <c r="A433" s="633"/>
      <c r="B433" s="2"/>
      <c r="C433" s="2"/>
      <c r="D433" s="2"/>
      <c r="F433" s="2"/>
      <c r="G433" s="2"/>
      <c r="K433" s="2"/>
      <c r="L433" s="2"/>
    </row>
    <row r="434">
      <c r="A434" s="633"/>
      <c r="B434" s="2"/>
      <c r="C434" s="2"/>
      <c r="D434" s="2"/>
      <c r="F434" s="2"/>
      <c r="G434" s="2"/>
      <c r="K434" s="2"/>
      <c r="L434" s="2"/>
    </row>
    <row r="435">
      <c r="A435" s="633"/>
      <c r="B435" s="2"/>
      <c r="C435" s="2"/>
      <c r="D435" s="2"/>
      <c r="F435" s="2"/>
      <c r="G435" s="2"/>
      <c r="K435" s="2"/>
      <c r="L435" s="2"/>
    </row>
    <row r="436">
      <c r="A436" s="633"/>
      <c r="B436" s="2"/>
      <c r="C436" s="2"/>
      <c r="D436" s="2"/>
      <c r="F436" s="2"/>
      <c r="G436" s="2"/>
      <c r="K436" s="2"/>
      <c r="L436" s="2"/>
    </row>
    <row r="437">
      <c r="A437" s="633"/>
      <c r="B437" s="2"/>
      <c r="C437" s="2"/>
      <c r="D437" s="2"/>
      <c r="F437" s="2"/>
      <c r="G437" s="2"/>
      <c r="K437" s="2"/>
      <c r="L437" s="2"/>
    </row>
    <row r="438">
      <c r="A438" s="633"/>
      <c r="B438" s="2"/>
      <c r="C438" s="2"/>
      <c r="D438" s="2"/>
      <c r="F438" s="2"/>
      <c r="G438" s="2"/>
      <c r="K438" s="2"/>
      <c r="L438" s="2"/>
    </row>
    <row r="439">
      <c r="A439" s="633"/>
      <c r="B439" s="2"/>
      <c r="C439" s="2"/>
      <c r="D439" s="2"/>
      <c r="F439" s="2"/>
      <c r="G439" s="2"/>
      <c r="K439" s="2"/>
      <c r="L439" s="2"/>
    </row>
    <row r="440">
      <c r="A440" s="633"/>
      <c r="B440" s="2"/>
      <c r="C440" s="2"/>
      <c r="D440" s="2"/>
      <c r="F440" s="2"/>
      <c r="G440" s="2"/>
      <c r="K440" s="2"/>
      <c r="L440" s="2"/>
    </row>
    <row r="441">
      <c r="A441" s="633"/>
      <c r="B441" s="2"/>
      <c r="C441" s="2"/>
      <c r="D441" s="2"/>
      <c r="F441" s="2"/>
      <c r="G441" s="2"/>
      <c r="K441" s="2"/>
      <c r="L441" s="2"/>
    </row>
    <row r="442">
      <c r="A442" s="633"/>
      <c r="B442" s="2"/>
      <c r="C442" s="2"/>
      <c r="D442" s="2"/>
      <c r="F442" s="2"/>
      <c r="G442" s="2"/>
      <c r="K442" s="2"/>
      <c r="L442" s="2"/>
    </row>
    <row r="443">
      <c r="A443" s="633"/>
      <c r="B443" s="2"/>
      <c r="C443" s="2"/>
      <c r="D443" s="2"/>
      <c r="F443" s="2"/>
      <c r="G443" s="2"/>
      <c r="K443" s="2"/>
      <c r="L443" s="2"/>
    </row>
    <row r="444">
      <c r="A444" s="633"/>
      <c r="B444" s="2"/>
      <c r="C444" s="2"/>
      <c r="D444" s="2"/>
      <c r="F444" s="2"/>
      <c r="G444" s="2"/>
      <c r="K444" s="2"/>
      <c r="L444" s="2"/>
    </row>
    <row r="445">
      <c r="A445" s="633"/>
      <c r="B445" s="2"/>
      <c r="C445" s="2"/>
      <c r="D445" s="2"/>
      <c r="F445" s="2"/>
      <c r="G445" s="2"/>
      <c r="K445" s="2"/>
      <c r="L445" s="2"/>
    </row>
    <row r="446">
      <c r="A446" s="633"/>
      <c r="B446" s="2"/>
      <c r="C446" s="2"/>
      <c r="D446" s="2"/>
      <c r="F446" s="2"/>
      <c r="G446" s="2"/>
      <c r="K446" s="2"/>
      <c r="L446" s="2"/>
    </row>
    <row r="447">
      <c r="A447" s="633"/>
      <c r="B447" s="2"/>
      <c r="C447" s="2"/>
      <c r="D447" s="2"/>
      <c r="F447" s="2"/>
      <c r="G447" s="2"/>
      <c r="K447" s="2"/>
      <c r="L447" s="2"/>
    </row>
    <row r="448">
      <c r="A448" s="633"/>
      <c r="B448" s="2"/>
      <c r="C448" s="2"/>
      <c r="D448" s="2"/>
      <c r="F448" s="2"/>
      <c r="G448" s="2"/>
      <c r="K448" s="2"/>
      <c r="L448" s="2"/>
    </row>
    <row r="449">
      <c r="A449" s="633"/>
      <c r="B449" s="2"/>
      <c r="C449" s="2"/>
      <c r="D449" s="2"/>
      <c r="F449" s="2"/>
      <c r="G449" s="2"/>
      <c r="K449" s="2"/>
      <c r="L449" s="2"/>
    </row>
    <row r="450">
      <c r="A450" s="633"/>
      <c r="B450" s="2"/>
      <c r="C450" s="2"/>
      <c r="D450" s="2"/>
      <c r="F450" s="2"/>
      <c r="G450" s="2"/>
      <c r="K450" s="2"/>
      <c r="L450" s="2"/>
    </row>
    <row r="451">
      <c r="A451" s="633"/>
      <c r="B451" s="2"/>
      <c r="C451" s="2"/>
      <c r="D451" s="2"/>
      <c r="F451" s="2"/>
      <c r="G451" s="2"/>
      <c r="K451" s="2"/>
      <c r="L451" s="2"/>
    </row>
    <row r="452">
      <c r="A452" s="633"/>
      <c r="B452" s="2"/>
      <c r="C452" s="2"/>
      <c r="D452" s="2"/>
      <c r="F452" s="2"/>
      <c r="G452" s="2"/>
      <c r="K452" s="2"/>
      <c r="L452" s="2"/>
    </row>
    <row r="453">
      <c r="A453" s="633"/>
      <c r="B453" s="2"/>
      <c r="C453" s="2"/>
      <c r="D453" s="2"/>
      <c r="F453" s="2"/>
      <c r="G453" s="2"/>
      <c r="K453" s="2"/>
      <c r="L453" s="2"/>
    </row>
    <row r="454">
      <c r="A454" s="633"/>
      <c r="B454" s="2"/>
      <c r="C454" s="2"/>
      <c r="D454" s="2"/>
      <c r="F454" s="2"/>
      <c r="G454" s="2"/>
      <c r="K454" s="2"/>
      <c r="L454" s="2"/>
    </row>
    <row r="455">
      <c r="A455" s="633"/>
      <c r="B455" s="2"/>
      <c r="C455" s="2"/>
      <c r="D455" s="2"/>
      <c r="F455" s="2"/>
      <c r="G455" s="2"/>
      <c r="K455" s="2"/>
      <c r="L455" s="2"/>
    </row>
    <row r="456">
      <c r="A456" s="633"/>
      <c r="B456" s="2"/>
      <c r="C456" s="2"/>
      <c r="D456" s="2"/>
      <c r="F456" s="2"/>
      <c r="G456" s="2"/>
      <c r="K456" s="2"/>
      <c r="L456" s="2"/>
    </row>
    <row r="457">
      <c r="A457" s="633"/>
      <c r="B457" s="2"/>
      <c r="C457" s="2"/>
      <c r="D457" s="2"/>
      <c r="F457" s="2"/>
      <c r="G457" s="2"/>
      <c r="K457" s="2"/>
      <c r="L457" s="2"/>
    </row>
    <row r="458">
      <c r="A458" s="633"/>
      <c r="B458" s="2"/>
      <c r="C458" s="2"/>
      <c r="D458" s="2"/>
      <c r="F458" s="2"/>
      <c r="G458" s="2"/>
      <c r="K458" s="2"/>
      <c r="L458" s="2"/>
    </row>
    <row r="459">
      <c r="A459" s="633"/>
      <c r="B459" s="2"/>
      <c r="C459" s="2"/>
      <c r="D459" s="2"/>
      <c r="F459" s="2"/>
      <c r="G459" s="2"/>
      <c r="K459" s="2"/>
      <c r="L459" s="2"/>
    </row>
    <row r="460">
      <c r="A460" s="633"/>
      <c r="B460" s="2"/>
      <c r="C460" s="2"/>
      <c r="D460" s="2"/>
      <c r="F460" s="2"/>
      <c r="G460" s="2"/>
      <c r="K460" s="2"/>
      <c r="L460" s="2"/>
    </row>
    <row r="461">
      <c r="A461" s="633"/>
      <c r="B461" s="2"/>
      <c r="C461" s="2"/>
      <c r="D461" s="2"/>
      <c r="F461" s="2"/>
      <c r="G461" s="2"/>
      <c r="K461" s="2"/>
      <c r="L461" s="2"/>
    </row>
    <row r="462">
      <c r="A462" s="633"/>
      <c r="B462" s="2"/>
      <c r="C462" s="2"/>
      <c r="D462" s="2"/>
      <c r="F462" s="2"/>
      <c r="G462" s="2"/>
      <c r="K462" s="2"/>
      <c r="L462" s="2"/>
    </row>
    <row r="463">
      <c r="A463" s="633"/>
      <c r="B463" s="2"/>
      <c r="C463" s="2"/>
      <c r="D463" s="2"/>
      <c r="F463" s="2"/>
      <c r="G463" s="2"/>
      <c r="K463" s="2"/>
      <c r="L463" s="2"/>
    </row>
    <row r="464">
      <c r="A464" s="633"/>
      <c r="B464" s="2"/>
      <c r="C464" s="2"/>
      <c r="D464" s="2"/>
      <c r="F464" s="2"/>
      <c r="G464" s="2"/>
      <c r="K464" s="2"/>
      <c r="L464" s="2"/>
    </row>
    <row r="465">
      <c r="A465" s="633"/>
      <c r="B465" s="2"/>
      <c r="C465" s="2"/>
      <c r="D465" s="2"/>
      <c r="F465" s="2"/>
      <c r="G465" s="2"/>
      <c r="K465" s="2"/>
      <c r="L465" s="2"/>
    </row>
    <row r="466">
      <c r="A466" s="633"/>
      <c r="B466" s="2"/>
      <c r="C466" s="2"/>
      <c r="D466" s="2"/>
      <c r="F466" s="2"/>
      <c r="G466" s="2"/>
      <c r="K466" s="2"/>
      <c r="L466" s="2"/>
    </row>
    <row r="467">
      <c r="A467" s="633"/>
      <c r="B467" s="2"/>
      <c r="C467" s="2"/>
      <c r="D467" s="2"/>
      <c r="F467" s="2"/>
      <c r="G467" s="2"/>
      <c r="K467" s="2"/>
      <c r="L467" s="2"/>
    </row>
    <row r="468">
      <c r="A468" s="633"/>
      <c r="B468" s="2"/>
      <c r="C468" s="2"/>
      <c r="D468" s="2"/>
      <c r="F468" s="2"/>
      <c r="G468" s="2"/>
      <c r="K468" s="2"/>
      <c r="L468" s="2"/>
    </row>
    <row r="469">
      <c r="A469" s="633"/>
      <c r="B469" s="2"/>
      <c r="C469" s="2"/>
      <c r="D469" s="2"/>
      <c r="F469" s="2"/>
      <c r="G469" s="2"/>
      <c r="K469" s="2"/>
      <c r="L469" s="2"/>
    </row>
    <row r="470">
      <c r="A470" s="633"/>
      <c r="B470" s="2"/>
      <c r="C470" s="2"/>
      <c r="D470" s="2"/>
      <c r="F470" s="2"/>
      <c r="G470" s="2"/>
      <c r="K470" s="2"/>
      <c r="L470" s="2"/>
    </row>
    <row r="471">
      <c r="A471" s="633"/>
      <c r="B471" s="2"/>
      <c r="C471" s="2"/>
      <c r="D471" s="2"/>
      <c r="F471" s="2"/>
      <c r="G471" s="2"/>
      <c r="K471" s="2"/>
      <c r="L471" s="2"/>
    </row>
    <row r="472">
      <c r="A472" s="633"/>
      <c r="B472" s="2"/>
      <c r="C472" s="2"/>
      <c r="D472" s="2"/>
      <c r="F472" s="2"/>
      <c r="G472" s="2"/>
      <c r="K472" s="2"/>
      <c r="L472" s="2"/>
    </row>
    <row r="473">
      <c r="A473" s="633"/>
      <c r="B473" s="2"/>
      <c r="C473" s="2"/>
      <c r="D473" s="2"/>
      <c r="F473" s="2"/>
      <c r="G473" s="2"/>
      <c r="K473" s="2"/>
      <c r="L473" s="2"/>
    </row>
    <row r="474">
      <c r="A474" s="633"/>
      <c r="B474" s="2"/>
      <c r="C474" s="2"/>
      <c r="D474" s="2"/>
      <c r="F474" s="2"/>
      <c r="G474" s="2"/>
      <c r="K474" s="2"/>
      <c r="L474" s="2"/>
    </row>
    <row r="475">
      <c r="A475" s="633"/>
      <c r="B475" s="2"/>
      <c r="C475" s="2"/>
      <c r="D475" s="2"/>
      <c r="F475" s="2"/>
      <c r="G475" s="2"/>
      <c r="K475" s="2"/>
      <c r="L475" s="2"/>
    </row>
    <row r="476">
      <c r="A476" s="633"/>
      <c r="B476" s="2"/>
      <c r="C476" s="2"/>
      <c r="D476" s="2"/>
      <c r="F476" s="2"/>
      <c r="G476" s="2"/>
      <c r="K476" s="2"/>
      <c r="L476" s="2"/>
    </row>
    <row r="477">
      <c r="A477" s="633"/>
      <c r="B477" s="2"/>
      <c r="C477" s="2"/>
      <c r="D477" s="2"/>
      <c r="F477" s="2"/>
      <c r="G477" s="2"/>
      <c r="K477" s="2"/>
      <c r="L477" s="2"/>
    </row>
    <row r="478">
      <c r="A478" s="633"/>
      <c r="B478" s="2"/>
      <c r="C478" s="2"/>
      <c r="D478" s="2"/>
      <c r="F478" s="2"/>
      <c r="G478" s="2"/>
      <c r="K478" s="2"/>
      <c r="L478" s="2"/>
    </row>
    <row r="479">
      <c r="A479" s="633"/>
      <c r="B479" s="2"/>
      <c r="C479" s="2"/>
      <c r="D479" s="2"/>
      <c r="F479" s="2"/>
      <c r="G479" s="2"/>
      <c r="K479" s="2"/>
      <c r="L479" s="2"/>
    </row>
    <row r="480">
      <c r="A480" s="633"/>
      <c r="B480" s="2"/>
      <c r="C480" s="2"/>
      <c r="D480" s="2"/>
      <c r="F480" s="2"/>
      <c r="G480" s="2"/>
      <c r="K480" s="2"/>
      <c r="L480" s="2"/>
    </row>
    <row r="481">
      <c r="A481" s="633"/>
      <c r="B481" s="2"/>
      <c r="C481" s="2"/>
      <c r="D481" s="2"/>
      <c r="F481" s="2"/>
      <c r="G481" s="2"/>
      <c r="K481" s="2"/>
      <c r="L481" s="2"/>
    </row>
    <row r="482">
      <c r="A482" s="633"/>
      <c r="B482" s="2"/>
      <c r="C482" s="2"/>
      <c r="D482" s="2"/>
      <c r="F482" s="2"/>
      <c r="G482" s="2"/>
      <c r="K482" s="2"/>
      <c r="L482" s="2"/>
    </row>
    <row r="483">
      <c r="A483" s="633"/>
      <c r="B483" s="2"/>
      <c r="C483" s="2"/>
      <c r="D483" s="2"/>
      <c r="F483" s="2"/>
      <c r="G483" s="2"/>
      <c r="K483" s="2"/>
      <c r="L483" s="2"/>
    </row>
    <row r="484">
      <c r="A484" s="633"/>
      <c r="B484" s="2"/>
      <c r="C484" s="2"/>
      <c r="D484" s="2"/>
      <c r="F484" s="2"/>
      <c r="G484" s="2"/>
      <c r="K484" s="2"/>
      <c r="L484" s="2"/>
    </row>
    <row r="485">
      <c r="A485" s="633"/>
      <c r="B485" s="2"/>
      <c r="C485" s="2"/>
      <c r="D485" s="2"/>
      <c r="F485" s="2"/>
      <c r="G485" s="2"/>
      <c r="K485" s="2"/>
      <c r="L485" s="2"/>
    </row>
    <row r="486">
      <c r="A486" s="633"/>
      <c r="B486" s="2"/>
      <c r="C486" s="2"/>
      <c r="D486" s="2"/>
      <c r="F486" s="2"/>
      <c r="G486" s="2"/>
      <c r="K486" s="2"/>
      <c r="L486" s="2"/>
    </row>
    <row r="487">
      <c r="A487" s="633"/>
      <c r="B487" s="2"/>
      <c r="C487" s="2"/>
      <c r="D487" s="2"/>
      <c r="F487" s="2"/>
      <c r="G487" s="2"/>
      <c r="K487" s="2"/>
      <c r="L487" s="2"/>
    </row>
    <row r="488">
      <c r="A488" s="633"/>
      <c r="B488" s="2"/>
      <c r="C488" s="2"/>
      <c r="D488" s="2"/>
      <c r="F488" s="2"/>
      <c r="G488" s="2"/>
      <c r="K488" s="2"/>
      <c r="L488" s="2"/>
    </row>
    <row r="489">
      <c r="A489" s="633"/>
      <c r="B489" s="2"/>
      <c r="C489" s="2"/>
      <c r="D489" s="2"/>
      <c r="F489" s="2"/>
      <c r="G489" s="2"/>
      <c r="K489" s="2"/>
      <c r="L489" s="2"/>
    </row>
    <row r="490">
      <c r="A490" s="633"/>
      <c r="B490" s="2"/>
      <c r="C490" s="2"/>
      <c r="D490" s="2"/>
      <c r="F490" s="2"/>
      <c r="G490" s="2"/>
      <c r="K490" s="2"/>
      <c r="L490" s="2"/>
    </row>
    <row r="491">
      <c r="A491" s="633"/>
      <c r="B491" s="2"/>
      <c r="C491" s="2"/>
      <c r="D491" s="2"/>
      <c r="F491" s="2"/>
      <c r="G491" s="2"/>
      <c r="K491" s="2"/>
      <c r="L491" s="2"/>
    </row>
    <row r="492">
      <c r="A492" s="633"/>
      <c r="B492" s="2"/>
      <c r="C492" s="2"/>
      <c r="D492" s="2"/>
      <c r="F492" s="2"/>
      <c r="G492" s="2"/>
      <c r="K492" s="2"/>
      <c r="L492" s="2"/>
    </row>
    <row r="493">
      <c r="A493" s="633"/>
      <c r="B493" s="2"/>
      <c r="C493" s="2"/>
      <c r="D493" s="2"/>
      <c r="F493" s="2"/>
      <c r="G493" s="2"/>
      <c r="K493" s="2"/>
      <c r="L493" s="2"/>
    </row>
    <row r="494">
      <c r="A494" s="633"/>
      <c r="B494" s="2"/>
      <c r="C494" s="2"/>
      <c r="D494" s="2"/>
      <c r="F494" s="2"/>
      <c r="G494" s="2"/>
      <c r="K494" s="2"/>
      <c r="L494" s="2"/>
    </row>
    <row r="495">
      <c r="A495" s="633"/>
      <c r="B495" s="2"/>
      <c r="C495" s="2"/>
      <c r="D495" s="2"/>
      <c r="F495" s="2"/>
      <c r="G495" s="2"/>
      <c r="K495" s="2"/>
      <c r="L495" s="2"/>
    </row>
    <row r="496">
      <c r="A496" s="633"/>
      <c r="B496" s="2"/>
      <c r="C496" s="2"/>
      <c r="D496" s="2"/>
      <c r="F496" s="2"/>
      <c r="G496" s="2"/>
      <c r="K496" s="2"/>
      <c r="L496" s="2"/>
    </row>
    <row r="497">
      <c r="A497" s="633"/>
      <c r="B497" s="2"/>
      <c r="C497" s="2"/>
      <c r="D497" s="2"/>
      <c r="F497" s="2"/>
      <c r="G497" s="2"/>
      <c r="K497" s="2"/>
      <c r="L497" s="2"/>
    </row>
    <row r="498">
      <c r="A498" s="633"/>
      <c r="B498" s="2"/>
      <c r="C498" s="2"/>
      <c r="D498" s="2"/>
      <c r="F498" s="2"/>
      <c r="G498" s="2"/>
      <c r="K498" s="2"/>
      <c r="L498" s="2"/>
    </row>
    <row r="499">
      <c r="A499" s="633"/>
      <c r="B499" s="2"/>
      <c r="C499" s="2"/>
      <c r="D499" s="2"/>
      <c r="F499" s="2"/>
      <c r="G499" s="2"/>
      <c r="K499" s="2"/>
      <c r="L499" s="2"/>
    </row>
    <row r="500">
      <c r="A500" s="633"/>
      <c r="B500" s="2"/>
      <c r="C500" s="2"/>
      <c r="D500" s="2"/>
      <c r="F500" s="2"/>
      <c r="G500" s="2"/>
      <c r="K500" s="2"/>
      <c r="L500" s="2"/>
    </row>
    <row r="501">
      <c r="A501" s="633"/>
      <c r="B501" s="2"/>
      <c r="C501" s="2"/>
      <c r="D501" s="2"/>
      <c r="F501" s="2"/>
      <c r="G501" s="2"/>
      <c r="K501" s="2"/>
      <c r="L501" s="2"/>
    </row>
    <row r="502">
      <c r="A502" s="633"/>
      <c r="B502" s="2"/>
      <c r="C502" s="2"/>
      <c r="D502" s="2"/>
      <c r="F502" s="2"/>
      <c r="G502" s="2"/>
      <c r="K502" s="2"/>
      <c r="L502" s="2"/>
    </row>
    <row r="503">
      <c r="A503" s="633"/>
      <c r="B503" s="2"/>
      <c r="C503" s="2"/>
      <c r="D503" s="2"/>
      <c r="F503" s="2"/>
      <c r="G503" s="2"/>
      <c r="K503" s="2"/>
      <c r="L503" s="2"/>
    </row>
    <row r="504">
      <c r="A504" s="633"/>
      <c r="B504" s="2"/>
      <c r="C504" s="2"/>
      <c r="D504" s="2"/>
      <c r="F504" s="2"/>
      <c r="G504" s="2"/>
      <c r="K504" s="2"/>
      <c r="L504" s="2"/>
    </row>
    <row r="505">
      <c r="A505" s="633"/>
      <c r="B505" s="2"/>
      <c r="C505" s="2"/>
      <c r="D505" s="2"/>
      <c r="F505" s="2"/>
      <c r="G505" s="2"/>
      <c r="K505" s="2"/>
      <c r="L505" s="2"/>
    </row>
    <row r="506">
      <c r="A506" s="633"/>
      <c r="B506" s="2"/>
      <c r="C506" s="2"/>
      <c r="D506" s="2"/>
      <c r="F506" s="2"/>
      <c r="G506" s="2"/>
      <c r="K506" s="2"/>
      <c r="L506" s="2"/>
    </row>
    <row r="507">
      <c r="A507" s="633"/>
      <c r="B507" s="2"/>
      <c r="C507" s="2"/>
      <c r="D507" s="2"/>
      <c r="F507" s="2"/>
      <c r="G507" s="2"/>
      <c r="K507" s="2"/>
      <c r="L507" s="2"/>
    </row>
    <row r="508">
      <c r="A508" s="633"/>
      <c r="B508" s="2"/>
      <c r="C508" s="2"/>
      <c r="D508" s="2"/>
      <c r="F508" s="2"/>
      <c r="G508" s="2"/>
      <c r="K508" s="2"/>
      <c r="L508" s="2"/>
    </row>
    <row r="509">
      <c r="A509" s="633"/>
      <c r="B509" s="2"/>
      <c r="C509" s="2"/>
      <c r="D509" s="2"/>
      <c r="F509" s="2"/>
      <c r="G509" s="2"/>
      <c r="K509" s="2"/>
      <c r="L509" s="2"/>
    </row>
    <row r="510">
      <c r="A510" s="633"/>
      <c r="B510" s="2"/>
      <c r="C510" s="2"/>
      <c r="D510" s="2"/>
      <c r="F510" s="2"/>
      <c r="G510" s="2"/>
      <c r="K510" s="2"/>
      <c r="L510" s="2"/>
    </row>
    <row r="511">
      <c r="A511" s="633"/>
      <c r="B511" s="2"/>
      <c r="C511" s="2"/>
      <c r="D511" s="2"/>
      <c r="F511" s="2"/>
      <c r="G511" s="2"/>
      <c r="K511" s="2"/>
      <c r="L511" s="2"/>
    </row>
    <row r="512">
      <c r="A512" s="633"/>
      <c r="B512" s="2"/>
      <c r="C512" s="2"/>
      <c r="D512" s="2"/>
      <c r="F512" s="2"/>
      <c r="G512" s="2"/>
      <c r="K512" s="2"/>
      <c r="L512" s="2"/>
    </row>
    <row r="513">
      <c r="A513" s="633"/>
      <c r="B513" s="2"/>
      <c r="C513" s="2"/>
      <c r="D513" s="2"/>
      <c r="F513" s="2"/>
      <c r="G513" s="2"/>
      <c r="K513" s="2"/>
      <c r="L513" s="2"/>
    </row>
    <row r="514">
      <c r="A514" s="633"/>
      <c r="B514" s="2"/>
      <c r="C514" s="2"/>
      <c r="D514" s="2"/>
      <c r="F514" s="2"/>
      <c r="G514" s="2"/>
      <c r="K514" s="2"/>
      <c r="L514" s="2"/>
    </row>
    <row r="515">
      <c r="A515" s="633"/>
      <c r="B515" s="2"/>
      <c r="C515" s="2"/>
      <c r="D515" s="2"/>
      <c r="F515" s="2"/>
      <c r="G515" s="2"/>
      <c r="K515" s="2"/>
      <c r="L515" s="2"/>
    </row>
    <row r="516">
      <c r="A516" s="633"/>
      <c r="B516" s="2"/>
      <c r="C516" s="2"/>
      <c r="D516" s="2"/>
      <c r="F516" s="2"/>
      <c r="G516" s="2"/>
      <c r="K516" s="2"/>
      <c r="L516" s="2"/>
    </row>
    <row r="517">
      <c r="A517" s="633"/>
      <c r="B517" s="2"/>
      <c r="C517" s="2"/>
      <c r="D517" s="2"/>
      <c r="F517" s="2"/>
      <c r="G517" s="2"/>
      <c r="K517" s="2"/>
      <c r="L517" s="2"/>
    </row>
    <row r="518">
      <c r="A518" s="633"/>
      <c r="B518" s="2"/>
      <c r="C518" s="2"/>
      <c r="D518" s="2"/>
      <c r="F518" s="2"/>
      <c r="G518" s="2"/>
      <c r="K518" s="2"/>
      <c r="L518" s="2"/>
    </row>
    <row r="519">
      <c r="A519" s="633"/>
      <c r="B519" s="2"/>
      <c r="C519" s="2"/>
      <c r="D519" s="2"/>
      <c r="F519" s="2"/>
      <c r="G519" s="2"/>
      <c r="K519" s="2"/>
      <c r="L519" s="2"/>
    </row>
    <row r="520">
      <c r="A520" s="633"/>
      <c r="B520" s="2"/>
      <c r="C520" s="2"/>
      <c r="D520" s="2"/>
      <c r="F520" s="2"/>
      <c r="G520" s="2"/>
      <c r="K520" s="2"/>
      <c r="L520" s="2"/>
    </row>
    <row r="521">
      <c r="A521" s="633"/>
      <c r="B521" s="2"/>
      <c r="C521" s="2"/>
      <c r="D521" s="2"/>
      <c r="F521" s="2"/>
      <c r="G521" s="2"/>
      <c r="K521" s="2"/>
      <c r="L521" s="2"/>
    </row>
    <row r="522">
      <c r="A522" s="633"/>
      <c r="B522" s="2"/>
      <c r="C522" s="2"/>
      <c r="D522" s="2"/>
      <c r="F522" s="2"/>
      <c r="G522" s="2"/>
      <c r="K522" s="2"/>
      <c r="L522" s="2"/>
    </row>
    <row r="523">
      <c r="A523" s="633"/>
      <c r="B523" s="2"/>
      <c r="C523" s="2"/>
      <c r="D523" s="2"/>
      <c r="F523" s="2"/>
      <c r="G523" s="2"/>
      <c r="K523" s="2"/>
      <c r="L523" s="2"/>
    </row>
    <row r="524">
      <c r="A524" s="633"/>
      <c r="B524" s="2"/>
      <c r="C524" s="2"/>
      <c r="D524" s="2"/>
      <c r="F524" s="2"/>
      <c r="G524" s="2"/>
      <c r="K524" s="2"/>
      <c r="L524" s="2"/>
    </row>
    <row r="525">
      <c r="A525" s="633"/>
      <c r="B525" s="2"/>
      <c r="C525" s="2"/>
      <c r="D525" s="2"/>
      <c r="F525" s="2"/>
      <c r="G525" s="2"/>
      <c r="K525" s="2"/>
      <c r="L525" s="2"/>
    </row>
    <row r="526">
      <c r="A526" s="633"/>
      <c r="B526" s="2"/>
      <c r="C526" s="2"/>
      <c r="D526" s="2"/>
      <c r="F526" s="2"/>
      <c r="G526" s="2"/>
      <c r="K526" s="2"/>
      <c r="L526" s="2"/>
    </row>
    <row r="527">
      <c r="A527" s="633"/>
      <c r="B527" s="2"/>
      <c r="C527" s="2"/>
      <c r="D527" s="2"/>
      <c r="F527" s="2"/>
      <c r="G527" s="2"/>
      <c r="K527" s="2"/>
      <c r="L527" s="2"/>
    </row>
    <row r="528">
      <c r="A528" s="633"/>
      <c r="B528" s="2"/>
      <c r="C528" s="2"/>
      <c r="D528" s="2"/>
      <c r="F528" s="2"/>
      <c r="G528" s="2"/>
      <c r="K528" s="2"/>
      <c r="L528" s="2"/>
    </row>
    <row r="529">
      <c r="A529" s="633"/>
      <c r="B529" s="2"/>
      <c r="C529" s="2"/>
      <c r="D529" s="2"/>
      <c r="F529" s="2"/>
      <c r="G529" s="2"/>
      <c r="K529" s="2"/>
      <c r="L529" s="2"/>
    </row>
    <row r="530">
      <c r="A530" s="633"/>
      <c r="B530" s="2"/>
      <c r="C530" s="2"/>
      <c r="D530" s="2"/>
      <c r="F530" s="2"/>
      <c r="G530" s="2"/>
      <c r="K530" s="2"/>
      <c r="L530" s="2"/>
    </row>
    <row r="531">
      <c r="A531" s="633"/>
      <c r="B531" s="2"/>
      <c r="C531" s="2"/>
      <c r="D531" s="2"/>
      <c r="F531" s="2"/>
      <c r="G531" s="2"/>
      <c r="K531" s="2"/>
      <c r="L531" s="2"/>
    </row>
    <row r="532">
      <c r="A532" s="633"/>
      <c r="B532" s="2"/>
      <c r="C532" s="2"/>
      <c r="D532" s="2"/>
      <c r="F532" s="2"/>
      <c r="G532" s="2"/>
      <c r="K532" s="2"/>
      <c r="L532" s="2"/>
    </row>
    <row r="533">
      <c r="A533" s="633"/>
      <c r="B533" s="2"/>
      <c r="C533" s="2"/>
      <c r="D533" s="2"/>
      <c r="F533" s="2"/>
      <c r="G533" s="2"/>
      <c r="K533" s="2"/>
      <c r="L533" s="2"/>
    </row>
    <row r="534">
      <c r="A534" s="633"/>
      <c r="B534" s="2"/>
      <c r="C534" s="2"/>
      <c r="D534" s="2"/>
      <c r="F534" s="2"/>
      <c r="G534" s="2"/>
      <c r="K534" s="2"/>
      <c r="L534" s="2"/>
    </row>
    <row r="535">
      <c r="A535" s="633"/>
      <c r="B535" s="2"/>
      <c r="C535" s="2"/>
      <c r="D535" s="2"/>
      <c r="F535" s="2"/>
      <c r="G535" s="2"/>
      <c r="K535" s="2"/>
      <c r="L535" s="2"/>
    </row>
    <row r="536">
      <c r="A536" s="633"/>
      <c r="B536" s="2"/>
      <c r="C536" s="2"/>
      <c r="D536" s="2"/>
      <c r="F536" s="2"/>
      <c r="G536" s="2"/>
      <c r="K536" s="2"/>
      <c r="L536" s="2"/>
    </row>
    <row r="537">
      <c r="A537" s="633"/>
      <c r="B537" s="2"/>
      <c r="C537" s="2"/>
      <c r="D537" s="2"/>
      <c r="F537" s="2"/>
      <c r="G537" s="2"/>
      <c r="K537" s="2"/>
      <c r="L537" s="2"/>
    </row>
    <row r="538">
      <c r="A538" s="633"/>
      <c r="B538" s="2"/>
      <c r="C538" s="2"/>
      <c r="D538" s="2"/>
      <c r="F538" s="2"/>
      <c r="G538" s="2"/>
      <c r="K538" s="2"/>
      <c r="L538" s="2"/>
    </row>
    <row r="539">
      <c r="A539" s="633"/>
      <c r="B539" s="2"/>
      <c r="C539" s="2"/>
      <c r="D539" s="2"/>
      <c r="F539" s="2"/>
      <c r="G539" s="2"/>
      <c r="K539" s="2"/>
      <c r="L539" s="2"/>
    </row>
    <row r="540">
      <c r="A540" s="633"/>
      <c r="B540" s="2"/>
      <c r="C540" s="2"/>
      <c r="D540" s="2"/>
      <c r="F540" s="2"/>
      <c r="G540" s="2"/>
      <c r="K540" s="2"/>
      <c r="L540" s="2"/>
    </row>
    <row r="541">
      <c r="A541" s="633"/>
      <c r="B541" s="2"/>
      <c r="C541" s="2"/>
      <c r="D541" s="2"/>
      <c r="F541" s="2"/>
      <c r="G541" s="2"/>
      <c r="K541" s="2"/>
      <c r="L541" s="2"/>
    </row>
    <row r="542">
      <c r="A542" s="633"/>
      <c r="B542" s="2"/>
      <c r="C542" s="2"/>
      <c r="D542" s="2"/>
      <c r="F542" s="2"/>
      <c r="G542" s="2"/>
      <c r="K542" s="2"/>
      <c r="L542" s="2"/>
    </row>
    <row r="543">
      <c r="A543" s="633"/>
      <c r="B543" s="2"/>
      <c r="C543" s="2"/>
      <c r="D543" s="2"/>
      <c r="F543" s="2"/>
      <c r="G543" s="2"/>
      <c r="K543" s="2"/>
      <c r="L543" s="2"/>
    </row>
    <row r="544">
      <c r="A544" s="633"/>
      <c r="B544" s="2"/>
      <c r="C544" s="2"/>
      <c r="D544" s="2"/>
      <c r="F544" s="2"/>
      <c r="G544" s="2"/>
      <c r="K544" s="2"/>
      <c r="L544" s="2"/>
    </row>
    <row r="545">
      <c r="A545" s="633"/>
      <c r="B545" s="2"/>
      <c r="C545" s="2"/>
      <c r="D545" s="2"/>
      <c r="F545" s="2"/>
      <c r="G545" s="2"/>
      <c r="K545" s="2"/>
      <c r="L545" s="2"/>
    </row>
    <row r="546">
      <c r="A546" s="633"/>
      <c r="B546" s="2"/>
      <c r="C546" s="2"/>
      <c r="D546" s="2"/>
      <c r="F546" s="2"/>
      <c r="G546" s="2"/>
      <c r="K546" s="2"/>
      <c r="L546" s="2"/>
    </row>
    <row r="547">
      <c r="A547" s="633"/>
      <c r="B547" s="2"/>
      <c r="C547" s="2"/>
      <c r="D547" s="2"/>
      <c r="F547" s="2"/>
      <c r="G547" s="2"/>
      <c r="K547" s="2"/>
      <c r="L547" s="2"/>
    </row>
    <row r="548">
      <c r="A548" s="633"/>
      <c r="B548" s="2"/>
      <c r="C548" s="2"/>
      <c r="D548" s="2"/>
      <c r="F548" s="2"/>
      <c r="G548" s="2"/>
      <c r="K548" s="2"/>
      <c r="L548" s="2"/>
    </row>
    <row r="549">
      <c r="A549" s="633"/>
      <c r="B549" s="2"/>
      <c r="C549" s="2"/>
      <c r="D549" s="2"/>
      <c r="F549" s="2"/>
      <c r="G549" s="2"/>
      <c r="K549" s="2"/>
      <c r="L549" s="2"/>
    </row>
    <row r="550">
      <c r="A550" s="633"/>
      <c r="B550" s="2"/>
      <c r="C550" s="2"/>
      <c r="D550" s="2"/>
      <c r="F550" s="2"/>
      <c r="G550" s="2"/>
      <c r="K550" s="2"/>
      <c r="L550" s="2"/>
    </row>
    <row r="551">
      <c r="A551" s="633"/>
      <c r="B551" s="2"/>
      <c r="C551" s="2"/>
      <c r="D551" s="2"/>
      <c r="F551" s="2"/>
      <c r="G551" s="2"/>
      <c r="K551" s="2"/>
      <c r="L551" s="2"/>
    </row>
    <row r="552">
      <c r="A552" s="633"/>
      <c r="B552" s="2"/>
      <c r="C552" s="2"/>
      <c r="D552" s="2"/>
      <c r="F552" s="2"/>
      <c r="G552" s="2"/>
      <c r="K552" s="2"/>
      <c r="L552" s="2"/>
    </row>
    <row r="553">
      <c r="A553" s="633"/>
      <c r="B553" s="2"/>
      <c r="C553" s="2"/>
      <c r="D553" s="2"/>
      <c r="F553" s="2"/>
      <c r="G553" s="2"/>
      <c r="K553" s="2"/>
      <c r="L553" s="2"/>
    </row>
    <row r="554">
      <c r="A554" s="633"/>
      <c r="B554" s="2"/>
      <c r="C554" s="2"/>
      <c r="D554" s="2"/>
      <c r="F554" s="2"/>
      <c r="G554" s="2"/>
      <c r="K554" s="2"/>
      <c r="L554" s="2"/>
    </row>
    <row r="555">
      <c r="A555" s="633"/>
      <c r="B555" s="2"/>
      <c r="C555" s="2"/>
      <c r="D555" s="2"/>
      <c r="F555" s="2"/>
      <c r="G555" s="2"/>
      <c r="K555" s="2"/>
      <c r="L555" s="2"/>
    </row>
    <row r="556">
      <c r="A556" s="633"/>
      <c r="B556" s="2"/>
      <c r="C556" s="2"/>
      <c r="D556" s="2"/>
      <c r="F556" s="2"/>
      <c r="G556" s="2"/>
      <c r="K556" s="2"/>
      <c r="L556" s="2"/>
    </row>
    <row r="557">
      <c r="A557" s="633"/>
      <c r="B557" s="2"/>
      <c r="C557" s="2"/>
      <c r="D557" s="2"/>
      <c r="F557" s="2"/>
      <c r="G557" s="2"/>
      <c r="K557" s="2"/>
      <c r="L557" s="2"/>
    </row>
    <row r="558">
      <c r="A558" s="633"/>
      <c r="B558" s="2"/>
      <c r="C558" s="2"/>
      <c r="D558" s="2"/>
      <c r="F558" s="2"/>
      <c r="G558" s="2"/>
      <c r="K558" s="2"/>
      <c r="L558" s="2"/>
    </row>
    <row r="559">
      <c r="A559" s="633"/>
      <c r="B559" s="2"/>
      <c r="C559" s="2"/>
      <c r="D559" s="2"/>
      <c r="F559" s="2"/>
      <c r="G559" s="2"/>
      <c r="K559" s="2"/>
      <c r="L559" s="2"/>
    </row>
    <row r="560">
      <c r="A560" s="633"/>
      <c r="B560" s="2"/>
      <c r="C560" s="2"/>
      <c r="D560" s="2"/>
      <c r="F560" s="2"/>
      <c r="G560" s="2"/>
      <c r="K560" s="2"/>
      <c r="L560" s="2"/>
    </row>
    <row r="561">
      <c r="A561" s="633"/>
      <c r="B561" s="2"/>
      <c r="C561" s="2"/>
      <c r="D561" s="2"/>
      <c r="F561" s="2"/>
      <c r="G561" s="2"/>
      <c r="K561" s="2"/>
      <c r="L561" s="2"/>
    </row>
    <row r="562">
      <c r="A562" s="633"/>
      <c r="B562" s="2"/>
      <c r="C562" s="2"/>
      <c r="D562" s="2"/>
      <c r="F562" s="2"/>
      <c r="G562" s="2"/>
      <c r="K562" s="2"/>
      <c r="L562" s="2"/>
    </row>
    <row r="563">
      <c r="A563" s="633"/>
      <c r="B563" s="2"/>
      <c r="C563" s="2"/>
      <c r="D563" s="2"/>
      <c r="F563" s="2"/>
      <c r="G563" s="2"/>
      <c r="K563" s="2"/>
      <c r="L563" s="2"/>
    </row>
    <row r="564">
      <c r="A564" s="633"/>
      <c r="B564" s="2"/>
      <c r="C564" s="2"/>
      <c r="D564" s="2"/>
      <c r="F564" s="2"/>
      <c r="G564" s="2"/>
      <c r="K564" s="2"/>
      <c r="L564" s="2"/>
    </row>
    <row r="565">
      <c r="A565" s="633"/>
      <c r="B565" s="2"/>
      <c r="C565" s="2"/>
      <c r="D565" s="2"/>
      <c r="F565" s="2"/>
      <c r="G565" s="2"/>
      <c r="K565" s="2"/>
      <c r="L565" s="2"/>
    </row>
    <row r="566">
      <c r="A566" s="633"/>
      <c r="B566" s="2"/>
      <c r="C566" s="2"/>
      <c r="D566" s="2"/>
      <c r="F566" s="2"/>
      <c r="G566" s="2"/>
      <c r="K566" s="2"/>
      <c r="L566" s="2"/>
    </row>
    <row r="567">
      <c r="A567" s="633"/>
      <c r="B567" s="2"/>
      <c r="C567" s="2"/>
      <c r="D567" s="2"/>
      <c r="F567" s="2"/>
      <c r="G567" s="2"/>
      <c r="K567" s="2"/>
      <c r="L567" s="2"/>
    </row>
    <row r="568">
      <c r="A568" s="633"/>
      <c r="B568" s="2"/>
      <c r="C568" s="2"/>
      <c r="D568" s="2"/>
      <c r="F568" s="2"/>
      <c r="G568" s="2"/>
      <c r="K568" s="2"/>
      <c r="L568" s="2"/>
    </row>
    <row r="569">
      <c r="A569" s="633"/>
      <c r="B569" s="2"/>
      <c r="C569" s="2"/>
      <c r="D569" s="2"/>
      <c r="F569" s="2"/>
      <c r="G569" s="2"/>
      <c r="K569" s="2"/>
      <c r="L569" s="2"/>
    </row>
    <row r="570">
      <c r="A570" s="633"/>
      <c r="B570" s="2"/>
      <c r="C570" s="2"/>
      <c r="D570" s="2"/>
      <c r="F570" s="2"/>
      <c r="G570" s="2"/>
      <c r="K570" s="2"/>
      <c r="L570" s="2"/>
    </row>
    <row r="571">
      <c r="A571" s="633"/>
      <c r="B571" s="2"/>
      <c r="C571" s="2"/>
      <c r="D571" s="2"/>
      <c r="F571" s="2"/>
      <c r="G571" s="2"/>
      <c r="K571" s="2"/>
      <c r="L571" s="2"/>
    </row>
    <row r="572">
      <c r="A572" s="633"/>
      <c r="B572" s="2"/>
      <c r="C572" s="2"/>
      <c r="D572" s="2"/>
      <c r="F572" s="2"/>
      <c r="G572" s="2"/>
      <c r="K572" s="2"/>
      <c r="L572" s="2"/>
    </row>
    <row r="573">
      <c r="A573" s="633"/>
      <c r="B573" s="2"/>
      <c r="C573" s="2"/>
      <c r="D573" s="2"/>
      <c r="F573" s="2"/>
      <c r="G573" s="2"/>
      <c r="K573" s="2"/>
      <c r="L573" s="2"/>
    </row>
    <row r="574">
      <c r="A574" s="633"/>
      <c r="B574" s="2"/>
      <c r="C574" s="2"/>
      <c r="D574" s="2"/>
      <c r="F574" s="2"/>
      <c r="G574" s="2"/>
      <c r="K574" s="2"/>
      <c r="L574" s="2"/>
    </row>
    <row r="575">
      <c r="A575" s="633"/>
      <c r="B575" s="2"/>
      <c r="C575" s="2"/>
      <c r="D575" s="2"/>
      <c r="F575" s="2"/>
      <c r="G575" s="2"/>
      <c r="K575" s="2"/>
      <c r="L575" s="2"/>
    </row>
    <row r="576">
      <c r="A576" s="633"/>
      <c r="B576" s="2"/>
      <c r="C576" s="2"/>
      <c r="D576" s="2"/>
      <c r="F576" s="2"/>
      <c r="G576" s="2"/>
      <c r="K576" s="2"/>
      <c r="L576" s="2"/>
    </row>
    <row r="577">
      <c r="A577" s="633"/>
      <c r="B577" s="2"/>
      <c r="C577" s="2"/>
      <c r="D577" s="2"/>
      <c r="F577" s="2"/>
      <c r="G577" s="2"/>
      <c r="K577" s="2"/>
      <c r="L577" s="2"/>
    </row>
    <row r="578">
      <c r="A578" s="633"/>
      <c r="B578" s="2"/>
      <c r="C578" s="2"/>
      <c r="D578" s="2"/>
      <c r="F578" s="2"/>
      <c r="G578" s="2"/>
      <c r="K578" s="2"/>
      <c r="L578" s="2"/>
    </row>
    <row r="579">
      <c r="A579" s="633"/>
      <c r="B579" s="2"/>
      <c r="C579" s="2"/>
      <c r="D579" s="2"/>
      <c r="F579" s="2"/>
      <c r="G579" s="2"/>
      <c r="K579" s="2"/>
      <c r="L579" s="2"/>
    </row>
    <row r="580">
      <c r="A580" s="633"/>
      <c r="B580" s="2"/>
      <c r="C580" s="2"/>
      <c r="D580" s="2"/>
      <c r="F580" s="2"/>
      <c r="G580" s="2"/>
      <c r="K580" s="2"/>
      <c r="L580" s="2"/>
    </row>
    <row r="581">
      <c r="A581" s="633"/>
      <c r="B581" s="2"/>
      <c r="C581" s="2"/>
      <c r="D581" s="2"/>
      <c r="F581" s="2"/>
      <c r="G581" s="2"/>
      <c r="K581" s="2"/>
      <c r="L581" s="2"/>
    </row>
    <row r="582">
      <c r="A582" s="633"/>
      <c r="B582" s="2"/>
      <c r="C582" s="2"/>
      <c r="D582" s="2"/>
      <c r="F582" s="2"/>
      <c r="G582" s="2"/>
      <c r="K582" s="2"/>
      <c r="L582" s="2"/>
    </row>
    <row r="583">
      <c r="A583" s="633"/>
      <c r="B583" s="2"/>
      <c r="C583" s="2"/>
      <c r="D583" s="2"/>
      <c r="F583" s="2"/>
      <c r="G583" s="2"/>
      <c r="K583" s="2"/>
      <c r="L583" s="2"/>
    </row>
    <row r="584">
      <c r="A584" s="633"/>
      <c r="B584" s="2"/>
      <c r="C584" s="2"/>
      <c r="D584" s="2"/>
      <c r="F584" s="2"/>
      <c r="G584" s="2"/>
      <c r="K584" s="2"/>
      <c r="L584" s="2"/>
    </row>
    <row r="585">
      <c r="A585" s="633"/>
      <c r="B585" s="2"/>
      <c r="C585" s="2"/>
      <c r="D585" s="2"/>
      <c r="F585" s="2"/>
      <c r="G585" s="2"/>
      <c r="K585" s="2"/>
      <c r="L585" s="2"/>
    </row>
    <row r="586">
      <c r="A586" s="633"/>
      <c r="B586" s="2"/>
      <c r="C586" s="2"/>
      <c r="D586" s="2"/>
      <c r="F586" s="2"/>
      <c r="G586" s="2"/>
      <c r="K586" s="2"/>
      <c r="L586" s="2"/>
    </row>
    <row r="587">
      <c r="A587" s="633"/>
      <c r="B587" s="2"/>
      <c r="C587" s="2"/>
      <c r="D587" s="2"/>
      <c r="F587" s="2"/>
      <c r="G587" s="2"/>
      <c r="K587" s="2"/>
      <c r="L587" s="2"/>
    </row>
    <row r="588">
      <c r="A588" s="633"/>
      <c r="B588" s="2"/>
      <c r="C588" s="2"/>
      <c r="D588" s="2"/>
      <c r="F588" s="2"/>
      <c r="G588" s="2"/>
      <c r="K588" s="2"/>
      <c r="L588" s="2"/>
    </row>
    <row r="589">
      <c r="A589" s="633"/>
      <c r="B589" s="2"/>
      <c r="C589" s="2"/>
      <c r="D589" s="2"/>
      <c r="F589" s="2"/>
      <c r="G589" s="2"/>
      <c r="K589" s="2"/>
      <c r="L589" s="2"/>
    </row>
    <row r="590">
      <c r="A590" s="633"/>
      <c r="B590" s="2"/>
      <c r="C590" s="2"/>
      <c r="D590" s="2"/>
      <c r="F590" s="2"/>
      <c r="G590" s="2"/>
      <c r="K590" s="2"/>
      <c r="L590" s="2"/>
    </row>
    <row r="591">
      <c r="A591" s="633"/>
      <c r="B591" s="2"/>
      <c r="C591" s="2"/>
      <c r="D591" s="2"/>
      <c r="F591" s="2"/>
      <c r="G591" s="2"/>
      <c r="K591" s="2"/>
      <c r="L591" s="2"/>
    </row>
    <row r="592">
      <c r="A592" s="633"/>
      <c r="B592" s="2"/>
      <c r="C592" s="2"/>
      <c r="D592" s="2"/>
      <c r="F592" s="2"/>
      <c r="G592" s="2"/>
      <c r="K592" s="2"/>
      <c r="L592" s="2"/>
    </row>
    <row r="593">
      <c r="A593" s="633"/>
      <c r="B593" s="2"/>
      <c r="C593" s="2"/>
      <c r="D593" s="2"/>
      <c r="F593" s="2"/>
      <c r="G593" s="2"/>
      <c r="K593" s="2"/>
      <c r="L593" s="2"/>
    </row>
    <row r="594">
      <c r="A594" s="633"/>
      <c r="B594" s="2"/>
      <c r="C594" s="2"/>
      <c r="D594" s="2"/>
      <c r="F594" s="2"/>
      <c r="G594" s="2"/>
      <c r="K594" s="2"/>
      <c r="L594" s="2"/>
    </row>
    <row r="595">
      <c r="A595" s="633"/>
      <c r="B595" s="2"/>
      <c r="C595" s="2"/>
      <c r="D595" s="2"/>
      <c r="F595" s="2"/>
      <c r="G595" s="2"/>
      <c r="K595" s="2"/>
      <c r="L595" s="2"/>
    </row>
    <row r="596">
      <c r="A596" s="633"/>
      <c r="B596" s="2"/>
      <c r="C596" s="2"/>
      <c r="D596" s="2"/>
      <c r="F596" s="2"/>
      <c r="G596" s="2"/>
      <c r="K596" s="2"/>
      <c r="L596" s="2"/>
    </row>
    <row r="597">
      <c r="A597" s="633"/>
      <c r="B597" s="2"/>
      <c r="C597" s="2"/>
      <c r="D597" s="2"/>
      <c r="F597" s="2"/>
      <c r="G597" s="2"/>
      <c r="K597" s="2"/>
      <c r="L597" s="2"/>
    </row>
    <row r="598">
      <c r="A598" s="633"/>
      <c r="B598" s="2"/>
      <c r="C598" s="2"/>
      <c r="D598" s="2"/>
      <c r="F598" s="2"/>
      <c r="G598" s="2"/>
      <c r="K598" s="2"/>
      <c r="L598" s="2"/>
    </row>
    <row r="599">
      <c r="A599" s="633"/>
      <c r="B599" s="2"/>
      <c r="C599" s="2"/>
      <c r="D599" s="2"/>
      <c r="F599" s="2"/>
      <c r="G599" s="2"/>
      <c r="K599" s="2"/>
      <c r="L599" s="2"/>
    </row>
    <row r="600">
      <c r="A600" s="633"/>
      <c r="B600" s="2"/>
      <c r="C600" s="2"/>
      <c r="D600" s="2"/>
      <c r="F600" s="2"/>
      <c r="G600" s="2"/>
      <c r="K600" s="2"/>
      <c r="L600" s="2"/>
    </row>
    <row r="601">
      <c r="A601" s="633"/>
      <c r="B601" s="2"/>
      <c r="C601" s="2"/>
      <c r="D601" s="2"/>
      <c r="F601" s="2"/>
      <c r="G601" s="2"/>
      <c r="K601" s="2"/>
      <c r="L601" s="2"/>
    </row>
    <row r="602">
      <c r="A602" s="633"/>
      <c r="B602" s="2"/>
      <c r="C602" s="2"/>
      <c r="D602" s="2"/>
      <c r="F602" s="2"/>
      <c r="G602" s="2"/>
      <c r="K602" s="2"/>
      <c r="L602" s="2"/>
    </row>
    <row r="603">
      <c r="A603" s="633"/>
      <c r="B603" s="2"/>
      <c r="C603" s="2"/>
      <c r="D603" s="2"/>
      <c r="F603" s="2"/>
      <c r="G603" s="2"/>
      <c r="K603" s="2"/>
      <c r="L603" s="2"/>
    </row>
    <row r="604">
      <c r="A604" s="633"/>
      <c r="B604" s="2"/>
      <c r="C604" s="2"/>
      <c r="D604" s="2"/>
      <c r="F604" s="2"/>
      <c r="G604" s="2"/>
      <c r="K604" s="2"/>
      <c r="L604" s="2"/>
    </row>
    <row r="605">
      <c r="A605" s="633"/>
      <c r="B605" s="2"/>
      <c r="C605" s="2"/>
      <c r="D605" s="2"/>
      <c r="F605" s="2"/>
      <c r="G605" s="2"/>
      <c r="K605" s="2"/>
      <c r="L605" s="2"/>
    </row>
    <row r="606">
      <c r="A606" s="633"/>
      <c r="B606" s="2"/>
      <c r="C606" s="2"/>
      <c r="D606" s="2"/>
      <c r="F606" s="2"/>
      <c r="G606" s="2"/>
      <c r="K606" s="2"/>
      <c r="L606" s="2"/>
    </row>
    <row r="607">
      <c r="A607" s="633"/>
      <c r="B607" s="2"/>
      <c r="C607" s="2"/>
      <c r="D607" s="2"/>
      <c r="F607" s="2"/>
      <c r="G607" s="2"/>
      <c r="K607" s="2"/>
      <c r="L607" s="2"/>
    </row>
    <row r="608">
      <c r="A608" s="633"/>
      <c r="B608" s="2"/>
      <c r="C608" s="2"/>
      <c r="D608" s="2"/>
      <c r="F608" s="2"/>
      <c r="G608" s="2"/>
      <c r="K608" s="2"/>
      <c r="L608" s="2"/>
    </row>
    <row r="609">
      <c r="A609" s="633"/>
      <c r="B609" s="2"/>
      <c r="C609" s="2"/>
      <c r="D609" s="2"/>
      <c r="F609" s="2"/>
      <c r="G609" s="2"/>
      <c r="K609" s="2"/>
      <c r="L609" s="2"/>
    </row>
    <row r="610">
      <c r="A610" s="633"/>
      <c r="B610" s="2"/>
      <c r="C610" s="2"/>
      <c r="D610" s="2"/>
      <c r="F610" s="2"/>
      <c r="G610" s="2"/>
      <c r="K610" s="2"/>
      <c r="L610" s="2"/>
    </row>
    <row r="611">
      <c r="A611" s="633"/>
      <c r="B611" s="2"/>
      <c r="C611" s="2"/>
      <c r="D611" s="2"/>
      <c r="F611" s="2"/>
      <c r="G611" s="2"/>
      <c r="K611" s="2"/>
      <c r="L611" s="2"/>
    </row>
    <row r="612">
      <c r="A612" s="633"/>
      <c r="B612" s="2"/>
      <c r="C612" s="2"/>
      <c r="D612" s="2"/>
      <c r="F612" s="2"/>
      <c r="G612" s="2"/>
      <c r="K612" s="2"/>
      <c r="L612" s="2"/>
    </row>
    <row r="613">
      <c r="A613" s="633"/>
      <c r="B613" s="2"/>
      <c r="C613" s="2"/>
      <c r="D613" s="2"/>
      <c r="F613" s="2"/>
      <c r="G613" s="2"/>
      <c r="K613" s="2"/>
      <c r="L613" s="2"/>
    </row>
    <row r="614">
      <c r="A614" s="633"/>
      <c r="B614" s="2"/>
      <c r="C614" s="2"/>
      <c r="D614" s="2"/>
      <c r="F614" s="2"/>
      <c r="G614" s="2"/>
      <c r="K614" s="2"/>
      <c r="L614" s="2"/>
    </row>
    <row r="615">
      <c r="A615" s="633"/>
      <c r="B615" s="2"/>
      <c r="C615" s="2"/>
      <c r="D615" s="2"/>
      <c r="F615" s="2"/>
      <c r="G615" s="2"/>
      <c r="K615" s="2"/>
      <c r="L615" s="2"/>
    </row>
    <row r="616">
      <c r="A616" s="633"/>
      <c r="B616" s="2"/>
      <c r="C616" s="2"/>
      <c r="D616" s="2"/>
      <c r="F616" s="2"/>
      <c r="G616" s="2"/>
      <c r="K616" s="2"/>
      <c r="L616" s="2"/>
    </row>
    <row r="617">
      <c r="A617" s="633"/>
      <c r="B617" s="2"/>
      <c r="C617" s="2"/>
      <c r="D617" s="2"/>
      <c r="F617" s="2"/>
      <c r="G617" s="2"/>
      <c r="K617" s="2"/>
      <c r="L617" s="2"/>
    </row>
    <row r="618">
      <c r="A618" s="633"/>
      <c r="B618" s="2"/>
      <c r="C618" s="2"/>
      <c r="D618" s="2"/>
      <c r="F618" s="2"/>
      <c r="G618" s="2"/>
      <c r="K618" s="2"/>
      <c r="L618" s="2"/>
    </row>
    <row r="619">
      <c r="A619" s="633"/>
      <c r="B619" s="2"/>
      <c r="C619" s="2"/>
      <c r="D619" s="2"/>
      <c r="F619" s="2"/>
      <c r="G619" s="2"/>
      <c r="K619" s="2"/>
      <c r="L619" s="2"/>
    </row>
    <row r="620">
      <c r="A620" s="633"/>
      <c r="B620" s="2"/>
      <c r="C620" s="2"/>
      <c r="D620" s="2"/>
      <c r="F620" s="2"/>
      <c r="G620" s="2"/>
      <c r="K620" s="2"/>
      <c r="L620" s="2"/>
    </row>
    <row r="621">
      <c r="A621" s="633"/>
      <c r="B621" s="2"/>
      <c r="C621" s="2"/>
      <c r="D621" s="2"/>
      <c r="F621" s="2"/>
      <c r="G621" s="2"/>
      <c r="K621" s="2"/>
      <c r="L621" s="2"/>
    </row>
    <row r="622">
      <c r="A622" s="633"/>
      <c r="B622" s="2"/>
      <c r="C622" s="2"/>
      <c r="D622" s="2"/>
      <c r="F622" s="2"/>
      <c r="G622" s="2"/>
      <c r="K622" s="2"/>
      <c r="L622" s="2"/>
    </row>
    <row r="623">
      <c r="A623" s="633"/>
      <c r="B623" s="2"/>
      <c r="C623" s="2"/>
      <c r="D623" s="2"/>
      <c r="F623" s="2"/>
      <c r="G623" s="2"/>
      <c r="K623" s="2"/>
      <c r="L623" s="2"/>
    </row>
    <row r="624">
      <c r="A624" s="633"/>
      <c r="B624" s="2"/>
      <c r="C624" s="2"/>
      <c r="D624" s="2"/>
      <c r="F624" s="2"/>
      <c r="G624" s="2"/>
      <c r="K624" s="2"/>
      <c r="L624" s="2"/>
    </row>
    <row r="625">
      <c r="A625" s="633"/>
      <c r="B625" s="2"/>
      <c r="C625" s="2"/>
      <c r="D625" s="2"/>
      <c r="F625" s="2"/>
      <c r="G625" s="2"/>
      <c r="K625" s="2"/>
      <c r="L625" s="2"/>
    </row>
    <row r="626">
      <c r="A626" s="633"/>
      <c r="B626" s="2"/>
      <c r="C626" s="2"/>
      <c r="D626" s="2"/>
      <c r="F626" s="2"/>
      <c r="G626" s="2"/>
      <c r="K626" s="2"/>
      <c r="L626" s="2"/>
    </row>
    <row r="627">
      <c r="A627" s="633"/>
      <c r="B627" s="2"/>
      <c r="C627" s="2"/>
      <c r="D627" s="2"/>
      <c r="F627" s="2"/>
      <c r="G627" s="2"/>
      <c r="K627" s="2"/>
      <c r="L627" s="2"/>
    </row>
    <row r="628">
      <c r="A628" s="633"/>
      <c r="B628" s="2"/>
      <c r="C628" s="2"/>
      <c r="D628" s="2"/>
      <c r="F628" s="2"/>
      <c r="G628" s="2"/>
      <c r="K628" s="2"/>
      <c r="L628" s="2"/>
    </row>
    <row r="629">
      <c r="A629" s="633"/>
      <c r="B629" s="2"/>
      <c r="C629" s="2"/>
      <c r="D629" s="2"/>
      <c r="F629" s="2"/>
      <c r="G629" s="2"/>
      <c r="K629" s="2"/>
      <c r="L629" s="2"/>
    </row>
    <row r="630">
      <c r="A630" s="633"/>
      <c r="B630" s="2"/>
      <c r="C630" s="2"/>
      <c r="D630" s="2"/>
      <c r="F630" s="2"/>
      <c r="G630" s="2"/>
      <c r="K630" s="2"/>
      <c r="L630" s="2"/>
    </row>
    <row r="631">
      <c r="A631" s="633"/>
      <c r="B631" s="2"/>
      <c r="C631" s="2"/>
      <c r="D631" s="2"/>
      <c r="F631" s="2"/>
      <c r="G631" s="2"/>
      <c r="K631" s="2"/>
      <c r="L631" s="2"/>
    </row>
    <row r="632">
      <c r="A632" s="633"/>
      <c r="B632" s="2"/>
      <c r="C632" s="2"/>
      <c r="D632" s="2"/>
      <c r="F632" s="2"/>
      <c r="G632" s="2"/>
      <c r="K632" s="2"/>
      <c r="L632" s="2"/>
    </row>
    <row r="633">
      <c r="A633" s="633"/>
      <c r="B633" s="2"/>
      <c r="C633" s="2"/>
      <c r="D633" s="2"/>
      <c r="F633" s="2"/>
      <c r="G633" s="2"/>
      <c r="K633" s="2"/>
      <c r="L633" s="2"/>
    </row>
    <row r="634">
      <c r="A634" s="633"/>
      <c r="B634" s="2"/>
      <c r="C634" s="2"/>
      <c r="D634" s="2"/>
      <c r="F634" s="2"/>
      <c r="G634" s="2"/>
      <c r="K634" s="2"/>
      <c r="L634" s="2"/>
    </row>
    <row r="635">
      <c r="A635" s="633"/>
      <c r="B635" s="2"/>
      <c r="C635" s="2"/>
      <c r="D635" s="2"/>
      <c r="F635" s="2"/>
      <c r="G635" s="2"/>
      <c r="K635" s="2"/>
      <c r="L635" s="2"/>
    </row>
    <row r="636">
      <c r="A636" s="633"/>
      <c r="B636" s="2"/>
      <c r="C636" s="2"/>
      <c r="D636" s="2"/>
      <c r="F636" s="2"/>
      <c r="G636" s="2"/>
      <c r="K636" s="2"/>
      <c r="L636" s="2"/>
    </row>
    <row r="637">
      <c r="A637" s="633"/>
      <c r="B637" s="2"/>
      <c r="C637" s="2"/>
      <c r="D637" s="2"/>
      <c r="F637" s="2"/>
      <c r="G637" s="2"/>
      <c r="K637" s="2"/>
      <c r="L637" s="2"/>
    </row>
    <row r="638">
      <c r="A638" s="633"/>
      <c r="B638" s="2"/>
      <c r="C638" s="2"/>
      <c r="D638" s="2"/>
      <c r="F638" s="2"/>
      <c r="G638" s="2"/>
      <c r="K638" s="2"/>
      <c r="L638" s="2"/>
    </row>
    <row r="639">
      <c r="A639" s="633"/>
      <c r="B639" s="2"/>
      <c r="C639" s="2"/>
      <c r="D639" s="2"/>
      <c r="F639" s="2"/>
      <c r="G639" s="2"/>
      <c r="K639" s="2"/>
      <c r="L639" s="2"/>
    </row>
    <row r="640">
      <c r="A640" s="633"/>
      <c r="B640" s="2"/>
      <c r="C640" s="2"/>
      <c r="D640" s="2"/>
      <c r="F640" s="2"/>
      <c r="G640" s="2"/>
      <c r="K640" s="2"/>
      <c r="L640" s="2"/>
    </row>
    <row r="641">
      <c r="A641" s="633"/>
      <c r="B641" s="2"/>
      <c r="C641" s="2"/>
      <c r="D641" s="2"/>
      <c r="F641" s="2"/>
      <c r="G641" s="2"/>
      <c r="K641" s="2"/>
      <c r="L641" s="2"/>
    </row>
    <row r="642">
      <c r="A642" s="633"/>
      <c r="B642" s="2"/>
      <c r="C642" s="2"/>
      <c r="D642" s="2"/>
      <c r="F642" s="2"/>
      <c r="G642" s="2"/>
      <c r="K642" s="2"/>
      <c r="L642" s="2"/>
    </row>
    <row r="643">
      <c r="A643" s="633"/>
      <c r="B643" s="2"/>
      <c r="C643" s="2"/>
      <c r="D643" s="2"/>
      <c r="F643" s="2"/>
      <c r="G643" s="2"/>
      <c r="K643" s="2"/>
      <c r="L643" s="2"/>
    </row>
    <row r="644">
      <c r="A644" s="633"/>
      <c r="B644" s="2"/>
      <c r="C644" s="2"/>
      <c r="D644" s="2"/>
      <c r="F644" s="2"/>
      <c r="G644" s="2"/>
      <c r="K644" s="2"/>
      <c r="L644" s="2"/>
    </row>
    <row r="645">
      <c r="A645" s="633"/>
      <c r="B645" s="2"/>
      <c r="C645" s="2"/>
      <c r="D645" s="2"/>
      <c r="F645" s="2"/>
      <c r="G645" s="2"/>
      <c r="K645" s="2"/>
      <c r="L645" s="2"/>
    </row>
    <row r="646">
      <c r="A646" s="633"/>
      <c r="B646" s="2"/>
      <c r="C646" s="2"/>
      <c r="D646" s="2"/>
      <c r="F646" s="2"/>
      <c r="G646" s="2"/>
      <c r="K646" s="2"/>
      <c r="L646" s="2"/>
    </row>
    <row r="647">
      <c r="A647" s="633"/>
      <c r="B647" s="2"/>
      <c r="C647" s="2"/>
      <c r="D647" s="2"/>
      <c r="F647" s="2"/>
      <c r="G647" s="2"/>
      <c r="K647" s="2"/>
      <c r="L647" s="2"/>
    </row>
    <row r="648">
      <c r="A648" s="633"/>
      <c r="B648" s="2"/>
      <c r="C648" s="2"/>
      <c r="D648" s="2"/>
      <c r="F648" s="2"/>
      <c r="G648" s="2"/>
      <c r="K648" s="2"/>
      <c r="L648" s="2"/>
    </row>
    <row r="649">
      <c r="A649" s="633"/>
      <c r="B649" s="2"/>
      <c r="C649" s="2"/>
      <c r="D649" s="2"/>
      <c r="F649" s="2"/>
      <c r="G649" s="2"/>
      <c r="K649" s="2"/>
      <c r="L649" s="2"/>
    </row>
    <row r="650">
      <c r="A650" s="633"/>
      <c r="B650" s="2"/>
      <c r="C650" s="2"/>
      <c r="D650" s="2"/>
      <c r="F650" s="2"/>
      <c r="G650" s="2"/>
      <c r="K650" s="2"/>
      <c r="L650" s="2"/>
    </row>
    <row r="651">
      <c r="A651" s="633"/>
      <c r="B651" s="2"/>
      <c r="C651" s="2"/>
      <c r="D651" s="2"/>
      <c r="F651" s="2"/>
      <c r="G651" s="2"/>
      <c r="K651" s="2"/>
      <c r="L651" s="2"/>
    </row>
    <row r="652">
      <c r="A652" s="633"/>
      <c r="B652" s="2"/>
      <c r="C652" s="2"/>
      <c r="D652" s="2"/>
      <c r="F652" s="2"/>
      <c r="G652" s="2"/>
      <c r="K652" s="2"/>
      <c r="L652" s="2"/>
    </row>
    <row r="653">
      <c r="A653" s="633"/>
      <c r="B653" s="2"/>
      <c r="C653" s="2"/>
      <c r="D653" s="2"/>
      <c r="F653" s="2"/>
      <c r="G653" s="2"/>
      <c r="K653" s="2"/>
      <c r="L653" s="2"/>
    </row>
    <row r="654">
      <c r="A654" s="633"/>
      <c r="B654" s="2"/>
      <c r="C654" s="2"/>
      <c r="D654" s="2"/>
      <c r="F654" s="2"/>
      <c r="G654" s="2"/>
      <c r="K654" s="2"/>
      <c r="L654" s="2"/>
    </row>
    <row r="655">
      <c r="A655" s="633"/>
      <c r="B655" s="2"/>
      <c r="C655" s="2"/>
      <c r="D655" s="2"/>
      <c r="F655" s="2"/>
      <c r="G655" s="2"/>
      <c r="K655" s="2"/>
      <c r="L655" s="2"/>
    </row>
    <row r="656">
      <c r="A656" s="633"/>
      <c r="B656" s="2"/>
      <c r="C656" s="2"/>
      <c r="D656" s="2"/>
      <c r="F656" s="2"/>
      <c r="G656" s="2"/>
      <c r="K656" s="2"/>
      <c r="L656" s="2"/>
    </row>
    <row r="657">
      <c r="A657" s="633"/>
      <c r="B657" s="2"/>
      <c r="C657" s="2"/>
      <c r="D657" s="2"/>
      <c r="F657" s="2"/>
      <c r="G657" s="2"/>
      <c r="K657" s="2"/>
      <c r="L657" s="2"/>
    </row>
    <row r="658">
      <c r="A658" s="633"/>
      <c r="B658" s="2"/>
      <c r="C658" s="2"/>
      <c r="D658" s="2"/>
      <c r="F658" s="2"/>
      <c r="G658" s="2"/>
      <c r="K658" s="2"/>
      <c r="L658" s="2"/>
    </row>
    <row r="659">
      <c r="A659" s="633"/>
      <c r="B659" s="2"/>
      <c r="C659" s="2"/>
      <c r="D659" s="2"/>
      <c r="F659" s="2"/>
      <c r="G659" s="2"/>
      <c r="K659" s="2"/>
      <c r="L659" s="2"/>
    </row>
    <row r="660">
      <c r="A660" s="633"/>
      <c r="B660" s="2"/>
      <c r="C660" s="2"/>
      <c r="D660" s="2"/>
      <c r="F660" s="2"/>
      <c r="G660" s="2"/>
      <c r="K660" s="2"/>
      <c r="L660" s="2"/>
    </row>
    <row r="661">
      <c r="A661" s="633"/>
      <c r="B661" s="2"/>
      <c r="C661" s="2"/>
      <c r="D661" s="2"/>
      <c r="F661" s="2"/>
      <c r="G661" s="2"/>
      <c r="K661" s="2"/>
      <c r="L661" s="2"/>
    </row>
    <row r="662">
      <c r="A662" s="633"/>
      <c r="B662" s="2"/>
      <c r="C662" s="2"/>
      <c r="D662" s="2"/>
      <c r="F662" s="2"/>
      <c r="G662" s="2"/>
      <c r="K662" s="2"/>
      <c r="L662" s="2"/>
    </row>
    <row r="663">
      <c r="A663" s="633"/>
      <c r="B663" s="2"/>
      <c r="C663" s="2"/>
      <c r="D663" s="2"/>
      <c r="F663" s="2"/>
      <c r="G663" s="2"/>
      <c r="K663" s="2"/>
      <c r="L663" s="2"/>
    </row>
    <row r="664">
      <c r="A664" s="633"/>
      <c r="B664" s="2"/>
      <c r="C664" s="2"/>
      <c r="D664" s="2"/>
      <c r="F664" s="2"/>
      <c r="G664" s="2"/>
      <c r="K664" s="2"/>
      <c r="L664" s="2"/>
    </row>
    <row r="665">
      <c r="A665" s="633"/>
      <c r="B665" s="2"/>
      <c r="C665" s="2"/>
      <c r="D665" s="2"/>
      <c r="F665" s="2"/>
      <c r="G665" s="2"/>
      <c r="K665" s="2"/>
      <c r="L665" s="2"/>
    </row>
    <row r="666">
      <c r="A666" s="633"/>
      <c r="B666" s="2"/>
      <c r="C666" s="2"/>
      <c r="D666" s="2"/>
      <c r="F666" s="2"/>
      <c r="G666" s="2"/>
      <c r="K666" s="2"/>
      <c r="L666" s="2"/>
    </row>
    <row r="667">
      <c r="A667" s="633"/>
      <c r="B667" s="2"/>
      <c r="C667" s="2"/>
      <c r="D667" s="2"/>
      <c r="F667" s="2"/>
      <c r="G667" s="2"/>
      <c r="K667" s="2"/>
      <c r="L667" s="2"/>
    </row>
    <row r="668">
      <c r="A668" s="633"/>
      <c r="B668" s="2"/>
      <c r="C668" s="2"/>
      <c r="D668" s="2"/>
      <c r="F668" s="2"/>
      <c r="G668" s="2"/>
      <c r="K668" s="2"/>
      <c r="L668" s="2"/>
    </row>
    <row r="669">
      <c r="A669" s="633"/>
      <c r="B669" s="2"/>
      <c r="C669" s="2"/>
      <c r="D669" s="2"/>
      <c r="F669" s="2"/>
      <c r="G669" s="2"/>
      <c r="K669" s="2"/>
      <c r="L669" s="2"/>
    </row>
    <row r="670">
      <c r="A670" s="633"/>
      <c r="B670" s="2"/>
      <c r="C670" s="2"/>
      <c r="D670" s="2"/>
      <c r="F670" s="2"/>
      <c r="G670" s="2"/>
      <c r="K670" s="2"/>
      <c r="L670" s="2"/>
    </row>
    <row r="671">
      <c r="A671" s="633"/>
      <c r="B671" s="2"/>
      <c r="C671" s="2"/>
      <c r="D671" s="2"/>
      <c r="F671" s="2"/>
      <c r="G671" s="2"/>
      <c r="K671" s="2"/>
      <c r="L671" s="2"/>
    </row>
    <row r="672">
      <c r="A672" s="633"/>
      <c r="B672" s="2"/>
      <c r="C672" s="2"/>
      <c r="D672" s="2"/>
      <c r="F672" s="2"/>
      <c r="G672" s="2"/>
      <c r="K672" s="2"/>
      <c r="L672" s="2"/>
    </row>
    <row r="673">
      <c r="A673" s="633"/>
      <c r="B673" s="2"/>
      <c r="C673" s="2"/>
      <c r="D673" s="2"/>
      <c r="F673" s="2"/>
      <c r="G673" s="2"/>
      <c r="K673" s="2"/>
      <c r="L673" s="2"/>
    </row>
    <row r="674">
      <c r="A674" s="633"/>
      <c r="B674" s="2"/>
      <c r="C674" s="2"/>
      <c r="D674" s="2"/>
      <c r="F674" s="2"/>
      <c r="G674" s="2"/>
      <c r="K674" s="2"/>
      <c r="L674" s="2"/>
    </row>
    <row r="675">
      <c r="A675" s="633"/>
      <c r="B675" s="2"/>
      <c r="C675" s="2"/>
      <c r="D675" s="2"/>
      <c r="F675" s="2"/>
      <c r="G675" s="2"/>
      <c r="K675" s="2"/>
      <c r="L675" s="2"/>
    </row>
    <row r="676">
      <c r="A676" s="633"/>
      <c r="B676" s="2"/>
      <c r="C676" s="2"/>
      <c r="D676" s="2"/>
      <c r="F676" s="2"/>
      <c r="G676" s="2"/>
      <c r="K676" s="2"/>
      <c r="L676" s="2"/>
    </row>
    <row r="677">
      <c r="A677" s="633"/>
      <c r="B677" s="2"/>
      <c r="C677" s="2"/>
      <c r="D677" s="2"/>
      <c r="F677" s="2"/>
      <c r="G677" s="2"/>
      <c r="K677" s="2"/>
      <c r="L677" s="2"/>
    </row>
    <row r="678">
      <c r="A678" s="633"/>
      <c r="B678" s="2"/>
      <c r="C678" s="2"/>
      <c r="D678" s="2"/>
      <c r="F678" s="2"/>
      <c r="G678" s="2"/>
      <c r="K678" s="2"/>
      <c r="L678" s="2"/>
    </row>
    <row r="679">
      <c r="A679" s="633"/>
      <c r="B679" s="2"/>
      <c r="C679" s="2"/>
      <c r="D679" s="2"/>
      <c r="F679" s="2"/>
      <c r="G679" s="2"/>
      <c r="K679" s="2"/>
      <c r="L679" s="2"/>
    </row>
    <row r="680">
      <c r="A680" s="633"/>
      <c r="B680" s="2"/>
      <c r="C680" s="2"/>
      <c r="D680" s="2"/>
      <c r="F680" s="2"/>
      <c r="G680" s="2"/>
      <c r="K680" s="2"/>
      <c r="L680" s="2"/>
    </row>
    <row r="681">
      <c r="A681" s="633"/>
      <c r="B681" s="2"/>
      <c r="C681" s="2"/>
      <c r="D681" s="2"/>
      <c r="F681" s="2"/>
      <c r="G681" s="2"/>
      <c r="K681" s="2"/>
      <c r="L681" s="2"/>
    </row>
    <row r="682">
      <c r="A682" s="633"/>
      <c r="B682" s="2"/>
      <c r="C682" s="2"/>
      <c r="D682" s="2"/>
      <c r="F682" s="2"/>
      <c r="G682" s="2"/>
      <c r="K682" s="2"/>
      <c r="L682" s="2"/>
    </row>
    <row r="683">
      <c r="A683" s="633"/>
      <c r="B683" s="2"/>
      <c r="C683" s="2"/>
      <c r="D683" s="2"/>
      <c r="F683" s="2"/>
      <c r="G683" s="2"/>
      <c r="K683" s="2"/>
      <c r="L683" s="2"/>
    </row>
    <row r="684">
      <c r="A684" s="633"/>
      <c r="B684" s="2"/>
      <c r="C684" s="2"/>
      <c r="D684" s="2"/>
      <c r="F684" s="2"/>
      <c r="G684" s="2"/>
      <c r="K684" s="2"/>
      <c r="L684" s="2"/>
    </row>
    <row r="685">
      <c r="A685" s="633"/>
      <c r="B685" s="2"/>
      <c r="C685" s="2"/>
      <c r="D685" s="2"/>
      <c r="F685" s="2"/>
      <c r="G685" s="2"/>
      <c r="K685" s="2"/>
      <c r="L685" s="2"/>
    </row>
    <row r="686">
      <c r="A686" s="633"/>
      <c r="B686" s="2"/>
      <c r="C686" s="2"/>
      <c r="D686" s="2"/>
      <c r="F686" s="2"/>
      <c r="G686" s="2"/>
      <c r="K686" s="2"/>
      <c r="L686" s="2"/>
    </row>
    <row r="687">
      <c r="A687" s="633"/>
      <c r="B687" s="2"/>
      <c r="C687" s="2"/>
      <c r="D687" s="2"/>
      <c r="F687" s="2"/>
      <c r="G687" s="2"/>
      <c r="K687" s="2"/>
      <c r="L687" s="2"/>
    </row>
    <row r="688">
      <c r="A688" s="633"/>
      <c r="B688" s="2"/>
      <c r="C688" s="2"/>
      <c r="D688" s="2"/>
      <c r="F688" s="2"/>
      <c r="G688" s="2"/>
      <c r="K688" s="2"/>
      <c r="L688" s="2"/>
    </row>
    <row r="689">
      <c r="A689" s="633"/>
      <c r="B689" s="2"/>
      <c r="C689" s="2"/>
      <c r="D689" s="2"/>
      <c r="F689" s="2"/>
      <c r="G689" s="2"/>
      <c r="K689" s="2"/>
      <c r="L689" s="2"/>
    </row>
    <row r="690">
      <c r="A690" s="633"/>
      <c r="B690" s="2"/>
      <c r="C690" s="2"/>
      <c r="D690" s="2"/>
      <c r="F690" s="2"/>
      <c r="G690" s="2"/>
      <c r="K690" s="2"/>
      <c r="L690" s="2"/>
    </row>
    <row r="691">
      <c r="A691" s="633"/>
      <c r="B691" s="2"/>
      <c r="C691" s="2"/>
      <c r="D691" s="2"/>
      <c r="F691" s="2"/>
      <c r="G691" s="2"/>
      <c r="K691" s="2"/>
      <c r="L691" s="2"/>
    </row>
    <row r="692">
      <c r="A692" s="633"/>
      <c r="B692" s="2"/>
      <c r="C692" s="2"/>
      <c r="D692" s="2"/>
      <c r="F692" s="2"/>
      <c r="G692" s="2"/>
      <c r="K692" s="2"/>
      <c r="L692" s="2"/>
    </row>
    <row r="693">
      <c r="A693" s="633"/>
      <c r="B693" s="2"/>
      <c r="C693" s="2"/>
      <c r="D693" s="2"/>
      <c r="F693" s="2"/>
      <c r="G693" s="2"/>
      <c r="K693" s="2"/>
      <c r="L693" s="2"/>
    </row>
    <row r="694">
      <c r="A694" s="633"/>
      <c r="B694" s="2"/>
      <c r="C694" s="2"/>
      <c r="D694" s="2"/>
      <c r="F694" s="2"/>
      <c r="G694" s="2"/>
      <c r="K694" s="2"/>
      <c r="L694" s="2"/>
    </row>
    <row r="695">
      <c r="A695" s="633"/>
      <c r="B695" s="2"/>
      <c r="C695" s="2"/>
      <c r="D695" s="2"/>
      <c r="F695" s="2"/>
      <c r="G695" s="2"/>
      <c r="K695" s="2"/>
      <c r="L695" s="2"/>
    </row>
    <row r="696">
      <c r="A696" s="633"/>
      <c r="B696" s="2"/>
      <c r="C696" s="2"/>
      <c r="D696" s="2"/>
      <c r="F696" s="2"/>
      <c r="G696" s="2"/>
      <c r="K696" s="2"/>
      <c r="L696" s="2"/>
    </row>
    <row r="697">
      <c r="A697" s="633"/>
      <c r="B697" s="2"/>
      <c r="C697" s="2"/>
      <c r="D697" s="2"/>
      <c r="F697" s="2"/>
      <c r="G697" s="2"/>
      <c r="K697" s="2"/>
      <c r="L697" s="2"/>
    </row>
    <row r="698">
      <c r="A698" s="633"/>
      <c r="B698" s="2"/>
      <c r="C698" s="2"/>
      <c r="D698" s="2"/>
      <c r="F698" s="2"/>
      <c r="G698" s="2"/>
      <c r="K698" s="2"/>
      <c r="L698" s="2"/>
    </row>
    <row r="699">
      <c r="A699" s="633"/>
      <c r="B699" s="2"/>
      <c r="C699" s="2"/>
      <c r="D699" s="2"/>
      <c r="F699" s="2"/>
      <c r="G699" s="2"/>
      <c r="K699" s="2"/>
      <c r="L699" s="2"/>
    </row>
    <row r="700">
      <c r="A700" s="633"/>
      <c r="B700" s="2"/>
      <c r="C700" s="2"/>
      <c r="D700" s="2"/>
      <c r="F700" s="2"/>
      <c r="G700" s="2"/>
      <c r="K700" s="2"/>
      <c r="L700" s="2"/>
    </row>
    <row r="701">
      <c r="A701" s="633"/>
      <c r="B701" s="2"/>
      <c r="C701" s="2"/>
      <c r="D701" s="2"/>
      <c r="F701" s="2"/>
      <c r="G701" s="2"/>
      <c r="K701" s="2"/>
      <c r="L701" s="2"/>
    </row>
    <row r="702">
      <c r="A702" s="633"/>
      <c r="B702" s="2"/>
      <c r="C702" s="2"/>
      <c r="D702" s="2"/>
      <c r="F702" s="2"/>
      <c r="G702" s="2"/>
      <c r="K702" s="2"/>
      <c r="L702" s="2"/>
    </row>
    <row r="703">
      <c r="A703" s="633"/>
      <c r="B703" s="2"/>
      <c r="C703" s="2"/>
      <c r="D703" s="2"/>
      <c r="F703" s="2"/>
      <c r="G703" s="2"/>
      <c r="K703" s="2"/>
      <c r="L703" s="2"/>
    </row>
    <row r="704">
      <c r="A704" s="633"/>
      <c r="B704" s="2"/>
      <c r="C704" s="2"/>
      <c r="D704" s="2"/>
      <c r="F704" s="2"/>
      <c r="G704" s="2"/>
      <c r="K704" s="2"/>
      <c r="L704" s="2"/>
    </row>
    <row r="705">
      <c r="A705" s="633"/>
      <c r="B705" s="2"/>
      <c r="C705" s="2"/>
      <c r="D705" s="2"/>
      <c r="F705" s="2"/>
      <c r="G705" s="2"/>
      <c r="K705" s="2"/>
      <c r="L705" s="2"/>
    </row>
    <row r="706">
      <c r="A706" s="633"/>
      <c r="B706" s="2"/>
      <c r="C706" s="2"/>
      <c r="D706" s="2"/>
      <c r="F706" s="2"/>
      <c r="G706" s="2"/>
      <c r="K706" s="2"/>
      <c r="L706" s="2"/>
    </row>
    <row r="707">
      <c r="A707" s="633"/>
      <c r="B707" s="2"/>
      <c r="C707" s="2"/>
      <c r="D707" s="2"/>
      <c r="F707" s="2"/>
      <c r="G707" s="2"/>
      <c r="K707" s="2"/>
      <c r="L707" s="2"/>
    </row>
    <row r="708">
      <c r="A708" s="633"/>
      <c r="B708" s="2"/>
      <c r="C708" s="2"/>
      <c r="D708" s="2"/>
      <c r="F708" s="2"/>
      <c r="G708" s="2"/>
      <c r="K708" s="2"/>
      <c r="L708" s="2"/>
    </row>
    <row r="709">
      <c r="A709" s="633"/>
      <c r="B709" s="2"/>
      <c r="C709" s="2"/>
      <c r="D709" s="2"/>
      <c r="F709" s="2"/>
      <c r="G709" s="2"/>
      <c r="K709" s="2"/>
      <c r="L709" s="2"/>
    </row>
    <row r="710">
      <c r="A710" s="633"/>
      <c r="B710" s="2"/>
      <c r="C710" s="2"/>
      <c r="D710" s="2"/>
      <c r="F710" s="2"/>
      <c r="G710" s="2"/>
      <c r="K710" s="2"/>
      <c r="L710" s="2"/>
    </row>
    <row r="711">
      <c r="A711" s="633"/>
      <c r="B711" s="2"/>
      <c r="C711" s="2"/>
      <c r="D711" s="2"/>
      <c r="F711" s="2"/>
      <c r="G711" s="2"/>
      <c r="K711" s="2"/>
      <c r="L711" s="2"/>
    </row>
    <row r="712">
      <c r="A712" s="633"/>
      <c r="B712" s="2"/>
      <c r="C712" s="2"/>
      <c r="D712" s="2"/>
      <c r="F712" s="2"/>
      <c r="G712" s="2"/>
      <c r="K712" s="2"/>
      <c r="L712" s="2"/>
    </row>
    <row r="713">
      <c r="A713" s="633"/>
      <c r="B713" s="2"/>
      <c r="C713" s="2"/>
      <c r="D713" s="2"/>
      <c r="F713" s="2"/>
      <c r="G713" s="2"/>
      <c r="K713" s="2"/>
      <c r="L713" s="2"/>
    </row>
    <row r="714">
      <c r="A714" s="633"/>
      <c r="B714" s="2"/>
      <c r="C714" s="2"/>
      <c r="D714" s="2"/>
      <c r="F714" s="2"/>
      <c r="G714" s="2"/>
      <c r="K714" s="2"/>
      <c r="L714" s="2"/>
    </row>
    <row r="715">
      <c r="A715" s="633"/>
      <c r="B715" s="2"/>
      <c r="C715" s="2"/>
      <c r="D715" s="2"/>
      <c r="F715" s="2"/>
      <c r="G715" s="2"/>
      <c r="K715" s="2"/>
      <c r="L715" s="2"/>
    </row>
    <row r="716">
      <c r="A716" s="633"/>
      <c r="B716" s="2"/>
      <c r="C716" s="2"/>
      <c r="D716" s="2"/>
      <c r="F716" s="2"/>
      <c r="G716" s="2"/>
      <c r="K716" s="2"/>
      <c r="L716" s="2"/>
    </row>
    <row r="717">
      <c r="A717" s="633"/>
      <c r="B717" s="2"/>
      <c r="C717" s="2"/>
      <c r="D717" s="2"/>
      <c r="F717" s="2"/>
      <c r="G717" s="2"/>
      <c r="K717" s="2"/>
      <c r="L717" s="2"/>
    </row>
    <row r="718">
      <c r="A718" s="633"/>
      <c r="B718" s="2"/>
      <c r="C718" s="2"/>
      <c r="D718" s="2"/>
      <c r="F718" s="2"/>
      <c r="G718" s="2"/>
      <c r="K718" s="2"/>
      <c r="L718" s="2"/>
    </row>
    <row r="719">
      <c r="A719" s="633"/>
      <c r="B719" s="2"/>
      <c r="C719" s="2"/>
      <c r="D719" s="2"/>
      <c r="F719" s="2"/>
      <c r="G719" s="2"/>
      <c r="K719" s="2"/>
      <c r="L719" s="2"/>
    </row>
    <row r="720">
      <c r="A720" s="633"/>
      <c r="B720" s="2"/>
      <c r="C720" s="2"/>
      <c r="D720" s="2"/>
      <c r="F720" s="2"/>
      <c r="G720" s="2"/>
      <c r="K720" s="2"/>
      <c r="L720" s="2"/>
    </row>
    <row r="721">
      <c r="A721" s="633"/>
      <c r="B721" s="2"/>
      <c r="C721" s="2"/>
      <c r="D721" s="2"/>
      <c r="F721" s="2"/>
      <c r="G721" s="2"/>
      <c r="K721" s="2"/>
      <c r="L721" s="2"/>
    </row>
    <row r="722">
      <c r="A722" s="633"/>
      <c r="B722" s="2"/>
      <c r="C722" s="2"/>
      <c r="D722" s="2"/>
      <c r="F722" s="2"/>
      <c r="G722" s="2"/>
      <c r="K722" s="2"/>
      <c r="L722" s="2"/>
    </row>
    <row r="723">
      <c r="A723" s="633"/>
      <c r="B723" s="2"/>
      <c r="C723" s="2"/>
      <c r="D723" s="2"/>
      <c r="F723" s="2"/>
      <c r="G723" s="2"/>
      <c r="K723" s="2"/>
      <c r="L723" s="2"/>
    </row>
    <row r="724">
      <c r="A724" s="633"/>
      <c r="B724" s="2"/>
      <c r="C724" s="2"/>
      <c r="D724" s="2"/>
      <c r="F724" s="2"/>
      <c r="G724" s="2"/>
      <c r="K724" s="2"/>
      <c r="L724" s="2"/>
    </row>
    <row r="725">
      <c r="A725" s="633"/>
      <c r="B725" s="2"/>
      <c r="C725" s="2"/>
      <c r="D725" s="2"/>
      <c r="F725" s="2"/>
      <c r="G725" s="2"/>
      <c r="K725" s="2"/>
      <c r="L725" s="2"/>
    </row>
    <row r="726">
      <c r="A726" s="633"/>
      <c r="B726" s="2"/>
      <c r="C726" s="2"/>
      <c r="D726" s="2"/>
      <c r="F726" s="2"/>
      <c r="G726" s="2"/>
      <c r="K726" s="2"/>
      <c r="L726" s="2"/>
    </row>
    <row r="727">
      <c r="A727" s="633"/>
      <c r="B727" s="2"/>
      <c r="C727" s="2"/>
      <c r="D727" s="2"/>
      <c r="F727" s="2"/>
      <c r="G727" s="2"/>
      <c r="K727" s="2"/>
      <c r="L727" s="2"/>
    </row>
    <row r="728">
      <c r="A728" s="633"/>
      <c r="B728" s="2"/>
      <c r="C728" s="2"/>
      <c r="D728" s="2"/>
      <c r="F728" s="2"/>
      <c r="G728" s="2"/>
      <c r="K728" s="2"/>
      <c r="L728" s="2"/>
    </row>
    <row r="729">
      <c r="A729" s="633"/>
      <c r="B729" s="2"/>
      <c r="C729" s="2"/>
      <c r="D729" s="2"/>
      <c r="F729" s="2"/>
      <c r="G729" s="2"/>
      <c r="K729" s="2"/>
      <c r="L729" s="2"/>
    </row>
    <row r="730">
      <c r="A730" s="633"/>
      <c r="B730" s="2"/>
      <c r="C730" s="2"/>
      <c r="D730" s="2"/>
      <c r="F730" s="2"/>
      <c r="G730" s="2"/>
      <c r="K730" s="2"/>
      <c r="L730" s="2"/>
    </row>
    <row r="731">
      <c r="A731" s="633"/>
      <c r="B731" s="2"/>
      <c r="C731" s="2"/>
      <c r="D731" s="2"/>
      <c r="F731" s="2"/>
      <c r="G731" s="2"/>
      <c r="K731" s="2"/>
      <c r="L731" s="2"/>
    </row>
    <row r="732">
      <c r="A732" s="633"/>
      <c r="B732" s="2"/>
      <c r="C732" s="2"/>
      <c r="D732" s="2"/>
      <c r="F732" s="2"/>
      <c r="G732" s="2"/>
      <c r="K732" s="2"/>
      <c r="L732" s="2"/>
    </row>
    <row r="733">
      <c r="A733" s="633"/>
      <c r="B733" s="2"/>
      <c r="C733" s="2"/>
      <c r="D733" s="2"/>
      <c r="F733" s="2"/>
      <c r="G733" s="2"/>
      <c r="K733" s="2"/>
      <c r="L733" s="2"/>
    </row>
    <row r="734">
      <c r="A734" s="633"/>
      <c r="B734" s="2"/>
      <c r="C734" s="2"/>
      <c r="D734" s="2"/>
      <c r="F734" s="2"/>
      <c r="G734" s="2"/>
      <c r="K734" s="2"/>
      <c r="L734" s="2"/>
    </row>
    <row r="735">
      <c r="A735" s="633"/>
      <c r="B735" s="2"/>
      <c r="C735" s="2"/>
      <c r="D735" s="2"/>
      <c r="F735" s="2"/>
      <c r="G735" s="2"/>
      <c r="K735" s="2"/>
      <c r="L735" s="2"/>
    </row>
    <row r="736">
      <c r="A736" s="633"/>
      <c r="B736" s="2"/>
      <c r="C736" s="2"/>
      <c r="D736" s="2"/>
      <c r="F736" s="2"/>
      <c r="G736" s="2"/>
      <c r="K736" s="2"/>
      <c r="L736" s="2"/>
    </row>
    <row r="737">
      <c r="A737" s="633"/>
      <c r="B737" s="2"/>
      <c r="C737" s="2"/>
      <c r="D737" s="2"/>
      <c r="F737" s="2"/>
      <c r="G737" s="2"/>
      <c r="K737" s="2"/>
      <c r="L737" s="2"/>
    </row>
    <row r="738">
      <c r="A738" s="633"/>
      <c r="B738" s="2"/>
      <c r="C738" s="2"/>
      <c r="D738" s="2"/>
      <c r="F738" s="2"/>
      <c r="G738" s="2"/>
      <c r="K738" s="2"/>
      <c r="L738" s="2"/>
    </row>
    <row r="739">
      <c r="A739" s="633"/>
      <c r="B739" s="2"/>
      <c r="C739" s="2"/>
      <c r="D739" s="2"/>
      <c r="F739" s="2"/>
      <c r="G739" s="2"/>
      <c r="K739" s="2"/>
      <c r="L739" s="2"/>
    </row>
    <row r="740">
      <c r="A740" s="633"/>
      <c r="B740" s="2"/>
      <c r="C740" s="2"/>
      <c r="D740" s="2"/>
      <c r="F740" s="2"/>
      <c r="G740" s="2"/>
      <c r="K740" s="2"/>
      <c r="L740" s="2"/>
    </row>
    <row r="741">
      <c r="A741" s="633"/>
      <c r="B741" s="2"/>
      <c r="C741" s="2"/>
      <c r="D741" s="2"/>
      <c r="F741" s="2"/>
      <c r="G741" s="2"/>
      <c r="K741" s="2"/>
      <c r="L741" s="2"/>
    </row>
    <row r="742">
      <c r="A742" s="633"/>
      <c r="B742" s="2"/>
      <c r="C742" s="2"/>
      <c r="D742" s="2"/>
      <c r="F742" s="2"/>
      <c r="G742" s="2"/>
      <c r="K742" s="2"/>
      <c r="L742" s="2"/>
    </row>
    <row r="743">
      <c r="A743" s="633"/>
      <c r="B743" s="2"/>
      <c r="C743" s="2"/>
      <c r="D743" s="2"/>
      <c r="F743" s="2"/>
      <c r="G743" s="2"/>
      <c r="K743" s="2"/>
      <c r="L743" s="2"/>
    </row>
    <row r="744">
      <c r="A744" s="633"/>
      <c r="B744" s="2"/>
      <c r="C744" s="2"/>
      <c r="D744" s="2"/>
      <c r="F744" s="2"/>
      <c r="G744" s="2"/>
      <c r="K744" s="2"/>
      <c r="L744" s="2"/>
    </row>
    <row r="745">
      <c r="A745" s="633"/>
      <c r="B745" s="2"/>
      <c r="C745" s="2"/>
      <c r="D745" s="2"/>
      <c r="F745" s="2"/>
      <c r="G745" s="2"/>
      <c r="K745" s="2"/>
      <c r="L745" s="2"/>
    </row>
    <row r="746">
      <c r="A746" s="633"/>
      <c r="B746" s="2"/>
      <c r="C746" s="2"/>
      <c r="D746" s="2"/>
      <c r="F746" s="2"/>
      <c r="G746" s="2"/>
      <c r="K746" s="2"/>
      <c r="L746" s="2"/>
    </row>
    <row r="747">
      <c r="A747" s="633"/>
      <c r="B747" s="2"/>
      <c r="C747" s="2"/>
      <c r="D747" s="2"/>
      <c r="F747" s="2"/>
      <c r="G747" s="2"/>
      <c r="K747" s="2"/>
      <c r="L747" s="2"/>
    </row>
    <row r="748">
      <c r="A748" s="633"/>
      <c r="B748" s="2"/>
      <c r="C748" s="2"/>
      <c r="D748" s="2"/>
      <c r="F748" s="2"/>
      <c r="G748" s="2"/>
      <c r="K748" s="2"/>
      <c r="L748" s="2"/>
    </row>
    <row r="749">
      <c r="A749" s="633"/>
      <c r="B749" s="2"/>
      <c r="C749" s="2"/>
      <c r="D749" s="2"/>
      <c r="F749" s="2"/>
      <c r="G749" s="2"/>
      <c r="K749" s="2"/>
      <c r="L749" s="2"/>
    </row>
    <row r="750">
      <c r="A750" s="633"/>
      <c r="B750" s="2"/>
      <c r="C750" s="2"/>
      <c r="D750" s="2"/>
      <c r="F750" s="2"/>
      <c r="G750" s="2"/>
      <c r="K750" s="2"/>
      <c r="L750" s="2"/>
    </row>
    <row r="751">
      <c r="A751" s="633"/>
      <c r="B751" s="2"/>
      <c r="C751" s="2"/>
      <c r="D751" s="2"/>
      <c r="F751" s="2"/>
      <c r="G751" s="2"/>
      <c r="K751" s="2"/>
      <c r="L751" s="2"/>
    </row>
    <row r="752">
      <c r="A752" s="633"/>
      <c r="B752" s="2"/>
      <c r="C752" s="2"/>
      <c r="D752" s="2"/>
      <c r="F752" s="2"/>
      <c r="G752" s="2"/>
      <c r="K752" s="2"/>
      <c r="L752" s="2"/>
    </row>
    <row r="753">
      <c r="A753" s="633"/>
      <c r="B753" s="2"/>
      <c r="C753" s="2"/>
      <c r="D753" s="2"/>
      <c r="F753" s="2"/>
      <c r="G753" s="2"/>
      <c r="K753" s="2"/>
      <c r="L753" s="2"/>
    </row>
    <row r="754">
      <c r="A754" s="633"/>
      <c r="B754" s="2"/>
      <c r="C754" s="2"/>
      <c r="D754" s="2"/>
      <c r="F754" s="2"/>
      <c r="G754" s="2"/>
      <c r="K754" s="2"/>
      <c r="L754" s="2"/>
    </row>
    <row r="755">
      <c r="A755" s="633"/>
      <c r="B755" s="2"/>
      <c r="C755" s="2"/>
      <c r="D755" s="2"/>
      <c r="F755" s="2"/>
      <c r="G755" s="2"/>
      <c r="K755" s="2"/>
      <c r="L755" s="2"/>
    </row>
    <row r="756">
      <c r="A756" s="633"/>
      <c r="B756" s="2"/>
      <c r="C756" s="2"/>
      <c r="D756" s="2"/>
      <c r="F756" s="2"/>
      <c r="G756" s="2"/>
      <c r="K756" s="2"/>
      <c r="L756" s="2"/>
    </row>
    <row r="757">
      <c r="A757" s="633"/>
      <c r="B757" s="2"/>
      <c r="C757" s="2"/>
      <c r="D757" s="2"/>
      <c r="F757" s="2"/>
      <c r="G757" s="2"/>
      <c r="K757" s="2"/>
      <c r="L757" s="2"/>
    </row>
    <row r="758">
      <c r="A758" s="633"/>
      <c r="B758" s="2"/>
      <c r="C758" s="2"/>
      <c r="D758" s="2"/>
      <c r="F758" s="2"/>
      <c r="G758" s="2"/>
      <c r="K758" s="2"/>
      <c r="L758" s="2"/>
    </row>
    <row r="759">
      <c r="A759" s="633"/>
      <c r="B759" s="2"/>
      <c r="C759" s="2"/>
      <c r="D759" s="2"/>
      <c r="F759" s="2"/>
      <c r="G759" s="2"/>
      <c r="K759" s="2"/>
      <c r="L759" s="2"/>
    </row>
    <row r="760">
      <c r="A760" s="633"/>
      <c r="B760" s="2"/>
      <c r="C760" s="2"/>
      <c r="D760" s="2"/>
      <c r="F760" s="2"/>
      <c r="G760" s="2"/>
      <c r="K760" s="2"/>
      <c r="L760" s="2"/>
    </row>
    <row r="761">
      <c r="A761" s="633"/>
      <c r="B761" s="2"/>
      <c r="C761" s="2"/>
      <c r="D761" s="2"/>
      <c r="F761" s="2"/>
      <c r="G761" s="2"/>
      <c r="K761" s="2"/>
      <c r="L761" s="2"/>
    </row>
    <row r="762">
      <c r="A762" s="633"/>
      <c r="B762" s="2"/>
      <c r="C762" s="2"/>
      <c r="D762" s="2"/>
      <c r="F762" s="2"/>
      <c r="G762" s="2"/>
      <c r="K762" s="2"/>
      <c r="L762" s="2"/>
    </row>
    <row r="763">
      <c r="A763" s="633"/>
      <c r="B763" s="2"/>
      <c r="C763" s="2"/>
      <c r="D763" s="2"/>
      <c r="F763" s="2"/>
      <c r="G763" s="2"/>
      <c r="K763" s="2"/>
      <c r="L763" s="2"/>
    </row>
    <row r="764">
      <c r="A764" s="633"/>
      <c r="B764" s="2"/>
      <c r="C764" s="2"/>
      <c r="D764" s="2"/>
      <c r="F764" s="2"/>
      <c r="G764" s="2"/>
      <c r="K764" s="2"/>
      <c r="L764" s="2"/>
    </row>
    <row r="765">
      <c r="A765" s="633"/>
      <c r="B765" s="2"/>
      <c r="C765" s="2"/>
      <c r="D765" s="2"/>
      <c r="F765" s="2"/>
      <c r="G765" s="2"/>
      <c r="K765" s="2"/>
      <c r="L765" s="2"/>
    </row>
    <row r="766">
      <c r="A766" s="633"/>
      <c r="B766" s="2"/>
      <c r="C766" s="2"/>
      <c r="D766" s="2"/>
      <c r="F766" s="2"/>
      <c r="G766" s="2"/>
      <c r="K766" s="2"/>
      <c r="L766" s="2"/>
    </row>
    <row r="767">
      <c r="A767" s="633"/>
      <c r="B767" s="2"/>
      <c r="C767" s="2"/>
      <c r="D767" s="2"/>
      <c r="F767" s="2"/>
      <c r="G767" s="2"/>
      <c r="K767" s="2"/>
      <c r="L767" s="2"/>
    </row>
    <row r="768">
      <c r="A768" s="633"/>
      <c r="B768" s="2"/>
      <c r="C768" s="2"/>
      <c r="D768" s="2"/>
      <c r="F768" s="2"/>
      <c r="G768" s="2"/>
      <c r="K768" s="2"/>
      <c r="L768" s="2"/>
    </row>
    <row r="769">
      <c r="A769" s="633"/>
      <c r="B769" s="2"/>
      <c r="C769" s="2"/>
      <c r="D769" s="2"/>
      <c r="F769" s="2"/>
      <c r="G769" s="2"/>
      <c r="K769" s="2"/>
      <c r="L769" s="2"/>
    </row>
    <row r="770">
      <c r="A770" s="633"/>
      <c r="B770" s="2"/>
      <c r="C770" s="2"/>
      <c r="D770" s="2"/>
      <c r="F770" s="2"/>
      <c r="G770" s="2"/>
      <c r="K770" s="2"/>
      <c r="L770" s="2"/>
    </row>
    <row r="771">
      <c r="A771" s="633"/>
      <c r="B771" s="2"/>
      <c r="C771" s="2"/>
      <c r="D771" s="2"/>
      <c r="F771" s="2"/>
      <c r="G771" s="2"/>
      <c r="K771" s="2"/>
      <c r="L771" s="2"/>
    </row>
    <row r="772">
      <c r="A772" s="633"/>
      <c r="B772" s="2"/>
      <c r="C772" s="2"/>
      <c r="D772" s="2"/>
      <c r="F772" s="2"/>
      <c r="G772" s="2"/>
      <c r="K772" s="2"/>
      <c r="L772" s="2"/>
    </row>
    <row r="773">
      <c r="A773" s="633"/>
      <c r="B773" s="2"/>
      <c r="C773" s="2"/>
      <c r="D773" s="2"/>
      <c r="F773" s="2"/>
      <c r="G773" s="2"/>
      <c r="K773" s="2"/>
      <c r="L773" s="2"/>
    </row>
    <row r="774">
      <c r="A774" s="633"/>
      <c r="B774" s="2"/>
      <c r="C774" s="2"/>
      <c r="D774" s="2"/>
      <c r="F774" s="2"/>
      <c r="G774" s="2"/>
      <c r="K774" s="2"/>
      <c r="L774" s="2"/>
    </row>
    <row r="775">
      <c r="A775" s="633"/>
      <c r="B775" s="2"/>
      <c r="C775" s="2"/>
      <c r="D775" s="2"/>
      <c r="F775" s="2"/>
      <c r="G775" s="2"/>
      <c r="K775" s="2"/>
      <c r="L775" s="2"/>
    </row>
    <row r="776">
      <c r="A776" s="633"/>
      <c r="B776" s="2"/>
      <c r="C776" s="2"/>
      <c r="D776" s="2"/>
      <c r="F776" s="2"/>
      <c r="G776" s="2"/>
      <c r="K776" s="2"/>
      <c r="L776" s="2"/>
    </row>
    <row r="777">
      <c r="A777" s="633"/>
      <c r="B777" s="2"/>
      <c r="C777" s="2"/>
      <c r="D777" s="2"/>
      <c r="F777" s="2"/>
      <c r="G777" s="2"/>
      <c r="K777" s="2"/>
      <c r="L777" s="2"/>
    </row>
    <row r="778">
      <c r="A778" s="633"/>
      <c r="B778" s="2"/>
      <c r="C778" s="2"/>
      <c r="D778" s="2"/>
      <c r="F778" s="2"/>
      <c r="G778" s="2"/>
      <c r="K778" s="2"/>
      <c r="L778" s="2"/>
    </row>
    <row r="779">
      <c r="A779" s="633"/>
      <c r="B779" s="2"/>
      <c r="C779" s="2"/>
      <c r="D779" s="2"/>
      <c r="F779" s="2"/>
      <c r="G779" s="2"/>
      <c r="K779" s="2"/>
      <c r="L779" s="2"/>
    </row>
    <row r="780">
      <c r="A780" s="633"/>
      <c r="B780" s="2"/>
      <c r="C780" s="2"/>
      <c r="D780" s="2"/>
      <c r="F780" s="2"/>
      <c r="G780" s="2"/>
      <c r="K780" s="2"/>
      <c r="L780" s="2"/>
    </row>
    <row r="781">
      <c r="A781" s="633"/>
      <c r="B781" s="2"/>
      <c r="C781" s="2"/>
      <c r="D781" s="2"/>
      <c r="F781" s="2"/>
      <c r="G781" s="2"/>
      <c r="K781" s="2"/>
      <c r="L781" s="2"/>
    </row>
    <row r="782">
      <c r="A782" s="633"/>
      <c r="B782" s="2"/>
      <c r="C782" s="2"/>
      <c r="D782" s="2"/>
      <c r="F782" s="2"/>
      <c r="G782" s="2"/>
      <c r="K782" s="2"/>
      <c r="L782" s="2"/>
    </row>
    <row r="783">
      <c r="A783" s="633"/>
      <c r="B783" s="2"/>
      <c r="C783" s="2"/>
      <c r="D783" s="2"/>
      <c r="F783" s="2"/>
      <c r="G783" s="2"/>
      <c r="K783" s="2"/>
      <c r="L783" s="2"/>
    </row>
    <row r="784">
      <c r="A784" s="633"/>
      <c r="B784" s="2"/>
      <c r="C784" s="2"/>
      <c r="D784" s="2"/>
      <c r="F784" s="2"/>
      <c r="G784" s="2"/>
      <c r="K784" s="2"/>
      <c r="L784" s="2"/>
    </row>
    <row r="785">
      <c r="A785" s="633"/>
      <c r="B785" s="2"/>
      <c r="C785" s="2"/>
      <c r="D785" s="2"/>
      <c r="F785" s="2"/>
      <c r="G785" s="2"/>
      <c r="K785" s="2"/>
      <c r="L785" s="2"/>
    </row>
    <row r="786">
      <c r="A786" s="633"/>
      <c r="B786" s="2"/>
      <c r="C786" s="2"/>
      <c r="D786" s="2"/>
      <c r="F786" s="2"/>
      <c r="G786" s="2"/>
      <c r="K786" s="2"/>
      <c r="L786" s="2"/>
    </row>
    <row r="787">
      <c r="A787" s="633"/>
      <c r="B787" s="2"/>
      <c r="C787" s="2"/>
      <c r="D787" s="2"/>
      <c r="F787" s="2"/>
      <c r="G787" s="2"/>
      <c r="K787" s="2"/>
      <c r="L787" s="2"/>
    </row>
    <row r="788">
      <c r="A788" s="633"/>
      <c r="B788" s="2"/>
      <c r="C788" s="2"/>
      <c r="D788" s="2"/>
      <c r="F788" s="2"/>
      <c r="G788" s="2"/>
      <c r="K788" s="2"/>
      <c r="L788" s="2"/>
    </row>
    <row r="789">
      <c r="A789" s="633"/>
      <c r="B789" s="2"/>
      <c r="C789" s="2"/>
      <c r="D789" s="2"/>
      <c r="F789" s="2"/>
      <c r="G789" s="2"/>
      <c r="K789" s="2"/>
      <c r="L789" s="2"/>
    </row>
    <row r="790">
      <c r="A790" s="633"/>
      <c r="B790" s="2"/>
      <c r="C790" s="2"/>
      <c r="D790" s="2"/>
      <c r="F790" s="2"/>
      <c r="G790" s="2"/>
      <c r="K790" s="2"/>
      <c r="L790" s="2"/>
    </row>
    <row r="791">
      <c r="A791" s="633"/>
      <c r="B791" s="2"/>
      <c r="C791" s="2"/>
      <c r="D791" s="2"/>
      <c r="F791" s="2"/>
      <c r="G791" s="2"/>
      <c r="K791" s="2"/>
      <c r="L791" s="2"/>
    </row>
    <row r="792">
      <c r="A792" s="633"/>
      <c r="B792" s="2"/>
      <c r="C792" s="2"/>
      <c r="D792" s="2"/>
      <c r="F792" s="2"/>
      <c r="G792" s="2"/>
      <c r="K792" s="2"/>
      <c r="L792" s="2"/>
    </row>
    <row r="793">
      <c r="A793" s="633"/>
      <c r="B793" s="2"/>
      <c r="C793" s="2"/>
      <c r="D793" s="2"/>
      <c r="F793" s="2"/>
      <c r="G793" s="2"/>
      <c r="K793" s="2"/>
      <c r="L793" s="2"/>
    </row>
    <row r="794">
      <c r="A794" s="633"/>
      <c r="B794" s="2"/>
      <c r="C794" s="2"/>
      <c r="D794" s="2"/>
      <c r="F794" s="2"/>
      <c r="G794" s="2"/>
      <c r="K794" s="2"/>
      <c r="L794" s="2"/>
    </row>
    <row r="795">
      <c r="A795" s="633"/>
      <c r="B795" s="2"/>
      <c r="C795" s="2"/>
      <c r="D795" s="2"/>
      <c r="F795" s="2"/>
      <c r="G795" s="2"/>
      <c r="K795" s="2"/>
      <c r="L795" s="2"/>
    </row>
    <row r="796">
      <c r="A796" s="633"/>
      <c r="B796" s="2"/>
      <c r="C796" s="2"/>
      <c r="D796" s="2"/>
      <c r="F796" s="2"/>
      <c r="G796" s="2"/>
      <c r="K796" s="2"/>
      <c r="L796" s="2"/>
    </row>
    <row r="797">
      <c r="A797" s="633"/>
      <c r="B797" s="2"/>
      <c r="C797" s="2"/>
      <c r="D797" s="2"/>
      <c r="F797" s="2"/>
      <c r="G797" s="2"/>
      <c r="K797" s="2"/>
      <c r="L797" s="2"/>
    </row>
    <row r="798">
      <c r="A798" s="633"/>
      <c r="B798" s="2"/>
      <c r="C798" s="2"/>
      <c r="D798" s="2"/>
      <c r="F798" s="2"/>
      <c r="G798" s="2"/>
      <c r="K798" s="2"/>
      <c r="L798" s="2"/>
    </row>
    <row r="799">
      <c r="A799" s="633"/>
      <c r="B799" s="2"/>
      <c r="C799" s="2"/>
      <c r="D799" s="2"/>
      <c r="F799" s="2"/>
      <c r="G799" s="2"/>
      <c r="K799" s="2"/>
      <c r="L799" s="2"/>
    </row>
    <row r="800">
      <c r="A800" s="633"/>
      <c r="B800" s="2"/>
      <c r="C800" s="2"/>
      <c r="D800" s="2"/>
      <c r="F800" s="2"/>
      <c r="G800" s="2"/>
      <c r="K800" s="2"/>
      <c r="L800" s="2"/>
    </row>
    <row r="801">
      <c r="A801" s="633"/>
      <c r="B801" s="2"/>
      <c r="C801" s="2"/>
      <c r="D801" s="2"/>
      <c r="F801" s="2"/>
      <c r="G801" s="2"/>
      <c r="K801" s="2"/>
      <c r="L801" s="2"/>
    </row>
    <row r="802">
      <c r="A802" s="633"/>
      <c r="B802" s="2"/>
      <c r="C802" s="2"/>
      <c r="D802" s="2"/>
      <c r="F802" s="2"/>
      <c r="G802" s="2"/>
      <c r="K802" s="2"/>
      <c r="L802" s="2"/>
    </row>
    <row r="803">
      <c r="A803" s="633"/>
      <c r="B803" s="2"/>
      <c r="C803" s="2"/>
      <c r="D803" s="2"/>
      <c r="F803" s="2"/>
      <c r="G803" s="2"/>
      <c r="K803" s="2"/>
      <c r="L803" s="2"/>
    </row>
    <row r="804">
      <c r="A804" s="633"/>
      <c r="B804" s="2"/>
      <c r="C804" s="2"/>
      <c r="D804" s="2"/>
      <c r="F804" s="2"/>
      <c r="G804" s="2"/>
      <c r="K804" s="2"/>
      <c r="L804" s="2"/>
    </row>
    <row r="805">
      <c r="A805" s="633"/>
      <c r="B805" s="2"/>
      <c r="C805" s="2"/>
      <c r="D805" s="2"/>
      <c r="F805" s="2"/>
      <c r="G805" s="2"/>
      <c r="K805" s="2"/>
      <c r="L805" s="2"/>
    </row>
    <row r="806">
      <c r="A806" s="633"/>
      <c r="B806" s="2"/>
      <c r="C806" s="2"/>
      <c r="D806" s="2"/>
      <c r="F806" s="2"/>
      <c r="G806" s="2"/>
      <c r="K806" s="2"/>
      <c r="L806" s="2"/>
    </row>
    <row r="807">
      <c r="A807" s="633"/>
      <c r="B807" s="2"/>
      <c r="C807" s="2"/>
      <c r="D807" s="2"/>
      <c r="F807" s="2"/>
      <c r="G807" s="2"/>
      <c r="K807" s="2"/>
      <c r="L807" s="2"/>
    </row>
    <row r="808">
      <c r="A808" s="633"/>
      <c r="B808" s="2"/>
      <c r="C808" s="2"/>
      <c r="D808" s="2"/>
      <c r="F808" s="2"/>
      <c r="G808" s="2"/>
      <c r="K808" s="2"/>
      <c r="L808" s="2"/>
    </row>
    <row r="809">
      <c r="A809" s="633"/>
      <c r="B809" s="2"/>
      <c r="C809" s="2"/>
      <c r="D809" s="2"/>
      <c r="F809" s="2"/>
      <c r="G809" s="2"/>
      <c r="K809" s="2"/>
      <c r="L809" s="2"/>
    </row>
    <row r="810">
      <c r="A810" s="633"/>
      <c r="B810" s="2"/>
      <c r="C810" s="2"/>
      <c r="D810" s="2"/>
      <c r="F810" s="2"/>
      <c r="G810" s="2"/>
      <c r="K810" s="2"/>
      <c r="L810" s="2"/>
    </row>
    <row r="811">
      <c r="A811" s="633"/>
      <c r="B811" s="2"/>
      <c r="C811" s="2"/>
      <c r="D811" s="2"/>
      <c r="F811" s="2"/>
      <c r="G811" s="2"/>
      <c r="K811" s="2"/>
      <c r="L811" s="2"/>
    </row>
    <row r="812">
      <c r="A812" s="633"/>
      <c r="B812" s="2"/>
      <c r="C812" s="2"/>
      <c r="D812" s="2"/>
      <c r="F812" s="2"/>
      <c r="G812" s="2"/>
      <c r="K812" s="2"/>
      <c r="L812" s="2"/>
    </row>
    <row r="813">
      <c r="A813" s="633"/>
      <c r="B813" s="2"/>
      <c r="C813" s="2"/>
      <c r="D813" s="2"/>
      <c r="F813" s="2"/>
      <c r="G813" s="2"/>
      <c r="K813" s="2"/>
      <c r="L813" s="2"/>
    </row>
    <row r="814">
      <c r="A814" s="633"/>
      <c r="B814" s="2"/>
      <c r="C814" s="2"/>
      <c r="D814" s="2"/>
      <c r="F814" s="2"/>
      <c r="G814" s="2"/>
      <c r="K814" s="2"/>
      <c r="L814" s="2"/>
    </row>
    <row r="815">
      <c r="A815" s="633"/>
      <c r="B815" s="2"/>
      <c r="C815" s="2"/>
      <c r="D815" s="2"/>
      <c r="F815" s="2"/>
      <c r="G815" s="2"/>
      <c r="K815" s="2"/>
      <c r="L815" s="2"/>
    </row>
    <row r="816">
      <c r="A816" s="633"/>
      <c r="B816" s="2"/>
      <c r="C816" s="2"/>
      <c r="D816" s="2"/>
      <c r="F816" s="2"/>
      <c r="G816" s="2"/>
      <c r="K816" s="2"/>
      <c r="L816" s="2"/>
    </row>
    <row r="817">
      <c r="A817" s="633"/>
      <c r="B817" s="2"/>
      <c r="C817" s="2"/>
      <c r="D817" s="2"/>
      <c r="F817" s="2"/>
      <c r="G817" s="2"/>
      <c r="K817" s="2"/>
      <c r="L817" s="2"/>
    </row>
    <row r="818">
      <c r="A818" s="633"/>
      <c r="B818" s="2"/>
      <c r="C818" s="2"/>
      <c r="D818" s="2"/>
      <c r="F818" s="2"/>
      <c r="G818" s="2"/>
      <c r="K818" s="2"/>
      <c r="L818" s="2"/>
    </row>
    <row r="819">
      <c r="A819" s="633"/>
      <c r="B819" s="2"/>
      <c r="C819" s="2"/>
      <c r="D819" s="2"/>
      <c r="F819" s="2"/>
      <c r="G819" s="2"/>
      <c r="K819" s="2"/>
      <c r="L819" s="2"/>
    </row>
    <row r="820">
      <c r="A820" s="633"/>
      <c r="B820" s="2"/>
      <c r="C820" s="2"/>
      <c r="D820" s="2"/>
      <c r="F820" s="2"/>
      <c r="G820" s="2"/>
      <c r="K820" s="2"/>
      <c r="L820" s="2"/>
    </row>
    <row r="821">
      <c r="A821" s="633"/>
      <c r="B821" s="2"/>
      <c r="C821" s="2"/>
      <c r="D821" s="2"/>
      <c r="F821" s="2"/>
      <c r="G821" s="2"/>
      <c r="K821" s="2"/>
      <c r="L821" s="2"/>
    </row>
    <row r="822">
      <c r="A822" s="633"/>
      <c r="B822" s="2"/>
      <c r="C822" s="2"/>
      <c r="D822" s="2"/>
      <c r="F822" s="2"/>
      <c r="G822" s="2"/>
      <c r="K822" s="2"/>
      <c r="L822" s="2"/>
    </row>
    <row r="823">
      <c r="A823" s="633"/>
      <c r="B823" s="2"/>
      <c r="C823" s="2"/>
      <c r="D823" s="2"/>
      <c r="F823" s="2"/>
      <c r="G823" s="2"/>
      <c r="K823" s="2"/>
      <c r="L823" s="2"/>
    </row>
    <row r="824">
      <c r="A824" s="633"/>
      <c r="B824" s="2"/>
      <c r="C824" s="2"/>
      <c r="D824" s="2"/>
      <c r="F824" s="2"/>
      <c r="G824" s="2"/>
      <c r="K824" s="2"/>
      <c r="L824" s="2"/>
    </row>
    <row r="825">
      <c r="A825" s="633"/>
      <c r="B825" s="2"/>
      <c r="C825" s="2"/>
      <c r="D825" s="2"/>
      <c r="F825" s="2"/>
      <c r="G825" s="2"/>
      <c r="K825" s="2"/>
      <c r="L825" s="2"/>
    </row>
    <row r="826">
      <c r="A826" s="633"/>
      <c r="B826" s="2"/>
      <c r="C826" s="2"/>
      <c r="D826" s="2"/>
      <c r="F826" s="2"/>
      <c r="G826" s="2"/>
      <c r="K826" s="2"/>
      <c r="L826" s="2"/>
    </row>
    <row r="827">
      <c r="A827" s="633"/>
      <c r="B827" s="2"/>
      <c r="C827" s="2"/>
      <c r="D827" s="2"/>
      <c r="F827" s="2"/>
      <c r="G827" s="2"/>
      <c r="K827" s="2"/>
      <c r="L827" s="2"/>
    </row>
    <row r="828">
      <c r="A828" s="633"/>
      <c r="B828" s="2"/>
      <c r="C828" s="2"/>
      <c r="D828" s="2"/>
      <c r="F828" s="2"/>
      <c r="G828" s="2"/>
      <c r="K828" s="2"/>
      <c r="L828" s="2"/>
    </row>
    <row r="829">
      <c r="A829" s="633"/>
      <c r="B829" s="2"/>
      <c r="C829" s="2"/>
      <c r="D829" s="2"/>
      <c r="F829" s="2"/>
      <c r="G829" s="2"/>
      <c r="K829" s="2"/>
      <c r="L829" s="2"/>
    </row>
    <row r="830">
      <c r="A830" s="633"/>
      <c r="B830" s="2"/>
      <c r="C830" s="2"/>
      <c r="D830" s="2"/>
      <c r="F830" s="2"/>
      <c r="G830" s="2"/>
      <c r="K830" s="2"/>
      <c r="L830" s="2"/>
    </row>
    <row r="831">
      <c r="A831" s="633"/>
      <c r="B831" s="2"/>
      <c r="C831" s="2"/>
      <c r="D831" s="2"/>
      <c r="F831" s="2"/>
      <c r="G831" s="2"/>
      <c r="K831" s="2"/>
      <c r="L831" s="2"/>
    </row>
    <row r="832">
      <c r="A832" s="633"/>
      <c r="B832" s="2"/>
      <c r="C832" s="2"/>
      <c r="D832" s="2"/>
      <c r="F832" s="2"/>
      <c r="G832" s="2"/>
      <c r="K832" s="2"/>
      <c r="L832" s="2"/>
    </row>
    <row r="833">
      <c r="A833" s="633"/>
      <c r="B833" s="2"/>
      <c r="C833" s="2"/>
      <c r="D833" s="2"/>
      <c r="F833" s="2"/>
      <c r="G833" s="2"/>
      <c r="K833" s="2"/>
      <c r="L833" s="2"/>
    </row>
    <row r="834">
      <c r="A834" s="633"/>
      <c r="B834" s="2"/>
      <c r="C834" s="2"/>
      <c r="D834" s="2"/>
      <c r="F834" s="2"/>
      <c r="G834" s="2"/>
      <c r="K834" s="2"/>
      <c r="L834" s="2"/>
    </row>
    <row r="835">
      <c r="A835" s="633"/>
      <c r="B835" s="2"/>
      <c r="C835" s="2"/>
      <c r="D835" s="2"/>
      <c r="F835" s="2"/>
      <c r="G835" s="2"/>
      <c r="K835" s="2"/>
      <c r="L835" s="2"/>
    </row>
    <row r="836">
      <c r="A836" s="633"/>
      <c r="B836" s="2"/>
      <c r="C836" s="2"/>
      <c r="D836" s="2"/>
      <c r="F836" s="2"/>
      <c r="G836" s="2"/>
      <c r="K836" s="2"/>
      <c r="L836" s="2"/>
    </row>
    <row r="837">
      <c r="A837" s="633"/>
      <c r="B837" s="2"/>
      <c r="C837" s="2"/>
      <c r="D837" s="2"/>
      <c r="F837" s="2"/>
      <c r="G837" s="2"/>
      <c r="K837" s="2"/>
      <c r="L837" s="2"/>
    </row>
    <row r="838">
      <c r="A838" s="633"/>
      <c r="B838" s="2"/>
      <c r="C838" s="2"/>
      <c r="D838" s="2"/>
      <c r="F838" s="2"/>
      <c r="G838" s="2"/>
      <c r="K838" s="2"/>
      <c r="L838" s="2"/>
    </row>
    <row r="839">
      <c r="A839" s="633"/>
      <c r="B839" s="2"/>
      <c r="C839" s="2"/>
      <c r="D839" s="2"/>
      <c r="F839" s="2"/>
      <c r="G839" s="2"/>
      <c r="K839" s="2"/>
      <c r="L839" s="2"/>
    </row>
    <row r="840">
      <c r="A840" s="633"/>
      <c r="B840" s="2"/>
      <c r="C840" s="2"/>
      <c r="D840" s="2"/>
      <c r="F840" s="2"/>
      <c r="G840" s="2"/>
      <c r="K840" s="2"/>
      <c r="L840" s="2"/>
    </row>
    <row r="841">
      <c r="A841" s="633"/>
      <c r="B841" s="2"/>
      <c r="C841" s="2"/>
      <c r="D841" s="2"/>
      <c r="F841" s="2"/>
      <c r="G841" s="2"/>
      <c r="K841" s="2"/>
      <c r="L841" s="2"/>
    </row>
    <row r="842">
      <c r="A842" s="633"/>
      <c r="B842" s="2"/>
      <c r="C842" s="2"/>
      <c r="D842" s="2"/>
      <c r="F842" s="2"/>
      <c r="G842" s="2"/>
      <c r="K842" s="2"/>
      <c r="L842" s="2"/>
    </row>
    <row r="843">
      <c r="A843" s="633"/>
      <c r="B843" s="2"/>
      <c r="C843" s="2"/>
      <c r="D843" s="2"/>
      <c r="F843" s="2"/>
      <c r="G843" s="2"/>
      <c r="K843" s="2"/>
      <c r="L843" s="2"/>
    </row>
    <row r="844">
      <c r="A844" s="633"/>
      <c r="B844" s="2"/>
      <c r="C844" s="2"/>
      <c r="D844" s="2"/>
      <c r="F844" s="2"/>
      <c r="G844" s="2"/>
      <c r="K844" s="2"/>
      <c r="L844" s="2"/>
    </row>
    <row r="845">
      <c r="A845" s="633"/>
      <c r="B845" s="2"/>
      <c r="C845" s="2"/>
      <c r="D845" s="2"/>
      <c r="F845" s="2"/>
      <c r="G845" s="2"/>
      <c r="K845" s="2"/>
      <c r="L845" s="2"/>
    </row>
    <row r="846">
      <c r="A846" s="633"/>
      <c r="B846" s="2"/>
      <c r="C846" s="2"/>
      <c r="D846" s="2"/>
      <c r="F846" s="2"/>
      <c r="G846" s="2"/>
      <c r="K846" s="2"/>
      <c r="L846" s="2"/>
    </row>
    <row r="847">
      <c r="A847" s="633"/>
      <c r="B847" s="2"/>
      <c r="C847" s="2"/>
      <c r="D847" s="2"/>
      <c r="F847" s="2"/>
      <c r="G847" s="2"/>
      <c r="K847" s="2"/>
      <c r="L847" s="2"/>
    </row>
    <row r="848">
      <c r="A848" s="633"/>
      <c r="B848" s="2"/>
      <c r="C848" s="2"/>
      <c r="D848" s="2"/>
      <c r="F848" s="2"/>
      <c r="G848" s="2"/>
      <c r="K848" s="2"/>
      <c r="L848" s="2"/>
    </row>
    <row r="849">
      <c r="A849" s="633"/>
      <c r="B849" s="2"/>
      <c r="C849" s="2"/>
      <c r="D849" s="2"/>
      <c r="F849" s="2"/>
      <c r="G849" s="2"/>
      <c r="K849" s="2"/>
      <c r="L849" s="2"/>
    </row>
    <row r="850">
      <c r="A850" s="633"/>
      <c r="B850" s="2"/>
      <c r="C850" s="2"/>
      <c r="D850" s="2"/>
      <c r="F850" s="2"/>
      <c r="G850" s="2"/>
      <c r="K850" s="2"/>
      <c r="L850" s="2"/>
    </row>
    <row r="851">
      <c r="A851" s="633"/>
      <c r="B851" s="2"/>
      <c r="C851" s="2"/>
      <c r="D851" s="2"/>
      <c r="F851" s="2"/>
      <c r="G851" s="2"/>
      <c r="K851" s="2"/>
      <c r="L851" s="2"/>
    </row>
    <row r="852">
      <c r="A852" s="633"/>
      <c r="B852" s="2"/>
      <c r="C852" s="2"/>
      <c r="D852" s="2"/>
      <c r="F852" s="2"/>
      <c r="G852" s="2"/>
      <c r="K852" s="2"/>
      <c r="L852" s="2"/>
    </row>
    <row r="853">
      <c r="A853" s="633"/>
      <c r="B853" s="2"/>
      <c r="C853" s="2"/>
      <c r="D853" s="2"/>
      <c r="F853" s="2"/>
      <c r="G853" s="2"/>
      <c r="K853" s="2"/>
      <c r="L853" s="2"/>
    </row>
    <row r="854">
      <c r="A854" s="633"/>
      <c r="B854" s="2"/>
      <c r="C854" s="2"/>
      <c r="D854" s="2"/>
      <c r="F854" s="2"/>
      <c r="G854" s="2"/>
      <c r="K854" s="2"/>
      <c r="L854" s="2"/>
    </row>
    <row r="855">
      <c r="A855" s="633"/>
      <c r="B855" s="2"/>
      <c r="C855" s="2"/>
      <c r="D855" s="2"/>
      <c r="F855" s="2"/>
      <c r="G855" s="2"/>
      <c r="K855" s="2"/>
      <c r="L855" s="2"/>
    </row>
    <row r="856">
      <c r="A856" s="633"/>
      <c r="B856" s="2"/>
      <c r="C856" s="2"/>
      <c r="D856" s="2"/>
      <c r="F856" s="2"/>
      <c r="G856" s="2"/>
      <c r="K856" s="2"/>
      <c r="L856" s="2"/>
    </row>
    <row r="857">
      <c r="A857" s="633"/>
      <c r="B857" s="2"/>
      <c r="C857" s="2"/>
      <c r="D857" s="2"/>
      <c r="F857" s="2"/>
      <c r="G857" s="2"/>
      <c r="K857" s="2"/>
      <c r="L857" s="2"/>
    </row>
    <row r="858">
      <c r="A858" s="633"/>
      <c r="B858" s="2"/>
      <c r="C858" s="2"/>
      <c r="D858" s="2"/>
      <c r="F858" s="2"/>
      <c r="G858" s="2"/>
      <c r="K858" s="2"/>
      <c r="L858" s="2"/>
    </row>
    <row r="859">
      <c r="A859" s="633"/>
      <c r="B859" s="2"/>
      <c r="C859" s="2"/>
      <c r="D859" s="2"/>
      <c r="F859" s="2"/>
      <c r="G859" s="2"/>
      <c r="K859" s="2"/>
      <c r="L859" s="2"/>
    </row>
    <row r="860">
      <c r="A860" s="633"/>
      <c r="B860" s="2"/>
      <c r="C860" s="2"/>
      <c r="D860" s="2"/>
      <c r="F860" s="2"/>
      <c r="G860" s="2"/>
      <c r="K860" s="2"/>
      <c r="L860" s="2"/>
    </row>
    <row r="861">
      <c r="A861" s="633"/>
      <c r="B861" s="2"/>
      <c r="C861" s="2"/>
      <c r="D861" s="2"/>
      <c r="F861" s="2"/>
      <c r="G861" s="2"/>
      <c r="K861" s="2"/>
      <c r="L861" s="2"/>
    </row>
    <row r="862">
      <c r="A862" s="633"/>
      <c r="B862" s="2"/>
      <c r="C862" s="2"/>
      <c r="D862" s="2"/>
      <c r="F862" s="2"/>
      <c r="G862" s="2"/>
      <c r="K862" s="2"/>
      <c r="L862" s="2"/>
    </row>
    <row r="863">
      <c r="A863" s="633"/>
      <c r="B863" s="2"/>
      <c r="C863" s="2"/>
      <c r="D863" s="2"/>
      <c r="F863" s="2"/>
      <c r="G863" s="2"/>
      <c r="K863" s="2"/>
      <c r="L863" s="2"/>
    </row>
    <row r="864">
      <c r="A864" s="633"/>
      <c r="B864" s="2"/>
      <c r="C864" s="2"/>
      <c r="D864" s="2"/>
      <c r="F864" s="2"/>
      <c r="G864" s="2"/>
      <c r="K864" s="2"/>
      <c r="L864" s="2"/>
    </row>
    <row r="865">
      <c r="A865" s="633"/>
      <c r="B865" s="2"/>
      <c r="C865" s="2"/>
      <c r="D865" s="2"/>
      <c r="F865" s="2"/>
      <c r="G865" s="2"/>
      <c r="K865" s="2"/>
      <c r="L865" s="2"/>
    </row>
    <row r="866">
      <c r="A866" s="633"/>
      <c r="B866" s="2"/>
      <c r="C866" s="2"/>
      <c r="D866" s="2"/>
      <c r="F866" s="2"/>
      <c r="G866" s="2"/>
      <c r="K866" s="2"/>
      <c r="L866" s="2"/>
    </row>
    <row r="867">
      <c r="A867" s="633"/>
      <c r="B867" s="2"/>
      <c r="C867" s="2"/>
      <c r="D867" s="2"/>
      <c r="F867" s="2"/>
      <c r="G867" s="2"/>
      <c r="K867" s="2"/>
      <c r="L867" s="2"/>
    </row>
    <row r="868">
      <c r="A868" s="633"/>
      <c r="B868" s="2"/>
      <c r="C868" s="2"/>
      <c r="D868" s="2"/>
      <c r="F868" s="2"/>
      <c r="G868" s="2"/>
      <c r="K868" s="2"/>
      <c r="L868" s="2"/>
    </row>
    <row r="869">
      <c r="A869" s="633"/>
      <c r="B869" s="2"/>
      <c r="C869" s="2"/>
      <c r="D869" s="2"/>
      <c r="F869" s="2"/>
      <c r="G869" s="2"/>
      <c r="K869" s="2"/>
      <c r="L869" s="2"/>
    </row>
    <row r="870">
      <c r="A870" s="633"/>
      <c r="B870" s="2"/>
      <c r="C870" s="2"/>
      <c r="D870" s="2"/>
      <c r="F870" s="2"/>
      <c r="G870" s="2"/>
      <c r="K870" s="2"/>
      <c r="L870" s="2"/>
    </row>
    <row r="871">
      <c r="A871" s="633"/>
      <c r="B871" s="2"/>
      <c r="C871" s="2"/>
      <c r="D871" s="2"/>
      <c r="F871" s="2"/>
      <c r="G871" s="2"/>
      <c r="K871" s="2"/>
      <c r="L871" s="2"/>
    </row>
    <row r="872">
      <c r="A872" s="633"/>
      <c r="B872" s="2"/>
      <c r="C872" s="2"/>
      <c r="D872" s="2"/>
      <c r="F872" s="2"/>
      <c r="G872" s="2"/>
      <c r="K872" s="2"/>
      <c r="L872" s="2"/>
    </row>
    <row r="873">
      <c r="A873" s="633"/>
      <c r="B873" s="2"/>
      <c r="C873" s="2"/>
      <c r="D873" s="2"/>
      <c r="F873" s="2"/>
      <c r="G873" s="2"/>
      <c r="K873" s="2"/>
      <c r="L873" s="2"/>
    </row>
    <row r="874">
      <c r="A874" s="633"/>
      <c r="B874" s="2"/>
      <c r="C874" s="2"/>
      <c r="D874" s="2"/>
      <c r="F874" s="2"/>
      <c r="G874" s="2"/>
      <c r="K874" s="2"/>
      <c r="L874" s="2"/>
    </row>
    <row r="875">
      <c r="A875" s="633"/>
      <c r="B875" s="2"/>
      <c r="C875" s="2"/>
      <c r="D875" s="2"/>
      <c r="F875" s="2"/>
      <c r="G875" s="2"/>
      <c r="K875" s="2"/>
      <c r="L875" s="2"/>
    </row>
    <row r="876">
      <c r="A876" s="633"/>
      <c r="B876" s="2"/>
      <c r="C876" s="2"/>
      <c r="D876" s="2"/>
      <c r="F876" s="2"/>
      <c r="G876" s="2"/>
      <c r="K876" s="2"/>
      <c r="L876" s="2"/>
    </row>
    <row r="877">
      <c r="A877" s="633"/>
      <c r="B877" s="2"/>
      <c r="C877" s="2"/>
      <c r="D877" s="2"/>
      <c r="F877" s="2"/>
      <c r="G877" s="2"/>
      <c r="K877" s="2"/>
      <c r="L877" s="2"/>
    </row>
    <row r="878">
      <c r="A878" s="633"/>
      <c r="B878" s="2"/>
      <c r="C878" s="2"/>
      <c r="D878" s="2"/>
      <c r="F878" s="2"/>
      <c r="G878" s="2"/>
      <c r="K878" s="2"/>
      <c r="L878" s="2"/>
    </row>
    <row r="879">
      <c r="A879" s="633"/>
      <c r="B879" s="2"/>
      <c r="C879" s="2"/>
      <c r="D879" s="2"/>
      <c r="F879" s="2"/>
      <c r="G879" s="2"/>
      <c r="K879" s="2"/>
      <c r="L879" s="2"/>
    </row>
    <row r="880">
      <c r="A880" s="633"/>
      <c r="B880" s="2"/>
      <c r="C880" s="2"/>
      <c r="D880" s="2"/>
      <c r="F880" s="2"/>
      <c r="G880" s="2"/>
      <c r="K880" s="2"/>
      <c r="L880" s="2"/>
    </row>
    <row r="881">
      <c r="A881" s="633"/>
      <c r="B881" s="2"/>
      <c r="C881" s="2"/>
      <c r="D881" s="2"/>
      <c r="F881" s="2"/>
      <c r="G881" s="2"/>
      <c r="K881" s="2"/>
      <c r="L881" s="2"/>
    </row>
    <row r="882">
      <c r="A882" s="633"/>
      <c r="B882" s="2"/>
      <c r="C882" s="2"/>
      <c r="D882" s="2"/>
      <c r="F882" s="2"/>
      <c r="G882" s="2"/>
      <c r="K882" s="2"/>
      <c r="L882" s="2"/>
    </row>
    <row r="883">
      <c r="A883" s="633"/>
      <c r="B883" s="2"/>
      <c r="C883" s="2"/>
      <c r="D883" s="2"/>
      <c r="F883" s="2"/>
      <c r="G883" s="2"/>
      <c r="K883" s="2"/>
      <c r="L883" s="2"/>
    </row>
    <row r="884">
      <c r="A884" s="633"/>
      <c r="B884" s="2"/>
      <c r="C884" s="2"/>
      <c r="D884" s="2"/>
      <c r="F884" s="2"/>
      <c r="G884" s="2"/>
      <c r="K884" s="2"/>
      <c r="L884" s="2"/>
    </row>
    <row r="885">
      <c r="A885" s="633"/>
      <c r="B885" s="2"/>
      <c r="C885" s="2"/>
      <c r="D885" s="2"/>
      <c r="F885" s="2"/>
      <c r="G885" s="2"/>
      <c r="K885" s="2"/>
      <c r="L885" s="2"/>
    </row>
    <row r="886">
      <c r="A886" s="633"/>
      <c r="B886" s="2"/>
      <c r="C886" s="2"/>
      <c r="D886" s="2"/>
      <c r="F886" s="2"/>
      <c r="G886" s="2"/>
      <c r="K886" s="2"/>
      <c r="L886" s="2"/>
    </row>
    <row r="887">
      <c r="A887" s="633"/>
      <c r="B887" s="2"/>
      <c r="C887" s="2"/>
      <c r="D887" s="2"/>
      <c r="F887" s="2"/>
      <c r="G887" s="2"/>
      <c r="K887" s="2"/>
      <c r="L887" s="2"/>
    </row>
    <row r="888">
      <c r="A888" s="633"/>
      <c r="B888" s="2"/>
      <c r="C888" s="2"/>
      <c r="D888" s="2"/>
      <c r="F888" s="2"/>
      <c r="G888" s="2"/>
      <c r="K888" s="2"/>
      <c r="L888" s="2"/>
    </row>
    <row r="889">
      <c r="A889" s="633"/>
      <c r="B889" s="2"/>
      <c r="C889" s="2"/>
      <c r="D889" s="2"/>
      <c r="F889" s="2"/>
      <c r="G889" s="2"/>
      <c r="K889" s="2"/>
      <c r="L889" s="2"/>
    </row>
    <row r="890">
      <c r="A890" s="633"/>
      <c r="B890" s="2"/>
      <c r="C890" s="2"/>
      <c r="D890" s="2"/>
      <c r="F890" s="2"/>
      <c r="G890" s="2"/>
      <c r="K890" s="2"/>
      <c r="L890" s="2"/>
    </row>
    <row r="891">
      <c r="A891" s="633"/>
      <c r="B891" s="2"/>
      <c r="C891" s="2"/>
      <c r="D891" s="2"/>
      <c r="F891" s="2"/>
      <c r="G891" s="2"/>
      <c r="K891" s="2"/>
      <c r="L891" s="2"/>
    </row>
    <row r="892">
      <c r="A892" s="633"/>
      <c r="B892" s="2"/>
      <c r="C892" s="2"/>
      <c r="D892" s="2"/>
      <c r="F892" s="2"/>
      <c r="G892" s="2"/>
      <c r="K892" s="2"/>
      <c r="L892" s="2"/>
    </row>
    <row r="893">
      <c r="A893" s="633"/>
      <c r="B893" s="2"/>
      <c r="C893" s="2"/>
      <c r="D893" s="2"/>
      <c r="F893" s="2"/>
      <c r="G893" s="2"/>
      <c r="K893" s="2"/>
      <c r="L893" s="2"/>
    </row>
    <row r="894">
      <c r="A894" s="633"/>
      <c r="B894" s="2"/>
      <c r="C894" s="2"/>
      <c r="D894" s="2"/>
      <c r="F894" s="2"/>
      <c r="G894" s="2"/>
      <c r="K894" s="2"/>
      <c r="L894" s="2"/>
    </row>
    <row r="895">
      <c r="A895" s="633"/>
      <c r="B895" s="2"/>
      <c r="C895" s="2"/>
      <c r="D895" s="2"/>
      <c r="F895" s="2"/>
      <c r="G895" s="2"/>
      <c r="K895" s="2"/>
      <c r="L895" s="2"/>
    </row>
    <row r="896">
      <c r="A896" s="633"/>
      <c r="B896" s="2"/>
      <c r="C896" s="2"/>
      <c r="D896" s="2"/>
      <c r="F896" s="2"/>
      <c r="G896" s="2"/>
      <c r="K896" s="2"/>
      <c r="L896" s="2"/>
    </row>
    <row r="897">
      <c r="A897" s="633"/>
      <c r="B897" s="2"/>
      <c r="C897" s="2"/>
      <c r="D897" s="2"/>
      <c r="F897" s="2"/>
      <c r="G897" s="2"/>
      <c r="K897" s="2"/>
      <c r="L897" s="2"/>
    </row>
    <row r="898">
      <c r="A898" s="633"/>
      <c r="B898" s="2"/>
      <c r="C898" s="2"/>
      <c r="D898" s="2"/>
      <c r="F898" s="2"/>
      <c r="G898" s="2"/>
      <c r="K898" s="2"/>
      <c r="L898" s="2"/>
    </row>
    <row r="899">
      <c r="A899" s="633"/>
      <c r="B899" s="2"/>
      <c r="C899" s="2"/>
      <c r="D899" s="2"/>
      <c r="F899" s="2"/>
      <c r="G899" s="2"/>
      <c r="K899" s="2"/>
      <c r="L899" s="2"/>
    </row>
    <row r="900">
      <c r="A900" s="633"/>
      <c r="B900" s="2"/>
      <c r="C900" s="2"/>
      <c r="D900" s="2"/>
      <c r="F900" s="2"/>
      <c r="G900" s="2"/>
      <c r="K900" s="2"/>
      <c r="L900" s="2"/>
    </row>
    <row r="901">
      <c r="A901" s="633"/>
      <c r="B901" s="2"/>
      <c r="C901" s="2"/>
      <c r="D901" s="2"/>
      <c r="F901" s="2"/>
      <c r="G901" s="2"/>
      <c r="K901" s="2"/>
      <c r="L901" s="2"/>
    </row>
    <row r="902">
      <c r="A902" s="633"/>
      <c r="B902" s="2"/>
      <c r="C902" s="2"/>
      <c r="D902" s="2"/>
      <c r="F902" s="2"/>
      <c r="G902" s="2"/>
      <c r="K902" s="2"/>
      <c r="L902" s="2"/>
    </row>
    <row r="903">
      <c r="A903" s="633"/>
      <c r="B903" s="2"/>
      <c r="C903" s="2"/>
      <c r="D903" s="2"/>
      <c r="F903" s="2"/>
      <c r="G903" s="2"/>
      <c r="K903" s="2"/>
      <c r="L903" s="2"/>
    </row>
    <row r="904">
      <c r="A904" s="633"/>
      <c r="B904" s="2"/>
      <c r="C904" s="2"/>
      <c r="D904" s="2"/>
      <c r="F904" s="2"/>
      <c r="G904" s="2"/>
      <c r="K904" s="2"/>
      <c r="L904" s="2"/>
    </row>
    <row r="905">
      <c r="A905" s="633"/>
      <c r="B905" s="2"/>
      <c r="C905" s="2"/>
      <c r="D905" s="2"/>
      <c r="F905" s="2"/>
      <c r="G905" s="2"/>
      <c r="K905" s="2"/>
      <c r="L905" s="2"/>
    </row>
    <row r="906">
      <c r="A906" s="633"/>
      <c r="B906" s="2"/>
      <c r="C906" s="2"/>
      <c r="D906" s="2"/>
      <c r="F906" s="2"/>
      <c r="G906" s="2"/>
      <c r="K906" s="2"/>
      <c r="L906" s="2"/>
    </row>
    <row r="907">
      <c r="A907" s="633"/>
      <c r="B907" s="2"/>
      <c r="C907" s="2"/>
      <c r="D907" s="2"/>
      <c r="F907" s="2"/>
      <c r="G907" s="2"/>
      <c r="K907" s="2"/>
      <c r="L907" s="2"/>
    </row>
    <row r="908">
      <c r="A908" s="633"/>
      <c r="B908" s="2"/>
      <c r="C908" s="2"/>
      <c r="D908" s="2"/>
      <c r="F908" s="2"/>
      <c r="G908" s="2"/>
      <c r="K908" s="2"/>
      <c r="L908" s="2"/>
    </row>
    <row r="909">
      <c r="A909" s="633"/>
      <c r="B909" s="2"/>
      <c r="C909" s="2"/>
      <c r="D909" s="2"/>
      <c r="F909" s="2"/>
      <c r="G909" s="2"/>
      <c r="K909" s="2"/>
      <c r="L909" s="2"/>
    </row>
    <row r="910">
      <c r="A910" s="633"/>
      <c r="B910" s="2"/>
      <c r="C910" s="2"/>
      <c r="D910" s="2"/>
      <c r="F910" s="2"/>
      <c r="G910" s="2"/>
      <c r="K910" s="2"/>
      <c r="L910" s="2"/>
    </row>
    <row r="911">
      <c r="A911" s="633"/>
      <c r="B911" s="2"/>
      <c r="C911" s="2"/>
      <c r="D911" s="2"/>
      <c r="F911" s="2"/>
      <c r="G911" s="2"/>
      <c r="K911" s="2"/>
      <c r="L911" s="2"/>
    </row>
    <row r="912">
      <c r="A912" s="633"/>
      <c r="B912" s="2"/>
      <c r="C912" s="2"/>
      <c r="D912" s="2"/>
      <c r="F912" s="2"/>
      <c r="G912" s="2"/>
      <c r="K912" s="2"/>
      <c r="L912" s="2"/>
    </row>
    <row r="913">
      <c r="A913" s="633"/>
      <c r="B913" s="2"/>
      <c r="C913" s="2"/>
      <c r="D913" s="2"/>
      <c r="F913" s="2"/>
      <c r="G913" s="2"/>
      <c r="K913" s="2"/>
      <c r="L913" s="2"/>
    </row>
    <row r="914">
      <c r="A914" s="633"/>
      <c r="B914" s="2"/>
      <c r="C914" s="2"/>
      <c r="D914" s="2"/>
      <c r="F914" s="2"/>
      <c r="G914" s="2"/>
      <c r="K914" s="2"/>
      <c r="L914" s="2"/>
    </row>
    <row r="915">
      <c r="A915" s="633"/>
      <c r="B915" s="2"/>
      <c r="C915" s="2"/>
      <c r="D915" s="2"/>
      <c r="F915" s="2"/>
      <c r="G915" s="2"/>
      <c r="K915" s="2"/>
      <c r="L915" s="2"/>
    </row>
    <row r="916">
      <c r="A916" s="633"/>
      <c r="B916" s="2"/>
      <c r="C916" s="2"/>
      <c r="D916" s="2"/>
      <c r="F916" s="2"/>
      <c r="G916" s="2"/>
      <c r="K916" s="2"/>
      <c r="L916" s="2"/>
    </row>
    <row r="917">
      <c r="A917" s="633"/>
      <c r="B917" s="2"/>
      <c r="C917" s="2"/>
      <c r="D917" s="2"/>
      <c r="F917" s="2"/>
      <c r="G917" s="2"/>
      <c r="K917" s="2"/>
      <c r="L917" s="2"/>
    </row>
    <row r="918">
      <c r="A918" s="633"/>
      <c r="B918" s="2"/>
      <c r="C918" s="2"/>
      <c r="D918" s="2"/>
      <c r="F918" s="2"/>
      <c r="G918" s="2"/>
      <c r="K918" s="2"/>
      <c r="L918" s="2"/>
    </row>
    <row r="919">
      <c r="A919" s="633"/>
      <c r="B919" s="2"/>
      <c r="C919" s="2"/>
      <c r="D919" s="2"/>
      <c r="F919" s="2"/>
      <c r="G919" s="2"/>
      <c r="K919" s="2"/>
      <c r="L919" s="2"/>
    </row>
    <row r="920">
      <c r="A920" s="633"/>
      <c r="B920" s="2"/>
      <c r="C920" s="2"/>
      <c r="D920" s="2"/>
      <c r="F920" s="2"/>
      <c r="G920" s="2"/>
      <c r="K920" s="2"/>
      <c r="L920" s="2"/>
    </row>
    <row r="921">
      <c r="A921" s="633"/>
      <c r="B921" s="2"/>
      <c r="C921" s="2"/>
      <c r="D921" s="2"/>
      <c r="F921" s="2"/>
      <c r="G921" s="2"/>
      <c r="K921" s="2"/>
      <c r="L921" s="2"/>
    </row>
    <row r="922">
      <c r="A922" s="633"/>
      <c r="B922" s="2"/>
      <c r="C922" s="2"/>
      <c r="D922" s="2"/>
      <c r="F922" s="2"/>
      <c r="G922" s="2"/>
      <c r="K922" s="2"/>
      <c r="L922" s="2"/>
    </row>
    <row r="923">
      <c r="A923" s="633"/>
      <c r="B923" s="2"/>
      <c r="C923" s="2"/>
      <c r="D923" s="2"/>
      <c r="F923" s="2"/>
      <c r="G923" s="2"/>
      <c r="K923" s="2"/>
      <c r="L923" s="2"/>
    </row>
    <row r="924">
      <c r="A924" s="633"/>
      <c r="B924" s="2"/>
      <c r="C924" s="2"/>
      <c r="D924" s="2"/>
      <c r="F924" s="2"/>
      <c r="G924" s="2"/>
      <c r="K924" s="2"/>
      <c r="L924" s="2"/>
    </row>
    <row r="925">
      <c r="A925" s="633"/>
      <c r="B925" s="2"/>
      <c r="C925" s="2"/>
      <c r="D925" s="2"/>
      <c r="F925" s="2"/>
      <c r="G925" s="2"/>
      <c r="K925" s="2"/>
      <c r="L925" s="2"/>
    </row>
    <row r="926">
      <c r="A926" s="633"/>
      <c r="B926" s="2"/>
      <c r="C926" s="2"/>
      <c r="D926" s="2"/>
      <c r="F926" s="2"/>
      <c r="G926" s="2"/>
      <c r="K926" s="2"/>
      <c r="L926" s="2"/>
    </row>
    <row r="927">
      <c r="A927" s="633"/>
      <c r="B927" s="2"/>
      <c r="C927" s="2"/>
      <c r="D927" s="2"/>
      <c r="F927" s="2"/>
      <c r="G927" s="2"/>
      <c r="K927" s="2"/>
      <c r="L927" s="2"/>
    </row>
    <row r="928">
      <c r="A928" s="633"/>
      <c r="B928" s="2"/>
      <c r="C928" s="2"/>
      <c r="D928" s="2"/>
      <c r="F928" s="2"/>
      <c r="G928" s="2"/>
      <c r="K928" s="2"/>
      <c r="L928" s="2"/>
    </row>
    <row r="929">
      <c r="A929" s="633"/>
      <c r="B929" s="2"/>
      <c r="C929" s="2"/>
      <c r="D929" s="2"/>
      <c r="F929" s="2"/>
      <c r="G929" s="2"/>
      <c r="K929" s="2"/>
      <c r="L929" s="2"/>
    </row>
    <row r="930">
      <c r="A930" s="633"/>
      <c r="B930" s="2"/>
      <c r="C930" s="2"/>
      <c r="D930" s="2"/>
      <c r="F930" s="2"/>
      <c r="G930" s="2"/>
      <c r="K930" s="2"/>
      <c r="L930" s="2"/>
    </row>
    <row r="931">
      <c r="A931" s="633"/>
      <c r="B931" s="2"/>
      <c r="C931" s="2"/>
      <c r="D931" s="2"/>
      <c r="F931" s="2"/>
      <c r="G931" s="2"/>
      <c r="K931" s="2"/>
      <c r="L931" s="2"/>
    </row>
    <row r="932">
      <c r="A932" s="633"/>
      <c r="B932" s="2"/>
      <c r="C932" s="2"/>
      <c r="D932" s="2"/>
      <c r="F932" s="2"/>
      <c r="G932" s="2"/>
      <c r="K932" s="2"/>
      <c r="L932" s="2"/>
    </row>
    <row r="933">
      <c r="A933" s="633"/>
      <c r="B933" s="2"/>
      <c r="C933" s="2"/>
      <c r="D933" s="2"/>
      <c r="F933" s="2"/>
      <c r="G933" s="2"/>
      <c r="K933" s="2"/>
      <c r="L933" s="2"/>
    </row>
    <row r="934">
      <c r="A934" s="633"/>
      <c r="B934" s="2"/>
      <c r="C934" s="2"/>
      <c r="D934" s="2"/>
      <c r="F934" s="2"/>
      <c r="G934" s="2"/>
      <c r="K934" s="2"/>
      <c r="L934" s="2"/>
    </row>
    <row r="935">
      <c r="A935" s="633"/>
      <c r="B935" s="2"/>
      <c r="C935" s="2"/>
      <c r="D935" s="2"/>
      <c r="F935" s="2"/>
      <c r="G935" s="2"/>
      <c r="K935" s="2"/>
      <c r="L935" s="2"/>
    </row>
    <row r="936">
      <c r="A936" s="633"/>
      <c r="B936" s="2"/>
      <c r="C936" s="2"/>
      <c r="D936" s="2"/>
      <c r="F936" s="2"/>
      <c r="G936" s="2"/>
      <c r="K936" s="2"/>
      <c r="L936" s="2"/>
    </row>
    <row r="937">
      <c r="A937" s="633"/>
      <c r="B937" s="2"/>
      <c r="C937" s="2"/>
      <c r="D937" s="2"/>
      <c r="F937" s="2"/>
      <c r="G937" s="2"/>
      <c r="K937" s="2"/>
      <c r="L937" s="2"/>
    </row>
    <row r="938">
      <c r="A938" s="633"/>
      <c r="B938" s="2"/>
      <c r="C938" s="2"/>
      <c r="D938" s="2"/>
      <c r="F938" s="2"/>
      <c r="G938" s="2"/>
      <c r="K938" s="2"/>
      <c r="L938" s="2"/>
    </row>
    <row r="939">
      <c r="A939" s="633"/>
      <c r="B939" s="2"/>
      <c r="C939" s="2"/>
      <c r="D939" s="2"/>
      <c r="F939" s="2"/>
      <c r="G939" s="2"/>
      <c r="K939" s="2"/>
      <c r="L939" s="2"/>
    </row>
    <row r="940">
      <c r="A940" s="633"/>
      <c r="B940" s="2"/>
      <c r="C940" s="2"/>
      <c r="D940" s="2"/>
      <c r="F940" s="2"/>
      <c r="G940" s="2"/>
      <c r="K940" s="2"/>
      <c r="L940" s="2"/>
    </row>
    <row r="941">
      <c r="A941" s="633"/>
      <c r="B941" s="2"/>
      <c r="C941" s="2"/>
      <c r="D941" s="2"/>
      <c r="F941" s="2"/>
      <c r="G941" s="2"/>
      <c r="K941" s="2"/>
      <c r="L941" s="2"/>
    </row>
    <row r="942">
      <c r="A942" s="633"/>
      <c r="B942" s="2"/>
      <c r="C942" s="2"/>
      <c r="D942" s="2"/>
      <c r="F942" s="2"/>
      <c r="G942" s="2"/>
      <c r="K942" s="2"/>
      <c r="L942" s="2"/>
    </row>
    <row r="943">
      <c r="A943" s="633"/>
      <c r="B943" s="2"/>
      <c r="C943" s="2"/>
      <c r="D943" s="2"/>
      <c r="F943" s="2"/>
      <c r="G943" s="2"/>
      <c r="K943" s="2"/>
      <c r="L943" s="2"/>
    </row>
    <row r="944">
      <c r="A944" s="633"/>
      <c r="B944" s="2"/>
      <c r="C944" s="2"/>
      <c r="D944" s="2"/>
      <c r="F944" s="2"/>
      <c r="G944" s="2"/>
      <c r="K944" s="2"/>
      <c r="L944" s="2"/>
    </row>
    <row r="945">
      <c r="A945" s="633"/>
      <c r="B945" s="2"/>
      <c r="C945" s="2"/>
      <c r="D945" s="2"/>
      <c r="F945" s="2"/>
      <c r="G945" s="2"/>
      <c r="K945" s="2"/>
      <c r="L945" s="2"/>
    </row>
    <row r="946">
      <c r="A946" s="633"/>
      <c r="B946" s="2"/>
      <c r="C946" s="2"/>
      <c r="D946" s="2"/>
      <c r="F946" s="2"/>
      <c r="G946" s="2"/>
      <c r="K946" s="2"/>
      <c r="L946" s="2"/>
    </row>
    <row r="947">
      <c r="A947" s="633"/>
      <c r="B947" s="2"/>
      <c r="C947" s="2"/>
      <c r="D947" s="2"/>
      <c r="F947" s="2"/>
      <c r="G947" s="2"/>
      <c r="K947" s="2"/>
      <c r="L947" s="2"/>
    </row>
    <row r="948">
      <c r="A948" s="633"/>
      <c r="B948" s="2"/>
      <c r="C948" s="2"/>
      <c r="D948" s="2"/>
      <c r="F948" s="2"/>
      <c r="G948" s="2"/>
      <c r="K948" s="2"/>
      <c r="L948" s="2"/>
    </row>
    <row r="949">
      <c r="A949" s="633"/>
      <c r="B949" s="2"/>
      <c r="C949" s="2"/>
      <c r="D949" s="2"/>
      <c r="F949" s="2"/>
      <c r="G949" s="2"/>
      <c r="K949" s="2"/>
      <c r="L949" s="2"/>
    </row>
    <row r="950">
      <c r="A950" s="633"/>
      <c r="B950" s="2"/>
      <c r="C950" s="2"/>
      <c r="D950" s="2"/>
      <c r="F950" s="2"/>
      <c r="G950" s="2"/>
      <c r="K950" s="2"/>
      <c r="L950" s="2"/>
    </row>
    <row r="951">
      <c r="A951" s="633"/>
      <c r="B951" s="2"/>
      <c r="C951" s="2"/>
      <c r="D951" s="2"/>
      <c r="F951" s="2"/>
      <c r="G951" s="2"/>
      <c r="K951" s="2"/>
      <c r="L951" s="2"/>
    </row>
    <row r="952">
      <c r="A952" s="633"/>
      <c r="B952" s="2"/>
      <c r="C952" s="2"/>
      <c r="D952" s="2"/>
      <c r="F952" s="2"/>
      <c r="G952" s="2"/>
      <c r="K952" s="2"/>
      <c r="L952" s="2"/>
    </row>
    <row r="953">
      <c r="A953" s="633"/>
      <c r="B953" s="2"/>
      <c r="C953" s="2"/>
      <c r="D953" s="2"/>
      <c r="F953" s="2"/>
      <c r="G953" s="2"/>
      <c r="K953" s="2"/>
      <c r="L953" s="2"/>
    </row>
    <row r="954">
      <c r="A954" s="633"/>
      <c r="B954" s="2"/>
      <c r="C954" s="2"/>
      <c r="D954" s="2"/>
      <c r="F954" s="2"/>
      <c r="G954" s="2"/>
      <c r="K954" s="2"/>
      <c r="L954" s="2"/>
    </row>
    <row r="955">
      <c r="A955" s="633"/>
      <c r="B955" s="2"/>
      <c r="C955" s="2"/>
      <c r="D955" s="2"/>
      <c r="F955" s="2"/>
      <c r="G955" s="2"/>
      <c r="K955" s="2"/>
      <c r="L955" s="2"/>
    </row>
    <row r="956">
      <c r="A956" s="633"/>
      <c r="B956" s="2"/>
      <c r="C956" s="2"/>
      <c r="D956" s="2"/>
      <c r="F956" s="2"/>
      <c r="G956" s="2"/>
      <c r="K956" s="2"/>
      <c r="L956" s="2"/>
    </row>
    <row r="957">
      <c r="A957" s="633"/>
      <c r="B957" s="2"/>
      <c r="C957" s="2"/>
      <c r="D957" s="2"/>
      <c r="F957" s="2"/>
      <c r="G957" s="2"/>
      <c r="K957" s="2"/>
      <c r="L957" s="2"/>
    </row>
    <row r="958">
      <c r="A958" s="633"/>
      <c r="B958" s="2"/>
      <c r="C958" s="2"/>
      <c r="D958" s="2"/>
      <c r="F958" s="2"/>
      <c r="G958" s="2"/>
      <c r="K958" s="2"/>
      <c r="L958" s="2"/>
    </row>
    <row r="959">
      <c r="A959" s="633"/>
      <c r="B959" s="2"/>
      <c r="C959" s="2"/>
      <c r="D959" s="2"/>
      <c r="F959" s="2"/>
      <c r="G959" s="2"/>
      <c r="K959" s="2"/>
      <c r="L959" s="2"/>
    </row>
    <row r="960">
      <c r="A960" s="633"/>
      <c r="B960" s="2"/>
      <c r="C960" s="2"/>
      <c r="D960" s="2"/>
      <c r="F960" s="2"/>
      <c r="G960" s="2"/>
      <c r="K960" s="2"/>
      <c r="L960" s="2"/>
    </row>
    <row r="961">
      <c r="A961" s="633"/>
      <c r="B961" s="2"/>
      <c r="C961" s="2"/>
      <c r="D961" s="2"/>
      <c r="F961" s="2"/>
      <c r="G961" s="2"/>
      <c r="K961" s="2"/>
      <c r="L961" s="2"/>
    </row>
    <row r="962">
      <c r="A962" s="633"/>
      <c r="B962" s="2"/>
      <c r="C962" s="2"/>
      <c r="D962" s="2"/>
      <c r="F962" s="2"/>
      <c r="G962" s="2"/>
      <c r="K962" s="2"/>
      <c r="L962" s="2"/>
    </row>
    <row r="963">
      <c r="A963" s="633"/>
      <c r="B963" s="2"/>
      <c r="C963" s="2"/>
      <c r="D963" s="2"/>
      <c r="F963" s="2"/>
      <c r="G963" s="2"/>
      <c r="K963" s="2"/>
      <c r="L963" s="2"/>
    </row>
    <row r="964">
      <c r="A964" s="633"/>
      <c r="B964" s="2"/>
      <c r="C964" s="2"/>
      <c r="D964" s="2"/>
      <c r="F964" s="2"/>
      <c r="G964" s="2"/>
      <c r="K964" s="2"/>
      <c r="L964" s="2"/>
    </row>
    <row r="965">
      <c r="A965" s="633"/>
      <c r="B965" s="2"/>
      <c r="C965" s="2"/>
      <c r="D965" s="2"/>
      <c r="F965" s="2"/>
      <c r="G965" s="2"/>
      <c r="K965" s="2"/>
      <c r="L965" s="2"/>
    </row>
    <row r="966">
      <c r="A966" s="633"/>
      <c r="B966" s="2"/>
      <c r="C966" s="2"/>
      <c r="D966" s="2"/>
      <c r="F966" s="2"/>
      <c r="G966" s="2"/>
      <c r="K966" s="2"/>
      <c r="L966" s="2"/>
    </row>
    <row r="967">
      <c r="A967" s="633"/>
      <c r="B967" s="2"/>
      <c r="C967" s="2"/>
      <c r="D967" s="2"/>
      <c r="F967" s="2"/>
      <c r="G967" s="2"/>
      <c r="K967" s="2"/>
      <c r="L967" s="2"/>
    </row>
    <row r="968">
      <c r="A968" s="633"/>
      <c r="B968" s="2"/>
      <c r="C968" s="2"/>
      <c r="D968" s="2"/>
      <c r="F968" s="2"/>
      <c r="G968" s="2"/>
      <c r="K968" s="2"/>
      <c r="L968" s="2"/>
    </row>
    <row r="969">
      <c r="A969" s="633"/>
      <c r="B969" s="2"/>
      <c r="C969" s="2"/>
      <c r="D969" s="2"/>
      <c r="F969" s="2"/>
      <c r="G969" s="2"/>
      <c r="K969" s="2"/>
      <c r="L969" s="2"/>
    </row>
    <row r="970">
      <c r="A970" s="633"/>
      <c r="B970" s="2"/>
      <c r="C970" s="2"/>
      <c r="D970" s="2"/>
      <c r="F970" s="2"/>
      <c r="G970" s="2"/>
      <c r="K970" s="2"/>
      <c r="L970" s="2"/>
    </row>
    <row r="971">
      <c r="A971" s="633"/>
      <c r="B971" s="2"/>
      <c r="C971" s="2"/>
      <c r="D971" s="2"/>
      <c r="F971" s="2"/>
      <c r="G971" s="2"/>
      <c r="K971" s="2"/>
      <c r="L971" s="2"/>
    </row>
    <row r="972">
      <c r="A972" s="633"/>
      <c r="B972" s="2"/>
      <c r="C972" s="2"/>
      <c r="D972" s="2"/>
      <c r="F972" s="2"/>
      <c r="G972" s="2"/>
      <c r="K972" s="2"/>
      <c r="L972" s="2"/>
    </row>
    <row r="973">
      <c r="A973" s="633"/>
      <c r="B973" s="2"/>
      <c r="C973" s="2"/>
      <c r="D973" s="2"/>
      <c r="F973" s="2"/>
      <c r="G973" s="2"/>
      <c r="K973" s="2"/>
      <c r="L973" s="2"/>
    </row>
    <row r="974">
      <c r="A974" s="633"/>
      <c r="B974" s="2"/>
      <c r="C974" s="2"/>
      <c r="D974" s="2"/>
      <c r="F974" s="2"/>
      <c r="G974" s="2"/>
      <c r="K974" s="2"/>
      <c r="L974" s="2"/>
    </row>
    <row r="975">
      <c r="A975" s="633"/>
      <c r="B975" s="2"/>
      <c r="C975" s="2"/>
      <c r="D975" s="2"/>
      <c r="F975" s="2"/>
      <c r="G975" s="2"/>
      <c r="K975" s="2"/>
      <c r="L975" s="2"/>
    </row>
    <row r="976">
      <c r="A976" s="633"/>
      <c r="B976" s="2"/>
      <c r="C976" s="2"/>
      <c r="D976" s="2"/>
      <c r="F976" s="2"/>
      <c r="G976" s="2"/>
      <c r="K976" s="2"/>
      <c r="L976" s="2"/>
    </row>
    <row r="977">
      <c r="A977" s="633"/>
      <c r="B977" s="2"/>
      <c r="C977" s="2"/>
      <c r="D977" s="2"/>
      <c r="F977" s="2"/>
      <c r="G977" s="2"/>
      <c r="K977" s="2"/>
      <c r="L977" s="2"/>
    </row>
    <row r="978">
      <c r="A978" s="633"/>
      <c r="B978" s="2"/>
      <c r="C978" s="2"/>
      <c r="D978" s="2"/>
      <c r="F978" s="2"/>
      <c r="G978" s="2"/>
      <c r="K978" s="2"/>
      <c r="L978" s="2"/>
    </row>
    <row r="979">
      <c r="A979" s="633"/>
      <c r="B979" s="2"/>
      <c r="C979" s="2"/>
      <c r="D979" s="2"/>
      <c r="F979" s="2"/>
      <c r="G979" s="2"/>
      <c r="K979" s="2"/>
      <c r="L979" s="2"/>
    </row>
    <row r="980">
      <c r="A980" s="633"/>
      <c r="B980" s="2"/>
      <c r="C980" s="2"/>
      <c r="D980" s="2"/>
      <c r="F980" s="2"/>
      <c r="G980" s="2"/>
      <c r="K980" s="2"/>
      <c r="L980" s="2"/>
    </row>
    <row r="981">
      <c r="A981" s="633"/>
      <c r="B981" s="2"/>
      <c r="C981" s="2"/>
      <c r="D981" s="2"/>
      <c r="F981" s="2"/>
      <c r="G981" s="2"/>
      <c r="K981" s="2"/>
      <c r="L981" s="2"/>
    </row>
    <row r="982">
      <c r="A982" s="633"/>
      <c r="B982" s="2"/>
      <c r="C982" s="2"/>
      <c r="D982" s="2"/>
      <c r="F982" s="2"/>
      <c r="G982" s="2"/>
      <c r="K982" s="2"/>
      <c r="L982" s="2"/>
    </row>
    <row r="983">
      <c r="A983" s="633"/>
      <c r="B983" s="2"/>
      <c r="C983" s="2"/>
      <c r="D983" s="2"/>
      <c r="F983" s="2"/>
      <c r="G983" s="2"/>
      <c r="K983" s="2"/>
      <c r="L983" s="2"/>
    </row>
    <row r="984">
      <c r="A984" s="633"/>
      <c r="B984" s="2"/>
      <c r="C984" s="2"/>
      <c r="D984" s="2"/>
      <c r="F984" s="2"/>
      <c r="G984" s="2"/>
      <c r="K984" s="2"/>
      <c r="L984" s="2"/>
    </row>
    <row r="985">
      <c r="A985" s="633"/>
      <c r="B985" s="2"/>
      <c r="C985" s="2"/>
      <c r="D985" s="2"/>
      <c r="F985" s="2"/>
      <c r="G985" s="2"/>
      <c r="K985" s="2"/>
      <c r="L985" s="2"/>
    </row>
    <row r="986">
      <c r="A986" s="633"/>
      <c r="B986" s="2"/>
      <c r="C986" s="2"/>
      <c r="D986" s="2"/>
      <c r="F986" s="2"/>
      <c r="G986" s="2"/>
      <c r="K986" s="2"/>
      <c r="L986" s="2"/>
    </row>
    <row r="987">
      <c r="A987" s="633"/>
      <c r="B987" s="2"/>
      <c r="C987" s="2"/>
      <c r="D987" s="2"/>
      <c r="F987" s="2"/>
      <c r="G987" s="2"/>
      <c r="K987" s="2"/>
      <c r="L987" s="2"/>
    </row>
    <row r="988">
      <c r="A988" s="633"/>
      <c r="B988" s="2"/>
      <c r="C988" s="2"/>
      <c r="D988" s="2"/>
      <c r="F988" s="2"/>
      <c r="G988" s="2"/>
      <c r="K988" s="2"/>
      <c r="L988" s="2"/>
    </row>
    <row r="989">
      <c r="A989" s="633"/>
      <c r="B989" s="2"/>
      <c r="C989" s="2"/>
      <c r="D989" s="2"/>
      <c r="F989" s="2"/>
      <c r="G989" s="2"/>
      <c r="K989" s="2"/>
      <c r="L989" s="2"/>
    </row>
    <row r="990">
      <c r="A990" s="633"/>
      <c r="B990" s="2"/>
      <c r="C990" s="2"/>
      <c r="D990" s="2"/>
      <c r="F990" s="2"/>
      <c r="G990" s="2"/>
      <c r="K990" s="2"/>
      <c r="L990" s="2"/>
    </row>
    <row r="991">
      <c r="A991" s="633"/>
      <c r="B991" s="2"/>
      <c r="C991" s="2"/>
      <c r="D991" s="2"/>
      <c r="F991" s="2"/>
      <c r="G991" s="2"/>
      <c r="K991" s="2"/>
      <c r="L991" s="2"/>
    </row>
    <row r="992">
      <c r="A992" s="633"/>
      <c r="B992" s="2"/>
      <c r="C992" s="2"/>
      <c r="D992" s="2"/>
      <c r="F992" s="2"/>
      <c r="G992" s="2"/>
      <c r="K992" s="2"/>
      <c r="L992" s="2"/>
    </row>
    <row r="993">
      <c r="A993" s="633"/>
      <c r="B993" s="2"/>
      <c r="C993" s="2"/>
      <c r="D993" s="2"/>
      <c r="F993" s="2"/>
      <c r="G993" s="2"/>
      <c r="K993" s="2"/>
      <c r="L993" s="2"/>
    </row>
    <row r="994">
      <c r="A994" s="633"/>
      <c r="B994" s="2"/>
      <c r="C994" s="2"/>
      <c r="D994" s="2"/>
      <c r="F994" s="2"/>
      <c r="G994" s="2"/>
      <c r="K994" s="2"/>
      <c r="L994" s="2"/>
    </row>
    <row r="995">
      <c r="A995" s="633"/>
      <c r="B995" s="2"/>
      <c r="C995" s="2"/>
      <c r="D995" s="2"/>
      <c r="F995" s="2"/>
      <c r="G995" s="2"/>
      <c r="K995" s="2"/>
      <c r="L995" s="2"/>
    </row>
    <row r="996">
      <c r="A996" s="633"/>
      <c r="B996" s="2"/>
      <c r="C996" s="2"/>
      <c r="D996" s="2"/>
      <c r="F996" s="2"/>
      <c r="G996" s="2"/>
      <c r="K996" s="2"/>
      <c r="L996" s="2"/>
    </row>
    <row r="997">
      <c r="A997" s="633"/>
      <c r="B997" s="2"/>
      <c r="C997" s="2"/>
      <c r="D997" s="2"/>
      <c r="F997" s="2"/>
      <c r="G997" s="2"/>
      <c r="K997" s="2"/>
      <c r="L997" s="2"/>
    </row>
    <row r="998">
      <c r="A998" s="633"/>
      <c r="B998" s="2"/>
      <c r="C998" s="2"/>
      <c r="D998" s="2"/>
      <c r="F998" s="2"/>
      <c r="G998" s="2"/>
      <c r="K998" s="2"/>
      <c r="L998" s="2"/>
    </row>
    <row r="999">
      <c r="A999" s="633"/>
      <c r="B999" s="2"/>
      <c r="C999" s="2"/>
      <c r="D999" s="2"/>
      <c r="F999" s="2"/>
      <c r="G999" s="2"/>
      <c r="K999" s="2"/>
      <c r="L999" s="2"/>
    </row>
  </sheetData>
  <mergeCells count="1">
    <mergeCell ref="B13:S13"/>
  </mergeCells>
  <conditionalFormatting sqref="A1:AD88">
    <cfRule type="containsText" dxfId="0" priority="1" operator="containsText" text="N/A">
      <formula>NOT(ISERROR(SEARCH(("N/A"),(A1))))</formula>
    </cfRule>
  </conditionalFormatting>
  <conditionalFormatting sqref="C4:S11">
    <cfRule type="expression" dxfId="1" priority="2">
      <formula>$B:$B="Yes" </formula>
    </cfRule>
  </conditionalFormatting>
  <dataValidations>
    <dataValidation type="list" allowBlank="1" sqref="B13">
      <formula1>'Spreadsheet settings'!$C$2:$C$100</formula1>
    </dataValidation>
  </dataValidations>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outlinePr summaryBelow="0" summaryRight="0"/>
  </sheetPr>
  <sheetViews>
    <sheetView workbookViewId="0">
      <pane ySplit="1.0" topLeftCell="A2" activePane="bottomLeft" state="frozen"/>
      <selection activeCell="B3" sqref="B3" pane="bottomLeft"/>
    </sheetView>
  </sheetViews>
  <sheetFormatPr customHeight="1" defaultColWidth="17.29" defaultRowHeight="15.0"/>
  <cols>
    <col customWidth="1" min="1" max="1" width="85.57"/>
    <col customWidth="1" min="2" max="2" width="75.43"/>
    <col customWidth="1" min="3" max="3" width="22.0"/>
  </cols>
  <sheetData>
    <row r="1">
      <c r="A1" s="638" t="s">
        <v>390</v>
      </c>
      <c r="B1" s="639" t="s">
        <v>391</v>
      </c>
      <c r="C1" s="640"/>
      <c r="D1" s="640" t="s">
        <v>14</v>
      </c>
      <c r="E1" s="640" t="s">
        <v>15</v>
      </c>
      <c r="F1" s="641" t="s">
        <v>16</v>
      </c>
      <c r="G1" s="641" t="s">
        <v>17</v>
      </c>
      <c r="H1" s="641" t="s">
        <v>18</v>
      </c>
      <c r="I1" s="641" t="s">
        <v>19</v>
      </c>
      <c r="J1" s="641" t="s">
        <v>20</v>
      </c>
      <c r="K1" s="641" t="s">
        <v>21</v>
      </c>
      <c r="L1" s="641" t="s">
        <v>22</v>
      </c>
      <c r="M1" s="641" t="s">
        <v>23</v>
      </c>
      <c r="N1" s="641" t="s">
        <v>24</v>
      </c>
      <c r="O1" s="641" t="s">
        <v>25</v>
      </c>
      <c r="P1" s="641" t="s">
        <v>26</v>
      </c>
      <c r="Q1" s="641" t="s">
        <v>27</v>
      </c>
      <c r="R1" s="641" t="s">
        <v>28</v>
      </c>
      <c r="S1" s="641" t="s">
        <v>29</v>
      </c>
    </row>
    <row r="2">
      <c r="A2" s="642" t="s">
        <v>392</v>
      </c>
      <c r="B2" s="643"/>
      <c r="F2" s="14"/>
      <c r="N2" s="644"/>
      <c r="O2" s="644"/>
      <c r="P2" s="644"/>
      <c r="Q2" s="644"/>
      <c r="R2" s="644"/>
      <c r="S2" s="644"/>
    </row>
    <row r="3">
      <c r="A3" s="513" t="s">
        <v>393</v>
      </c>
      <c r="B3" s="643"/>
      <c r="F3" s="14"/>
      <c r="N3" s="644"/>
      <c r="O3" s="644"/>
      <c r="P3" s="644"/>
      <c r="Q3" s="644"/>
      <c r="R3" s="644"/>
      <c r="S3" s="644"/>
    </row>
    <row r="4">
      <c r="A4" s="513" t="s">
        <v>394</v>
      </c>
      <c r="B4" s="643"/>
      <c r="F4" s="14"/>
      <c r="N4" s="644"/>
      <c r="O4" s="644"/>
      <c r="P4" s="644"/>
      <c r="Q4" s="644"/>
      <c r="R4" s="644"/>
      <c r="S4" s="644"/>
    </row>
    <row r="5">
      <c r="A5" s="513" t="s">
        <v>395</v>
      </c>
      <c r="B5" s="643"/>
      <c r="F5" s="14"/>
      <c r="N5" s="644"/>
      <c r="O5" s="644"/>
      <c r="P5" s="644"/>
      <c r="Q5" s="644"/>
      <c r="R5" s="644"/>
      <c r="S5" s="644"/>
    </row>
    <row r="6">
      <c r="A6" s="513" t="s">
        <v>396</v>
      </c>
      <c r="B6" s="643"/>
      <c r="F6" s="14"/>
      <c r="N6" s="644"/>
      <c r="O6" s="644"/>
      <c r="P6" s="644"/>
      <c r="Q6" s="644"/>
      <c r="R6" s="644"/>
      <c r="S6" s="644"/>
    </row>
    <row r="7">
      <c r="A7" s="513" t="s">
        <v>397</v>
      </c>
      <c r="B7" s="643"/>
      <c r="F7" s="14"/>
      <c r="N7" s="644"/>
      <c r="O7" s="644"/>
      <c r="P7" s="644"/>
      <c r="Q7" s="644"/>
      <c r="R7" s="644"/>
      <c r="S7" s="644"/>
    </row>
    <row r="8">
      <c r="A8" s="513" t="s">
        <v>398</v>
      </c>
      <c r="B8" s="643"/>
      <c r="F8" s="14"/>
      <c r="N8" s="644"/>
      <c r="O8" s="644"/>
      <c r="P8" s="644"/>
      <c r="Q8" s="644"/>
      <c r="R8" s="644"/>
      <c r="S8" s="644"/>
    </row>
    <row r="9">
      <c r="A9" s="645"/>
      <c r="B9" s="646"/>
      <c r="C9" s="647"/>
      <c r="D9" s="647" t="s">
        <v>14</v>
      </c>
      <c r="E9" s="647" t="s">
        <v>15</v>
      </c>
      <c r="F9" s="648" t="s">
        <v>16</v>
      </c>
      <c r="G9" s="648" t="s">
        <v>17</v>
      </c>
      <c r="H9" s="648" t="s">
        <v>18</v>
      </c>
      <c r="I9" s="648" t="s">
        <v>19</v>
      </c>
      <c r="J9" s="648" t="s">
        <v>20</v>
      </c>
      <c r="K9" s="648" t="s">
        <v>21</v>
      </c>
      <c r="L9" s="648" t="s">
        <v>22</v>
      </c>
      <c r="M9" s="648" t="s">
        <v>23</v>
      </c>
      <c r="N9" s="648" t="s">
        <v>24</v>
      </c>
      <c r="O9" s="648" t="s">
        <v>25</v>
      </c>
      <c r="P9" s="648" t="s">
        <v>26</v>
      </c>
      <c r="Q9" s="648" t="s">
        <v>27</v>
      </c>
      <c r="R9" s="648" t="s">
        <v>28</v>
      </c>
      <c r="S9" s="648" t="s">
        <v>29</v>
      </c>
    </row>
    <row r="10">
      <c r="A10" s="649" t="s">
        <v>399</v>
      </c>
      <c r="B10" s="650"/>
      <c r="C10" s="651"/>
      <c r="D10" s="652"/>
      <c r="E10" s="652"/>
      <c r="F10" s="135"/>
      <c r="G10" s="653"/>
      <c r="H10" s="653"/>
      <c r="I10" s="653"/>
      <c r="J10" s="653"/>
      <c r="K10" s="653"/>
      <c r="L10" s="653"/>
      <c r="M10" s="653"/>
      <c r="N10" s="653"/>
      <c r="O10" s="653"/>
      <c r="P10" s="653"/>
      <c r="Q10" s="653"/>
      <c r="R10" s="653"/>
      <c r="S10" s="653"/>
    </row>
    <row r="11">
      <c r="A11" s="654" t="s">
        <v>400</v>
      </c>
      <c r="B11" s="655"/>
      <c r="C11" s="656"/>
      <c r="D11" s="657"/>
      <c r="E11" s="657"/>
      <c r="F11" s="14"/>
      <c r="G11" s="658"/>
      <c r="H11" s="658"/>
      <c r="I11" s="658"/>
      <c r="J11" s="658"/>
      <c r="K11" s="658"/>
      <c r="L11" s="658"/>
      <c r="M11" s="658"/>
      <c r="N11" s="658"/>
      <c r="O11" s="658"/>
      <c r="P11" s="658"/>
      <c r="Q11" s="658"/>
      <c r="R11" s="658"/>
      <c r="S11" s="658"/>
    </row>
    <row r="12">
      <c r="A12" s="659" t="s">
        <v>401</v>
      </c>
      <c r="B12" s="660" t="s">
        <v>402</v>
      </c>
      <c r="C12" s="661">
        <v>0.454</v>
      </c>
      <c r="D12" s="662">
        <f t="shared" ref="D12:E12" si="1">$C12</f>
        <v>0.454</v>
      </c>
      <c r="E12" s="662">
        <f t="shared" si="1"/>
        <v>0.454</v>
      </c>
      <c r="F12" s="663">
        <f t="shared" ref="F12:S12" si="2">$C$12</f>
        <v>0.454</v>
      </c>
      <c r="G12" s="662">
        <f t="shared" si="2"/>
        <v>0.454</v>
      </c>
      <c r="H12" s="662">
        <f t="shared" si="2"/>
        <v>0.454</v>
      </c>
      <c r="I12" s="662">
        <f t="shared" si="2"/>
        <v>0.454</v>
      </c>
      <c r="J12" s="662">
        <f t="shared" si="2"/>
        <v>0.454</v>
      </c>
      <c r="K12" s="662">
        <f t="shared" si="2"/>
        <v>0.454</v>
      </c>
      <c r="L12" s="662">
        <f t="shared" si="2"/>
        <v>0.454</v>
      </c>
      <c r="M12" s="662">
        <f t="shared" si="2"/>
        <v>0.454</v>
      </c>
      <c r="N12" s="662">
        <f t="shared" si="2"/>
        <v>0.454</v>
      </c>
      <c r="O12" s="662">
        <f t="shared" si="2"/>
        <v>0.454</v>
      </c>
      <c r="P12" s="662">
        <f t="shared" si="2"/>
        <v>0.454</v>
      </c>
      <c r="Q12" s="662">
        <f t="shared" si="2"/>
        <v>0.454</v>
      </c>
      <c r="R12" s="662">
        <f t="shared" si="2"/>
        <v>0.454</v>
      </c>
      <c r="S12" s="662">
        <f t="shared" si="2"/>
        <v>0.454</v>
      </c>
    </row>
    <row r="13">
      <c r="A13" s="664" t="s">
        <v>403</v>
      </c>
      <c r="B13" s="660" t="s">
        <v>404</v>
      </c>
      <c r="C13" s="665">
        <v>12254.19241</v>
      </c>
      <c r="D13" s="666">
        <f t="shared" ref="D13:S13" si="3">$C13</f>
        <v>12254.19241</v>
      </c>
      <c r="E13" s="666">
        <f t="shared" si="3"/>
        <v>12254.19241</v>
      </c>
      <c r="F13" s="667">
        <f t="shared" si="3"/>
        <v>12254.19241</v>
      </c>
      <c r="G13" s="666">
        <f t="shared" si="3"/>
        <v>12254.19241</v>
      </c>
      <c r="H13" s="666">
        <f t="shared" si="3"/>
        <v>12254.19241</v>
      </c>
      <c r="I13" s="666">
        <f t="shared" si="3"/>
        <v>12254.19241</v>
      </c>
      <c r="J13" s="666">
        <f t="shared" si="3"/>
        <v>12254.19241</v>
      </c>
      <c r="K13" s="666">
        <f t="shared" si="3"/>
        <v>12254.19241</v>
      </c>
      <c r="L13" s="666">
        <f t="shared" si="3"/>
        <v>12254.19241</v>
      </c>
      <c r="M13" s="666">
        <f t="shared" si="3"/>
        <v>12254.19241</v>
      </c>
      <c r="N13" s="666">
        <f t="shared" si="3"/>
        <v>12254.19241</v>
      </c>
      <c r="O13" s="666">
        <f t="shared" si="3"/>
        <v>12254.19241</v>
      </c>
      <c r="P13" s="666">
        <f t="shared" si="3"/>
        <v>12254.19241</v>
      </c>
      <c r="Q13" s="666">
        <f t="shared" si="3"/>
        <v>12254.19241</v>
      </c>
      <c r="R13" s="666">
        <f t="shared" si="3"/>
        <v>12254.19241</v>
      </c>
      <c r="S13" s="666">
        <f t="shared" si="3"/>
        <v>12254.19241</v>
      </c>
    </row>
    <row r="14">
      <c r="A14" s="659" t="s">
        <v>405</v>
      </c>
      <c r="B14" s="660"/>
      <c r="C14" s="668"/>
      <c r="D14" s="669">
        <f t="shared" ref="D14:S14" si="4">10000*D12/D13</f>
        <v>0.3704854509</v>
      </c>
      <c r="E14" s="669">
        <f t="shared" si="4"/>
        <v>0.3704854509</v>
      </c>
      <c r="F14" s="670">
        <f t="shared" si="4"/>
        <v>0.3704854509</v>
      </c>
      <c r="G14" s="669">
        <f t="shared" si="4"/>
        <v>0.3704854509</v>
      </c>
      <c r="H14" s="669">
        <f t="shared" si="4"/>
        <v>0.3704854509</v>
      </c>
      <c r="I14" s="669">
        <f t="shared" si="4"/>
        <v>0.3704854509</v>
      </c>
      <c r="J14" s="669">
        <f t="shared" si="4"/>
        <v>0.3704854509</v>
      </c>
      <c r="K14" s="669">
        <f t="shared" si="4"/>
        <v>0.3704854509</v>
      </c>
      <c r="L14" s="669">
        <f t="shared" si="4"/>
        <v>0.3704854509</v>
      </c>
      <c r="M14" s="669">
        <f t="shared" si="4"/>
        <v>0.3704854509</v>
      </c>
      <c r="N14" s="669">
        <f t="shared" si="4"/>
        <v>0.3704854509</v>
      </c>
      <c r="O14" s="669">
        <f t="shared" si="4"/>
        <v>0.3704854509</v>
      </c>
      <c r="P14" s="669">
        <f t="shared" si="4"/>
        <v>0.3704854509</v>
      </c>
      <c r="Q14" s="669">
        <f t="shared" si="4"/>
        <v>0.3704854509</v>
      </c>
      <c r="R14" s="669">
        <f t="shared" si="4"/>
        <v>0.3704854509</v>
      </c>
      <c r="S14" s="669">
        <f t="shared" si="4"/>
        <v>0.3704854509</v>
      </c>
    </row>
    <row r="15">
      <c r="A15" s="664" t="s">
        <v>406</v>
      </c>
      <c r="B15" s="660" t="s">
        <v>407</v>
      </c>
      <c r="C15" s="661">
        <v>0.546</v>
      </c>
      <c r="D15" s="662">
        <f t="shared" ref="D15:S15" si="5">$C15</f>
        <v>0.546</v>
      </c>
      <c r="E15" s="662">
        <f t="shared" si="5"/>
        <v>0.546</v>
      </c>
      <c r="F15" s="663">
        <f t="shared" si="5"/>
        <v>0.546</v>
      </c>
      <c r="G15" s="662">
        <f t="shared" si="5"/>
        <v>0.546</v>
      </c>
      <c r="H15" s="662">
        <f t="shared" si="5"/>
        <v>0.546</v>
      </c>
      <c r="I15" s="662">
        <f t="shared" si="5"/>
        <v>0.546</v>
      </c>
      <c r="J15" s="662">
        <f t="shared" si="5"/>
        <v>0.546</v>
      </c>
      <c r="K15" s="662">
        <f t="shared" si="5"/>
        <v>0.546</v>
      </c>
      <c r="L15" s="662">
        <f t="shared" si="5"/>
        <v>0.546</v>
      </c>
      <c r="M15" s="662">
        <f t="shared" si="5"/>
        <v>0.546</v>
      </c>
      <c r="N15" s="662">
        <f t="shared" si="5"/>
        <v>0.546</v>
      </c>
      <c r="O15" s="662">
        <f t="shared" si="5"/>
        <v>0.546</v>
      </c>
      <c r="P15" s="662">
        <f t="shared" si="5"/>
        <v>0.546</v>
      </c>
      <c r="Q15" s="662">
        <f t="shared" si="5"/>
        <v>0.546</v>
      </c>
      <c r="R15" s="662">
        <f t="shared" si="5"/>
        <v>0.546</v>
      </c>
      <c r="S15" s="662">
        <f t="shared" si="5"/>
        <v>0.546</v>
      </c>
    </row>
    <row r="16">
      <c r="A16" s="664" t="s">
        <v>408</v>
      </c>
      <c r="B16" s="660" t="s">
        <v>409</v>
      </c>
      <c r="C16" s="671">
        <v>30000.0</v>
      </c>
      <c r="D16" s="666">
        <f t="shared" ref="D16:S16" si="6">$C16</f>
        <v>30000</v>
      </c>
      <c r="E16" s="666">
        <f t="shared" si="6"/>
        <v>30000</v>
      </c>
      <c r="F16" s="667">
        <f t="shared" si="6"/>
        <v>30000</v>
      </c>
      <c r="G16" s="666">
        <f t="shared" si="6"/>
        <v>30000</v>
      </c>
      <c r="H16" s="666">
        <f t="shared" si="6"/>
        <v>30000</v>
      </c>
      <c r="I16" s="666">
        <f t="shared" si="6"/>
        <v>30000</v>
      </c>
      <c r="J16" s="666">
        <f t="shared" si="6"/>
        <v>30000</v>
      </c>
      <c r="K16" s="666">
        <f t="shared" si="6"/>
        <v>30000</v>
      </c>
      <c r="L16" s="666">
        <f t="shared" si="6"/>
        <v>30000</v>
      </c>
      <c r="M16" s="666">
        <f t="shared" si="6"/>
        <v>30000</v>
      </c>
      <c r="N16" s="666">
        <f t="shared" si="6"/>
        <v>30000</v>
      </c>
      <c r="O16" s="666">
        <f t="shared" si="6"/>
        <v>30000</v>
      </c>
      <c r="P16" s="666">
        <f t="shared" si="6"/>
        <v>30000</v>
      </c>
      <c r="Q16" s="666">
        <f t="shared" si="6"/>
        <v>30000</v>
      </c>
      <c r="R16" s="666">
        <f t="shared" si="6"/>
        <v>30000</v>
      </c>
      <c r="S16" s="666">
        <f t="shared" si="6"/>
        <v>30000</v>
      </c>
    </row>
    <row r="17">
      <c r="A17" s="659" t="s">
        <v>410</v>
      </c>
      <c r="B17" s="660"/>
      <c r="C17" s="668"/>
      <c r="D17" s="669">
        <f t="shared" ref="D17:S17" si="7">10000*D15/D16</f>
        <v>0.182</v>
      </c>
      <c r="E17" s="669">
        <f t="shared" si="7"/>
        <v>0.182</v>
      </c>
      <c r="F17" s="670">
        <f t="shared" si="7"/>
        <v>0.182</v>
      </c>
      <c r="G17" s="669">
        <f t="shared" si="7"/>
        <v>0.182</v>
      </c>
      <c r="H17" s="669">
        <f t="shared" si="7"/>
        <v>0.182</v>
      </c>
      <c r="I17" s="669">
        <f t="shared" si="7"/>
        <v>0.182</v>
      </c>
      <c r="J17" s="669">
        <f t="shared" si="7"/>
        <v>0.182</v>
      </c>
      <c r="K17" s="669">
        <f t="shared" si="7"/>
        <v>0.182</v>
      </c>
      <c r="L17" s="669">
        <f t="shared" si="7"/>
        <v>0.182</v>
      </c>
      <c r="M17" s="669">
        <f t="shared" si="7"/>
        <v>0.182</v>
      </c>
      <c r="N17" s="669">
        <f t="shared" si="7"/>
        <v>0.182</v>
      </c>
      <c r="O17" s="669">
        <f t="shared" si="7"/>
        <v>0.182</v>
      </c>
      <c r="P17" s="669">
        <f t="shared" si="7"/>
        <v>0.182</v>
      </c>
      <c r="Q17" s="669">
        <f t="shared" si="7"/>
        <v>0.182</v>
      </c>
      <c r="R17" s="669">
        <f t="shared" si="7"/>
        <v>0.182</v>
      </c>
      <c r="S17" s="669">
        <f t="shared" si="7"/>
        <v>0.182</v>
      </c>
    </row>
    <row r="18">
      <c r="A18" s="672"/>
      <c r="B18" s="655"/>
      <c r="C18" s="656"/>
      <c r="D18" s="657"/>
      <c r="E18" s="657"/>
      <c r="F18" s="14"/>
      <c r="G18" s="658"/>
      <c r="H18" s="658"/>
      <c r="I18" s="658"/>
      <c r="J18" s="658"/>
      <c r="K18" s="658"/>
      <c r="L18" s="658"/>
      <c r="M18" s="658"/>
      <c r="N18" s="658"/>
      <c r="O18" s="658"/>
      <c r="P18" s="658"/>
      <c r="Q18" s="658"/>
      <c r="R18" s="658"/>
      <c r="S18" s="658"/>
    </row>
    <row r="19">
      <c r="A19" s="654" t="s">
        <v>411</v>
      </c>
      <c r="B19" s="655"/>
      <c r="C19" s="656"/>
      <c r="D19" s="657"/>
      <c r="E19" s="657"/>
      <c r="F19" s="14"/>
      <c r="G19" s="658"/>
      <c r="H19" s="658"/>
      <c r="I19" s="658"/>
      <c r="J19" s="658"/>
      <c r="K19" s="658"/>
      <c r="L19" s="658"/>
      <c r="M19" s="658"/>
      <c r="N19" s="658"/>
      <c r="O19" s="658"/>
      <c r="P19" s="658"/>
      <c r="Q19" s="658"/>
      <c r="R19" s="658"/>
      <c r="S19" s="658"/>
    </row>
    <row r="20">
      <c r="A20" s="659" t="s">
        <v>412</v>
      </c>
      <c r="B20" s="660" t="s">
        <v>413</v>
      </c>
      <c r="C20" s="673">
        <v>448.2386391</v>
      </c>
      <c r="D20" s="674">
        <f t="shared" ref="D20:S20" si="8">$C20</f>
        <v>448.2386391</v>
      </c>
      <c r="E20" s="674">
        <f t="shared" si="8"/>
        <v>448.2386391</v>
      </c>
      <c r="F20" s="675">
        <f t="shared" si="8"/>
        <v>448.2386391</v>
      </c>
      <c r="G20" s="674">
        <f t="shared" si="8"/>
        <v>448.2386391</v>
      </c>
      <c r="H20" s="674">
        <f t="shared" si="8"/>
        <v>448.2386391</v>
      </c>
      <c r="I20" s="674">
        <f t="shared" si="8"/>
        <v>448.2386391</v>
      </c>
      <c r="J20" s="674">
        <f t="shared" si="8"/>
        <v>448.2386391</v>
      </c>
      <c r="K20" s="674">
        <f t="shared" si="8"/>
        <v>448.2386391</v>
      </c>
      <c r="L20" s="674">
        <f t="shared" si="8"/>
        <v>448.2386391</v>
      </c>
      <c r="M20" s="674">
        <f t="shared" si="8"/>
        <v>448.2386391</v>
      </c>
      <c r="N20" s="674">
        <f t="shared" si="8"/>
        <v>448.2386391</v>
      </c>
      <c r="O20" s="674">
        <f t="shared" si="8"/>
        <v>448.2386391</v>
      </c>
      <c r="P20" s="674">
        <f t="shared" si="8"/>
        <v>448.2386391</v>
      </c>
      <c r="Q20" s="674">
        <f t="shared" si="8"/>
        <v>448.2386391</v>
      </c>
      <c r="R20" s="674">
        <f t="shared" si="8"/>
        <v>448.2386391</v>
      </c>
      <c r="S20" s="674">
        <f t="shared" si="8"/>
        <v>448.2386391</v>
      </c>
    </row>
    <row r="21">
      <c r="A21" s="659" t="s">
        <v>414</v>
      </c>
      <c r="B21" s="660"/>
      <c r="C21" s="676"/>
      <c r="D21" s="677">
        <f t="shared" ref="D21:S21" si="9">10000/D20</f>
        <v>22.3095448</v>
      </c>
      <c r="E21" s="677">
        <f t="shared" si="9"/>
        <v>22.3095448</v>
      </c>
      <c r="F21" s="678">
        <f t="shared" si="9"/>
        <v>22.3095448</v>
      </c>
      <c r="G21" s="677">
        <f t="shared" si="9"/>
        <v>22.3095448</v>
      </c>
      <c r="H21" s="677">
        <f t="shared" si="9"/>
        <v>22.3095448</v>
      </c>
      <c r="I21" s="677">
        <f t="shared" si="9"/>
        <v>22.3095448</v>
      </c>
      <c r="J21" s="677">
        <f t="shared" si="9"/>
        <v>22.3095448</v>
      </c>
      <c r="K21" s="677">
        <f t="shared" si="9"/>
        <v>22.3095448</v>
      </c>
      <c r="L21" s="677">
        <f t="shared" si="9"/>
        <v>22.3095448</v>
      </c>
      <c r="M21" s="677">
        <f t="shared" si="9"/>
        <v>22.3095448</v>
      </c>
      <c r="N21" s="677">
        <f t="shared" si="9"/>
        <v>22.3095448</v>
      </c>
      <c r="O21" s="677">
        <f t="shared" si="9"/>
        <v>22.3095448</v>
      </c>
      <c r="P21" s="677">
        <f t="shared" si="9"/>
        <v>22.3095448</v>
      </c>
      <c r="Q21" s="677">
        <f t="shared" si="9"/>
        <v>22.3095448</v>
      </c>
      <c r="R21" s="677">
        <f t="shared" si="9"/>
        <v>22.3095448</v>
      </c>
      <c r="S21" s="677">
        <f t="shared" si="9"/>
        <v>22.3095448</v>
      </c>
    </row>
    <row r="22">
      <c r="A22" s="679"/>
      <c r="B22" s="680"/>
      <c r="C22" s="681"/>
      <c r="D22" s="681"/>
      <c r="E22" s="681"/>
      <c r="F22" s="14"/>
      <c r="G22" s="681"/>
      <c r="H22" s="681"/>
      <c r="I22" s="681"/>
      <c r="J22" s="681"/>
      <c r="K22" s="681"/>
      <c r="L22" s="681"/>
      <c r="M22" s="681"/>
      <c r="N22" s="681"/>
      <c r="O22" s="681"/>
      <c r="P22" s="681"/>
      <c r="Q22" s="681"/>
      <c r="R22" s="681"/>
      <c r="S22" s="681"/>
    </row>
    <row r="23">
      <c r="A23" s="654" t="s">
        <v>415</v>
      </c>
      <c r="B23" s="680"/>
      <c r="C23" s="681"/>
      <c r="D23" s="681"/>
      <c r="E23" s="681"/>
      <c r="F23" s="14"/>
      <c r="G23" s="681"/>
      <c r="H23" s="681"/>
      <c r="I23" s="681"/>
      <c r="J23" s="681"/>
      <c r="K23" s="681"/>
      <c r="L23" s="681"/>
      <c r="M23" s="681"/>
      <c r="N23" s="681"/>
      <c r="O23" s="681"/>
      <c r="P23" s="681"/>
      <c r="Q23" s="681"/>
      <c r="R23" s="681"/>
      <c r="S23" s="681"/>
    </row>
    <row r="24">
      <c r="A24" s="659" t="s">
        <v>416</v>
      </c>
      <c r="B24" s="660" t="s">
        <v>417</v>
      </c>
      <c r="C24" s="673">
        <v>483.9901982</v>
      </c>
      <c r="D24" s="674">
        <f t="shared" ref="D24:S24" si="10">$C24</f>
        <v>483.9901982</v>
      </c>
      <c r="E24" s="674">
        <f t="shared" si="10"/>
        <v>483.9901982</v>
      </c>
      <c r="F24" s="675">
        <f t="shared" si="10"/>
        <v>483.9901982</v>
      </c>
      <c r="G24" s="674">
        <f t="shared" si="10"/>
        <v>483.9901982</v>
      </c>
      <c r="H24" s="674">
        <f t="shared" si="10"/>
        <v>483.9901982</v>
      </c>
      <c r="I24" s="674">
        <f t="shared" si="10"/>
        <v>483.9901982</v>
      </c>
      <c r="J24" s="674">
        <f t="shared" si="10"/>
        <v>483.9901982</v>
      </c>
      <c r="K24" s="674">
        <f t="shared" si="10"/>
        <v>483.9901982</v>
      </c>
      <c r="L24" s="674">
        <f t="shared" si="10"/>
        <v>483.9901982</v>
      </c>
      <c r="M24" s="674">
        <f t="shared" si="10"/>
        <v>483.9901982</v>
      </c>
      <c r="N24" s="674">
        <f t="shared" si="10"/>
        <v>483.9901982</v>
      </c>
      <c r="O24" s="674">
        <f t="shared" si="10"/>
        <v>483.9901982</v>
      </c>
      <c r="P24" s="674">
        <f t="shared" si="10"/>
        <v>483.9901982</v>
      </c>
      <c r="Q24" s="674">
        <f t="shared" si="10"/>
        <v>483.9901982</v>
      </c>
      <c r="R24" s="674">
        <f t="shared" si="10"/>
        <v>483.9901982</v>
      </c>
      <c r="S24" s="674">
        <f t="shared" si="10"/>
        <v>483.9901982</v>
      </c>
    </row>
    <row r="25">
      <c r="A25" s="659" t="s">
        <v>414</v>
      </c>
      <c r="B25" s="660"/>
      <c r="C25" s="676"/>
      <c r="D25" s="677">
        <f t="shared" ref="D25:S25" si="11">10000/D24</f>
        <v>20.66157546</v>
      </c>
      <c r="E25" s="677">
        <f t="shared" si="11"/>
        <v>20.66157546</v>
      </c>
      <c r="F25" s="678">
        <f t="shared" si="11"/>
        <v>20.66157546</v>
      </c>
      <c r="G25" s="677">
        <f t="shared" si="11"/>
        <v>20.66157546</v>
      </c>
      <c r="H25" s="677">
        <f t="shared" si="11"/>
        <v>20.66157546</v>
      </c>
      <c r="I25" s="677">
        <f t="shared" si="11"/>
        <v>20.66157546</v>
      </c>
      <c r="J25" s="677">
        <f t="shared" si="11"/>
        <v>20.66157546</v>
      </c>
      <c r="K25" s="677">
        <f t="shared" si="11"/>
        <v>20.66157546</v>
      </c>
      <c r="L25" s="677">
        <f t="shared" si="11"/>
        <v>20.66157546</v>
      </c>
      <c r="M25" s="677">
        <f t="shared" si="11"/>
        <v>20.66157546</v>
      </c>
      <c r="N25" s="677">
        <f t="shared" si="11"/>
        <v>20.66157546</v>
      </c>
      <c r="O25" s="677">
        <f t="shared" si="11"/>
        <v>20.66157546</v>
      </c>
      <c r="P25" s="677">
        <f t="shared" si="11"/>
        <v>20.66157546</v>
      </c>
      <c r="Q25" s="677">
        <f t="shared" si="11"/>
        <v>20.66157546</v>
      </c>
      <c r="R25" s="677">
        <f t="shared" si="11"/>
        <v>20.66157546</v>
      </c>
      <c r="S25" s="677">
        <f t="shared" si="11"/>
        <v>20.66157546</v>
      </c>
    </row>
    <row r="26">
      <c r="B26" s="680"/>
      <c r="C26" s="681"/>
      <c r="D26" s="681"/>
      <c r="E26" s="681"/>
      <c r="F26" s="14"/>
      <c r="G26" s="681"/>
      <c r="H26" s="681"/>
      <c r="I26" s="681"/>
      <c r="J26" s="681"/>
      <c r="K26" s="681"/>
      <c r="L26" s="681"/>
      <c r="M26" s="681"/>
      <c r="N26" s="681"/>
      <c r="O26" s="681"/>
      <c r="P26" s="681"/>
      <c r="Q26" s="681"/>
      <c r="R26" s="681"/>
      <c r="S26" s="681"/>
    </row>
    <row r="27">
      <c r="A27" s="654" t="s">
        <v>418</v>
      </c>
      <c r="B27" s="680"/>
      <c r="C27" s="681"/>
      <c r="D27" s="681"/>
      <c r="E27" s="681"/>
      <c r="F27" s="14"/>
      <c r="G27" s="681"/>
      <c r="H27" s="681"/>
      <c r="I27" s="681"/>
      <c r="J27" s="681"/>
      <c r="K27" s="681"/>
      <c r="L27" s="681"/>
      <c r="M27" s="681"/>
      <c r="N27" s="681"/>
      <c r="O27" s="681"/>
      <c r="P27" s="681"/>
      <c r="Q27" s="681"/>
      <c r="R27" s="681"/>
      <c r="S27" s="681"/>
    </row>
    <row r="28">
      <c r="A28" s="682" t="s">
        <v>72</v>
      </c>
      <c r="B28" s="683"/>
      <c r="C28" s="684" t="s">
        <v>419</v>
      </c>
      <c r="D28" s="685">
        <f t="array" ref="D28">index('Moral weights'!$A$1:$R$18,match($A28,'Moral weights'!$A$1:$A$18,0),match(D$9,'Moral weights'!$A$1:$R$1,0))</f>
        <v>43</v>
      </c>
      <c r="E28" s="685">
        <f t="array" ref="E28">index('Moral weights'!$A$1:$R$18,match($A28,'Moral weights'!$A$1:$A$18,0),match(E$9,'Moral weights'!$A$1:$R$1,0))</f>
        <v>8</v>
      </c>
      <c r="F28" s="685">
        <f t="array" ref="F28">index('Moral weights'!$A$1:$R$18,match($A28,'Moral weights'!$A$1:$A$18,0),match(F$9,'Moral weights'!$A$1:$R$1,0))</f>
        <v>80</v>
      </c>
      <c r="G28" s="685">
        <f t="array" ref="G28">index('Moral weights'!$A$1:$R$18,match($A28,'Moral weights'!$A$1:$A$18,0),match(G$9,'Moral weights'!$A$1:$R$1,0))</f>
        <v>50</v>
      </c>
      <c r="H28" s="685">
        <f t="array" ref="H28">index('Moral weights'!$A$1:$R$18,match($A28,'Moral weights'!$A$1:$A$18,0),match(H$9,'Moral weights'!$A$1:$R$1,0))</f>
        <v>20</v>
      </c>
      <c r="I28" s="686">
        <f t="array" ref="I28">index('Moral weights'!$A$1:$R$18,match($A28,'Moral weights'!$A$1:$A$18,0),match(I$9,'Moral weights'!$A$1:$R$1,0))</f>
        <v>1</v>
      </c>
      <c r="J28" s="685">
        <f t="array" ref="J28">index('Moral weights'!$A$1:$R$18,match($A28,'Moral weights'!$A$1:$A$18,0),match(J$9,'Moral weights'!$A$1:$R$1,0))</f>
        <v>14.72</v>
      </c>
      <c r="K28" s="685">
        <f t="array" ref="K28">index('Moral weights'!$A$1:$R$18,match($A28,'Moral weights'!$A$1:$A$18,0),match(K$9,'Moral weights'!$A$1:$R$1,0))</f>
        <v>50</v>
      </c>
      <c r="L28" s="685">
        <f t="array" ref="L28">index('Moral weights'!$A$1:$R$18,match($A28,'Moral weights'!$A$1:$A$18,0),match(L$9,'Moral weights'!$A$1:$R$1,0))</f>
        <v>42.7</v>
      </c>
      <c r="M28" s="685">
        <f t="array" ref="M28">index('Moral weights'!$A$1:$R$18,match($A28,'Moral weights'!$A$1:$A$18,0),match(M$9,'Moral weights'!$A$1:$R$1,0))</f>
        <v>10</v>
      </c>
      <c r="N28" s="685">
        <f t="array" ref="N28">index('Moral weights'!$A$1:$R$18,match($A28,'Moral weights'!$A$1:$A$18,0),match(N$9,'Moral weights'!$A$1:$R$1,0))</f>
        <v>50</v>
      </c>
      <c r="O28" s="685">
        <f t="array" ref="O28">index('Moral weights'!$A$1:$R$18,match($A28,'Moral weights'!$A$1:$A$18,0),match(O$9,'Moral weights'!$A$1:$R$1,0))</f>
        <v>40</v>
      </c>
      <c r="P28" s="685">
        <f t="array" ref="P28">index('Moral weights'!$A$1:$R$18,match($A28,'Moral weights'!$A$1:$A$18,0),match(P$9,'Moral weights'!$A$1:$R$1,0))</f>
        <v>68.25</v>
      </c>
      <c r="Q28" s="687">
        <f t="array" ref="Q28">index('Moral weights'!$A$1:$R$18,match($A28,'Moral weights'!$A$1:$A$18,0),match(Q$9,'Moral weights'!$A$1:$R$1,0))</f>
        <v>0.1428571429</v>
      </c>
      <c r="R28" s="685">
        <f t="array" ref="R28">index('Moral weights'!$A$1:$R$18,match($A28,'Moral weights'!$A$1:$A$18,0),match(R$9,'Moral weights'!$A$1:$R$1,0))</f>
        <v>20</v>
      </c>
      <c r="S28" s="685" t="str">
        <f t="array" ref="S28">index('Moral weights'!$A$1:$R$18,match($A28,'Moral weights'!$A$1:$A$18,0),match(S$9,'Moral weights'!$A$1:$R$1,0))</f>
        <v/>
      </c>
    </row>
    <row r="29">
      <c r="A29" s="682" t="s">
        <v>73</v>
      </c>
      <c r="B29" s="683"/>
      <c r="C29" s="684" t="s">
        <v>419</v>
      </c>
      <c r="D29" s="685">
        <f t="array" ref="D29">index('Moral weights'!$A$1:$R$18,match($A29,'Moral weights'!$A$1:$A$18,0),match(D$9,'Moral weights'!$A$1:$R$1,0))</f>
        <v>30</v>
      </c>
      <c r="E29" s="685">
        <f t="array" ref="E29">index('Moral weights'!$A$1:$R$18,match($A29,'Moral weights'!$A$1:$A$18,0),match(E$9,'Moral weights'!$A$1:$R$1,0))</f>
        <v>32</v>
      </c>
      <c r="F29" s="685">
        <f t="array" ref="F29">index('Moral weights'!$A$1:$R$18,match($A29,'Moral weights'!$A$1:$A$18,0),match(F$9,'Moral weights'!$A$1:$R$1,0))</f>
        <v>80</v>
      </c>
      <c r="G29" s="685">
        <f t="array" ref="G29">index('Moral weights'!$A$1:$R$18,match($A29,'Moral weights'!$A$1:$A$18,0),match(G$9,'Moral weights'!$A$1:$R$1,0))</f>
        <v>100</v>
      </c>
      <c r="H29" s="685">
        <f t="array" ref="H29">index('Moral weights'!$A$1:$R$18,match($A29,'Moral weights'!$A$1:$A$18,0),match(H$9,'Moral weights'!$A$1:$R$1,0))</f>
        <v>37</v>
      </c>
      <c r="I29" s="686">
        <f t="array" ref="I29">index('Moral weights'!$A$1:$R$18,match($A29,'Moral weights'!$A$1:$A$18,0),match(I$9,'Moral weights'!$A$1:$R$1,0))</f>
        <v>1.920163205</v>
      </c>
      <c r="J29" s="685">
        <f t="array" ref="J29">index('Moral weights'!$A$1:$R$18,match($A29,'Moral weights'!$A$1:$A$18,0),match(J$9,'Moral weights'!$A$1:$R$1,0))</f>
        <v>46</v>
      </c>
      <c r="K29" s="685">
        <f t="array" ref="K29">index('Moral weights'!$A$1:$R$18,match($A29,'Moral weights'!$A$1:$A$18,0),match(K$9,'Moral weights'!$A$1:$R$1,0))</f>
        <v>80</v>
      </c>
      <c r="L29" s="685">
        <f t="array" ref="L29">index('Moral weights'!$A$1:$R$18,match($A29,'Moral weights'!$A$1:$A$18,0),match(L$9,'Moral weights'!$A$1:$R$1,0))</f>
        <v>46</v>
      </c>
      <c r="M29" s="685">
        <f t="array" ref="M29">index('Moral weights'!$A$1:$R$18,match($A29,'Moral weights'!$A$1:$A$18,0),match(M$9,'Moral weights'!$A$1:$R$1,0))</f>
        <v>20</v>
      </c>
      <c r="N29" s="685">
        <f t="array" ref="N29">index('Moral weights'!$A$1:$R$18,match($A29,'Moral weights'!$A$1:$A$18,0),match(N$9,'Moral weights'!$A$1:$R$1,0))</f>
        <v>100</v>
      </c>
      <c r="O29" s="685">
        <f t="array" ref="O29">index('Moral weights'!$A$1:$R$18,match($A29,'Moral weights'!$A$1:$A$18,0),match(O$9,'Moral weights'!$A$1:$R$1,0))</f>
        <v>40</v>
      </c>
      <c r="P29" s="685">
        <f t="array" ref="P29">index('Moral weights'!$A$1:$R$18,match($A29,'Moral weights'!$A$1:$A$18,0),match(P$9,'Moral weights'!$A$1:$R$1,0))</f>
        <v>159.65</v>
      </c>
      <c r="Q29" s="688">
        <f t="array" ref="Q29">index('Moral weights'!$A$1:$R$18,match($A29,'Moral weights'!$A$1:$A$18,0),match(Q$9,'Moral weights'!$A$1:$R$1,0))</f>
        <v>0.5</v>
      </c>
      <c r="R29" s="685">
        <f t="array" ref="R29">index('Moral weights'!$A$1:$R$18,match($A29,'Moral weights'!$A$1:$A$18,0),match(R$9,'Moral weights'!$A$1:$R$1,0))</f>
        <v>40</v>
      </c>
      <c r="S29" s="685" t="str">
        <f t="array" ref="S29">index('Moral weights'!$A$1:$R$18,match($A29,'Moral weights'!$A$1:$A$18,0),match(S$9,'Moral weights'!$A$1:$R$1,0))</f>
        <v/>
      </c>
    </row>
    <row r="30">
      <c r="A30" s="682" t="s">
        <v>81</v>
      </c>
      <c r="B30" s="683"/>
      <c r="C30" s="684" t="s">
        <v>419</v>
      </c>
      <c r="D30" s="688">
        <f t="array" ref="D30">index('Moral weights'!$A$1:$R$18,match($A30,'Moral weights'!$A$1:$A$18,0),match(D$9,'Moral weights'!$A$1:$R$1,0))</f>
        <v>1.442695041</v>
      </c>
      <c r="E30" s="688">
        <f t="array" ref="E30">index('Moral weights'!$A$1:$R$18,match($A30,'Moral weights'!$A$1:$A$18,0),match(E$9,'Moral weights'!$A$1:$R$1,0))</f>
        <v>0.3847186776</v>
      </c>
      <c r="F30" s="688">
        <f t="array" ref="F30">index('Moral weights'!$A$1:$R$18,match($A30,'Moral weights'!$A$1:$A$18,0),match(F$9,'Moral weights'!$A$1:$R$1,0))</f>
        <v>1.442695041</v>
      </c>
      <c r="G30" s="688">
        <f t="array" ref="G30">index('Moral weights'!$A$1:$R$18,match($A30,'Moral weights'!$A$1:$A$18,0),match(G$9,'Moral weights'!$A$1:$R$1,0))</f>
        <v>0.7213475204</v>
      </c>
      <c r="H30" s="688">
        <f t="array" ref="H30">index('Moral weights'!$A$1:$R$18,match($A30,'Moral weights'!$A$1:$A$18,0),match(H$9,'Moral weights'!$A$1:$R$1,0))</f>
        <v>0.7213475204</v>
      </c>
      <c r="I30" s="688">
        <f t="array" ref="I30">index('Moral weights'!$A$1:$R$18,match($A30,'Moral weights'!$A$1:$A$18,0),match(I$9,'Moral weights'!$A$1:$R$1,0))</f>
        <v>0.02212132348</v>
      </c>
      <c r="J30" s="688">
        <f t="array" ref="J30">index('Moral weights'!$A$1:$R$18,match($A30,'Moral weights'!$A$1:$A$18,0),match(J$9,'Moral weights'!$A$1:$R$1,0))</f>
        <v>0.480898347</v>
      </c>
      <c r="K30" s="688">
        <f t="array" ref="K30">index('Moral weights'!$A$1:$R$18,match($A30,'Moral weights'!$A$1:$A$18,0),match(K$9,'Moral weights'!$A$1:$R$1,0))</f>
        <v>1.442695041</v>
      </c>
      <c r="L30" s="688">
        <f t="array" ref="L30">index('Moral weights'!$A$1:$R$18,match($A30,'Moral weights'!$A$1:$A$18,0),match(L$9,'Moral weights'!$A$1:$R$1,0))</f>
        <v>0.8367631237</v>
      </c>
      <c r="M30" s="688">
        <f t="array" ref="M30">index('Moral weights'!$A$1:$R$18,match($A30,'Moral weights'!$A$1:$A$18,0),match(M$9,'Moral weights'!$A$1:$R$1,0))</f>
        <v>0.3606737602</v>
      </c>
      <c r="N30" s="688">
        <f t="array" ref="N30">index('Moral weights'!$A$1:$R$18,match($A30,'Moral weights'!$A$1:$A$18,0),match(N$9,'Moral weights'!$A$1:$R$1,0))</f>
        <v>1.442695041</v>
      </c>
      <c r="O30" s="688">
        <f t="array" ref="O30">index('Moral weights'!$A$1:$R$18,match($A30,'Moral weights'!$A$1:$A$18,0),match(O$9,'Moral weights'!$A$1:$R$1,0))</f>
        <v>0.8079092229</v>
      </c>
      <c r="P30" s="688">
        <f t="array" ref="P30">index('Moral weights'!$A$1:$R$18,match($A30,'Moral weights'!$A$1:$A$18,0),match(P$9,'Moral weights'!$A$1:$R$1,0))</f>
        <v>1.442695041</v>
      </c>
      <c r="Q30" s="688">
        <f t="array" ref="Q30">index('Moral weights'!$A$1:$R$18,match($A30,'Moral weights'!$A$1:$A$18,0),match(Q$9,'Moral weights'!$A$1:$R$1,0))</f>
        <v>0.02623081893</v>
      </c>
      <c r="R30" s="688">
        <f t="array" ref="R30">index('Moral weights'!$A$1:$R$18,match($A30,'Moral weights'!$A$1:$A$18,0),match(R$9,'Moral weights'!$A$1:$R$1,0))</f>
        <v>1.442695041</v>
      </c>
      <c r="S30" s="688" t="str">
        <f t="array" ref="S30">index('Moral weights'!$A$1:$R$18,match($A30,'Moral weights'!$A$1:$A$18,0),match(S$9,'Moral weights'!$A$1:$R$1,0))</f>
        <v/>
      </c>
    </row>
    <row r="31">
      <c r="A31" s="215" t="s">
        <v>420</v>
      </c>
      <c r="B31" s="689"/>
      <c r="C31" s="689"/>
      <c r="D31" s="662">
        <f t="shared" ref="D31:S31" si="12">D28/D$28</f>
        <v>1</v>
      </c>
      <c r="E31" s="662">
        <f t="shared" si="12"/>
        <v>1</v>
      </c>
      <c r="F31" s="663">
        <f t="shared" si="12"/>
        <v>1</v>
      </c>
      <c r="G31" s="662">
        <f t="shared" si="12"/>
        <v>1</v>
      </c>
      <c r="H31" s="662">
        <f t="shared" si="12"/>
        <v>1</v>
      </c>
      <c r="I31" s="662">
        <f t="shared" si="12"/>
        <v>1</v>
      </c>
      <c r="J31" s="662">
        <f t="shared" si="12"/>
        <v>1</v>
      </c>
      <c r="K31" s="662">
        <f t="shared" si="12"/>
        <v>1</v>
      </c>
      <c r="L31" s="662">
        <f t="shared" si="12"/>
        <v>1</v>
      </c>
      <c r="M31" s="662">
        <f t="shared" si="12"/>
        <v>1</v>
      </c>
      <c r="N31" s="662">
        <f t="shared" si="12"/>
        <v>1</v>
      </c>
      <c r="O31" s="662">
        <f t="shared" si="12"/>
        <v>1</v>
      </c>
      <c r="P31" s="662">
        <f t="shared" si="12"/>
        <v>1</v>
      </c>
      <c r="Q31" s="662">
        <f t="shared" si="12"/>
        <v>1</v>
      </c>
      <c r="R31" s="662">
        <f t="shared" si="12"/>
        <v>1</v>
      </c>
      <c r="S31" s="662" t="str">
        <f t="shared" si="12"/>
        <v>#DIV/0!</v>
      </c>
    </row>
    <row r="32">
      <c r="A32" s="690" t="s">
        <v>421</v>
      </c>
      <c r="B32" s="689"/>
      <c r="C32" s="689"/>
      <c r="D32" s="662">
        <f t="shared" ref="D32:S32" si="13">D29/D$28</f>
        <v>0.6976744186</v>
      </c>
      <c r="E32" s="662">
        <f t="shared" si="13"/>
        <v>4</v>
      </c>
      <c r="F32" s="663">
        <f t="shared" si="13"/>
        <v>1</v>
      </c>
      <c r="G32" s="662">
        <f t="shared" si="13"/>
        <v>2</v>
      </c>
      <c r="H32" s="662">
        <f t="shared" si="13"/>
        <v>1.85</v>
      </c>
      <c r="I32" s="662">
        <f t="shared" si="13"/>
        <v>1.920163205</v>
      </c>
      <c r="J32" s="662">
        <f t="shared" si="13"/>
        <v>3.125</v>
      </c>
      <c r="K32" s="662">
        <f t="shared" si="13"/>
        <v>1.6</v>
      </c>
      <c r="L32" s="662">
        <f t="shared" si="13"/>
        <v>1.077283372</v>
      </c>
      <c r="M32" s="662">
        <f t="shared" si="13"/>
        <v>2</v>
      </c>
      <c r="N32" s="662">
        <f t="shared" si="13"/>
        <v>2</v>
      </c>
      <c r="O32" s="662">
        <f t="shared" si="13"/>
        <v>1</v>
      </c>
      <c r="P32" s="662">
        <f t="shared" si="13"/>
        <v>2.339194139</v>
      </c>
      <c r="Q32" s="662">
        <f t="shared" si="13"/>
        <v>3.5</v>
      </c>
      <c r="R32" s="662">
        <f t="shared" si="13"/>
        <v>2</v>
      </c>
      <c r="S32" s="662" t="str">
        <f t="shared" si="13"/>
        <v>#DIV/0!</v>
      </c>
    </row>
    <row r="33">
      <c r="A33" s="215" t="s">
        <v>422</v>
      </c>
      <c r="B33" s="689"/>
      <c r="C33" s="689"/>
      <c r="D33" s="662">
        <f t="shared" ref="D33:S33" si="14">D30/D$28</f>
        <v>0.03355104746</v>
      </c>
      <c r="E33" s="662">
        <f t="shared" si="14"/>
        <v>0.0480898347</v>
      </c>
      <c r="F33" s="663">
        <f t="shared" si="14"/>
        <v>0.01803368801</v>
      </c>
      <c r="G33" s="662">
        <f t="shared" si="14"/>
        <v>0.01442695041</v>
      </c>
      <c r="H33" s="662">
        <f t="shared" si="14"/>
        <v>0.03606737602</v>
      </c>
      <c r="I33" s="662">
        <f t="shared" si="14"/>
        <v>0.02212132348</v>
      </c>
      <c r="J33" s="662">
        <f t="shared" si="14"/>
        <v>0.03266972466</v>
      </c>
      <c r="K33" s="662">
        <f t="shared" si="14"/>
        <v>0.02885390082</v>
      </c>
      <c r="L33" s="662">
        <f t="shared" si="14"/>
        <v>0.01959632608</v>
      </c>
      <c r="M33" s="662">
        <f t="shared" si="14"/>
        <v>0.03606737602</v>
      </c>
      <c r="N33" s="662">
        <f t="shared" si="14"/>
        <v>0.02885390082</v>
      </c>
      <c r="O33" s="662">
        <f t="shared" si="14"/>
        <v>0.02019773057</v>
      </c>
      <c r="P33" s="662">
        <f t="shared" si="14"/>
        <v>0.02113838888</v>
      </c>
      <c r="Q33" s="662">
        <f t="shared" si="14"/>
        <v>0.1836157325</v>
      </c>
      <c r="R33" s="662">
        <f t="shared" si="14"/>
        <v>0.07213475204</v>
      </c>
      <c r="S33" s="662" t="str">
        <f t="shared" si="14"/>
        <v>#DIV/0!</v>
      </c>
    </row>
    <row r="34">
      <c r="A34" s="679"/>
      <c r="B34" s="655"/>
      <c r="C34" s="691"/>
      <c r="D34" s="657"/>
      <c r="E34" s="657"/>
      <c r="F34" s="14"/>
      <c r="G34" s="658"/>
      <c r="H34" s="658"/>
      <c r="I34" s="658"/>
      <c r="J34" s="658"/>
      <c r="K34" s="658"/>
      <c r="L34" s="658"/>
      <c r="M34" s="658"/>
      <c r="N34" s="658"/>
      <c r="O34" s="658"/>
      <c r="P34" s="658"/>
      <c r="Q34" s="658"/>
      <c r="R34" s="658"/>
      <c r="S34" s="658"/>
    </row>
    <row r="35">
      <c r="A35" s="654" t="s">
        <v>423</v>
      </c>
      <c r="B35" s="654"/>
      <c r="C35" s="654"/>
      <c r="D35" s="654"/>
      <c r="E35" s="654"/>
      <c r="F35" s="654"/>
      <c r="G35" s="654"/>
      <c r="H35" s="654"/>
      <c r="I35" s="654"/>
      <c r="J35" s="654"/>
      <c r="K35" s="654"/>
      <c r="L35" s="654"/>
      <c r="M35" s="654"/>
      <c r="N35" s="654"/>
      <c r="O35" s="654"/>
      <c r="P35" s="654"/>
      <c r="Q35" s="654"/>
      <c r="R35" s="654"/>
      <c r="S35" s="654"/>
    </row>
    <row r="36">
      <c r="A36" s="659" t="s">
        <v>424</v>
      </c>
      <c r="B36" s="660" t="s">
        <v>425</v>
      </c>
      <c r="C36" s="692" t="s">
        <v>426</v>
      </c>
      <c r="D36" s="693">
        <f t="shared" ref="D36:S36" si="15">10000/((D14*D31)+(D17*D32))</f>
        <v>20102.03006</v>
      </c>
      <c r="E36" s="693">
        <f t="shared" si="15"/>
        <v>9103.443284</v>
      </c>
      <c r="F36" s="667">
        <f t="shared" si="15"/>
        <v>18100.02414</v>
      </c>
      <c r="G36" s="693">
        <f t="shared" si="15"/>
        <v>13614.97357</v>
      </c>
      <c r="H36" s="693">
        <f t="shared" si="15"/>
        <v>14140.56241</v>
      </c>
      <c r="I36" s="693">
        <f t="shared" si="15"/>
        <v>13889.75402</v>
      </c>
      <c r="J36" s="693">
        <f t="shared" si="15"/>
        <v>10646.95758</v>
      </c>
      <c r="K36" s="693">
        <f t="shared" si="15"/>
        <v>15112.92108</v>
      </c>
      <c r="L36" s="693">
        <f t="shared" si="15"/>
        <v>17650.66087</v>
      </c>
      <c r="M36" s="693">
        <f t="shared" si="15"/>
        <v>13614.97357</v>
      </c>
      <c r="N36" s="693">
        <f t="shared" si="15"/>
        <v>13614.97357</v>
      </c>
      <c r="O36" s="693">
        <f t="shared" si="15"/>
        <v>18100.02414</v>
      </c>
      <c r="P36" s="693">
        <f t="shared" si="15"/>
        <v>12559.36207</v>
      </c>
      <c r="Q36" s="693">
        <f t="shared" si="15"/>
        <v>9925.701648</v>
      </c>
      <c r="R36" s="693">
        <f t="shared" si="15"/>
        <v>13614.97357</v>
      </c>
      <c r="S36" s="693" t="str">
        <f t="shared" si="15"/>
        <v>#DIV/0!</v>
      </c>
    </row>
    <row r="37">
      <c r="A37" s="664" t="s">
        <v>427</v>
      </c>
      <c r="B37" s="660" t="s">
        <v>428</v>
      </c>
      <c r="C37" s="692" t="s">
        <v>426</v>
      </c>
      <c r="D37" s="693">
        <f t="shared" ref="D37:S37" si="16">10000/(D21*D33)</f>
        <v>13359.9</v>
      </c>
      <c r="E37" s="693">
        <f t="shared" si="16"/>
        <v>9320.860467</v>
      </c>
      <c r="F37" s="667">
        <f t="shared" si="16"/>
        <v>24855.62791</v>
      </c>
      <c r="G37" s="693">
        <f t="shared" si="16"/>
        <v>31069.53489</v>
      </c>
      <c r="H37" s="693">
        <f t="shared" si="16"/>
        <v>12427.81396</v>
      </c>
      <c r="I37" s="693">
        <f t="shared" si="16"/>
        <v>20262.74059</v>
      </c>
      <c r="J37" s="693">
        <f t="shared" si="16"/>
        <v>13720.30661</v>
      </c>
      <c r="K37" s="693">
        <f t="shared" si="16"/>
        <v>15534.76745</v>
      </c>
      <c r="L37" s="693">
        <f t="shared" si="16"/>
        <v>22873.60586</v>
      </c>
      <c r="M37" s="693">
        <f t="shared" si="16"/>
        <v>12427.81396</v>
      </c>
      <c r="N37" s="693">
        <f t="shared" si="16"/>
        <v>15534.76745</v>
      </c>
      <c r="O37" s="693">
        <f t="shared" si="16"/>
        <v>22192.52492</v>
      </c>
      <c r="P37" s="693">
        <f t="shared" si="16"/>
        <v>21204.95756</v>
      </c>
      <c r="Q37" s="693">
        <f t="shared" si="16"/>
        <v>2441.177741</v>
      </c>
      <c r="R37" s="693">
        <f t="shared" si="16"/>
        <v>6213.906978</v>
      </c>
      <c r="S37" s="693" t="str">
        <f t="shared" si="16"/>
        <v>#DIV/0!</v>
      </c>
    </row>
    <row r="38">
      <c r="A38" s="659" t="s">
        <v>429</v>
      </c>
      <c r="B38" s="660" t="s">
        <v>430</v>
      </c>
      <c r="C38" s="692" t="s">
        <v>426</v>
      </c>
      <c r="D38" s="693">
        <f t="shared" ref="D38:S38" si="17">10000/(D25*D33)</f>
        <v>14425.48698</v>
      </c>
      <c r="E38" s="693">
        <f t="shared" si="17"/>
        <v>10064.29324</v>
      </c>
      <c r="F38" s="667">
        <f t="shared" si="17"/>
        <v>26838.1153</v>
      </c>
      <c r="G38" s="693">
        <f t="shared" si="17"/>
        <v>33547.64413</v>
      </c>
      <c r="H38" s="693">
        <f t="shared" si="17"/>
        <v>13419.05765</v>
      </c>
      <c r="I38" s="693">
        <f t="shared" si="17"/>
        <v>21878.89882</v>
      </c>
      <c r="J38" s="693">
        <f t="shared" si="17"/>
        <v>14814.63965</v>
      </c>
      <c r="K38" s="693">
        <f t="shared" si="17"/>
        <v>16773.82207</v>
      </c>
      <c r="L38" s="693">
        <f t="shared" si="17"/>
        <v>24698.00697</v>
      </c>
      <c r="M38" s="693">
        <f t="shared" si="17"/>
        <v>13419.05765</v>
      </c>
      <c r="N38" s="693">
        <f t="shared" si="17"/>
        <v>16773.82207</v>
      </c>
      <c r="O38" s="693">
        <f t="shared" si="17"/>
        <v>23962.60295</v>
      </c>
      <c r="P38" s="693">
        <f t="shared" si="17"/>
        <v>22896.26712</v>
      </c>
      <c r="Q38" s="693">
        <f t="shared" si="17"/>
        <v>2635.886325</v>
      </c>
      <c r="R38" s="693">
        <f t="shared" si="17"/>
        <v>6709.528826</v>
      </c>
      <c r="S38" s="693" t="str">
        <f t="shared" si="17"/>
        <v>#DIV/0!</v>
      </c>
    </row>
    <row r="39">
      <c r="A39" s="672"/>
      <c r="B39" s="655"/>
      <c r="C39" s="691"/>
      <c r="D39" s="657"/>
      <c r="E39" s="657"/>
      <c r="F39" s="14"/>
      <c r="G39" s="658"/>
      <c r="H39" s="658"/>
      <c r="I39" s="658"/>
      <c r="J39" s="658"/>
      <c r="K39" s="658"/>
      <c r="L39" s="658"/>
      <c r="M39" s="658"/>
      <c r="N39" s="658"/>
      <c r="O39" s="658"/>
      <c r="P39" s="658"/>
      <c r="Q39" s="658"/>
      <c r="R39" s="658"/>
      <c r="S39" s="658"/>
    </row>
    <row r="40">
      <c r="A40" s="654" t="s">
        <v>431</v>
      </c>
      <c r="B40" s="655"/>
      <c r="C40" s="691"/>
      <c r="D40" s="657"/>
      <c r="E40" s="657"/>
      <c r="F40" s="14"/>
      <c r="G40" s="658"/>
      <c r="H40" s="658"/>
      <c r="I40" s="658"/>
      <c r="J40" s="658"/>
      <c r="K40" s="658"/>
      <c r="L40" s="658"/>
      <c r="M40" s="658"/>
      <c r="N40" s="658"/>
      <c r="O40" s="658"/>
      <c r="P40" s="658"/>
      <c r="Q40" s="658"/>
      <c r="R40" s="658"/>
      <c r="S40" s="658"/>
    </row>
    <row r="41">
      <c r="A41" s="659" t="s">
        <v>432</v>
      </c>
      <c r="B41" s="660" t="s">
        <v>433</v>
      </c>
      <c r="C41" s="694" t="s">
        <v>434</v>
      </c>
      <c r="D41" s="666">
        <f t="shared" ref="D41:S41" si="18">25%*D36+70%*D37+5%*D38</f>
        <v>15098.71187</v>
      </c>
      <c r="E41" s="666">
        <f t="shared" si="18"/>
        <v>9303.67781</v>
      </c>
      <c r="F41" s="667">
        <f t="shared" si="18"/>
        <v>23265.85134</v>
      </c>
      <c r="G41" s="666">
        <f t="shared" si="18"/>
        <v>26829.80002</v>
      </c>
      <c r="H41" s="666">
        <f t="shared" si="18"/>
        <v>12905.56325</v>
      </c>
      <c r="I41" s="666">
        <f t="shared" si="18"/>
        <v>18750.30186</v>
      </c>
      <c r="J41" s="666">
        <f t="shared" si="18"/>
        <v>13006.686</v>
      </c>
      <c r="K41" s="666">
        <f t="shared" si="18"/>
        <v>15491.25859</v>
      </c>
      <c r="L41" s="666">
        <f t="shared" si="18"/>
        <v>21659.08967</v>
      </c>
      <c r="M41" s="666">
        <f t="shared" si="18"/>
        <v>12774.16604</v>
      </c>
      <c r="N41" s="666">
        <f t="shared" si="18"/>
        <v>15116.77171</v>
      </c>
      <c r="O41" s="666">
        <f t="shared" si="18"/>
        <v>21257.90363</v>
      </c>
      <c r="P41" s="666">
        <f t="shared" si="18"/>
        <v>19128.12417</v>
      </c>
      <c r="Q41" s="666">
        <f t="shared" si="18"/>
        <v>4322.044147</v>
      </c>
      <c r="R41" s="666">
        <f t="shared" si="18"/>
        <v>8088.954718</v>
      </c>
      <c r="S41" s="666" t="str">
        <f t="shared" si="18"/>
        <v>#DIV/0!</v>
      </c>
    </row>
    <row r="42">
      <c r="A42" s="659" t="s">
        <v>435</v>
      </c>
      <c r="B42" s="660" t="s">
        <v>436</v>
      </c>
      <c r="C42" s="694" t="s">
        <v>437</v>
      </c>
      <c r="D42" s="666">
        <f t="shared" ref="D42:S42" si="19">80%*D36+10%*D37+10%*D38</f>
        <v>18860.16275</v>
      </c>
      <c r="E42" s="666">
        <f t="shared" si="19"/>
        <v>9221.269998</v>
      </c>
      <c r="F42" s="667">
        <f t="shared" si="19"/>
        <v>19649.39364</v>
      </c>
      <c r="G42" s="666">
        <f t="shared" si="19"/>
        <v>17353.69676</v>
      </c>
      <c r="H42" s="666">
        <f t="shared" si="19"/>
        <v>13897.13709</v>
      </c>
      <c r="I42" s="666">
        <f t="shared" si="19"/>
        <v>15325.96716</v>
      </c>
      <c r="J42" s="666">
        <f t="shared" si="19"/>
        <v>11371.06069</v>
      </c>
      <c r="K42" s="666">
        <f t="shared" si="19"/>
        <v>15321.19582</v>
      </c>
      <c r="L42" s="666">
        <f t="shared" si="19"/>
        <v>18877.68998</v>
      </c>
      <c r="M42" s="666">
        <f t="shared" si="19"/>
        <v>13476.66602</v>
      </c>
      <c r="N42" s="666">
        <f t="shared" si="19"/>
        <v>14122.83781</v>
      </c>
      <c r="O42" s="666">
        <f t="shared" si="19"/>
        <v>19095.5321</v>
      </c>
      <c r="P42" s="666">
        <f t="shared" si="19"/>
        <v>14457.61213</v>
      </c>
      <c r="Q42" s="666">
        <f t="shared" si="19"/>
        <v>8448.267725</v>
      </c>
      <c r="R42" s="666">
        <f t="shared" si="19"/>
        <v>12184.32244</v>
      </c>
      <c r="S42" s="666" t="str">
        <f t="shared" si="19"/>
        <v>#DIV/0!</v>
      </c>
    </row>
    <row r="43">
      <c r="A43" s="664" t="s">
        <v>438</v>
      </c>
      <c r="B43" s="695" t="s">
        <v>439</v>
      </c>
      <c r="C43" s="694" t="s">
        <v>440</v>
      </c>
      <c r="D43" s="666">
        <f t="shared" ref="D43:S43" si="20">D607</f>
        <v>23833.75999</v>
      </c>
      <c r="E43" s="666">
        <f t="shared" si="20"/>
        <v>14061.73269</v>
      </c>
      <c r="F43" s="666">
        <f t="shared" si="20"/>
        <v>26874.03713</v>
      </c>
      <c r="G43" s="666">
        <f t="shared" si="20"/>
        <v>21760.25167</v>
      </c>
      <c r="H43" s="666">
        <f t="shared" si="20"/>
        <v>16752.89784</v>
      </c>
      <c r="I43" s="666">
        <f t="shared" si="20"/>
        <v>19864.61302</v>
      </c>
      <c r="J43" s="666">
        <f t="shared" si="20"/>
        <v>13679.65917</v>
      </c>
      <c r="K43" s="666">
        <f t="shared" si="20"/>
        <v>20954.27969</v>
      </c>
      <c r="L43" s="666">
        <f t="shared" si="20"/>
        <v>22967.38633</v>
      </c>
      <c r="M43" s="666">
        <f t="shared" si="20"/>
        <v>16236.08607</v>
      </c>
      <c r="N43" s="666">
        <f t="shared" si="20"/>
        <v>17737.02226</v>
      </c>
      <c r="O43" s="666">
        <f t="shared" si="20"/>
        <v>24707.50533</v>
      </c>
      <c r="P43" s="666">
        <f t="shared" si="20"/>
        <v>19095.97976</v>
      </c>
      <c r="Q43" s="666">
        <f t="shared" si="20"/>
        <v>7663.194892</v>
      </c>
      <c r="R43" s="666">
        <f t="shared" si="20"/>
        <v>11408.89017</v>
      </c>
      <c r="S43" s="666" t="str">
        <f t="shared" si="20"/>
        <v>#VALUE!</v>
      </c>
    </row>
    <row r="44">
      <c r="A44" s="664" t="s">
        <v>441</v>
      </c>
      <c r="B44" s="660" t="s">
        <v>442</v>
      </c>
      <c r="C44" s="696" t="s">
        <v>443</v>
      </c>
      <c r="D44" s="666">
        <f t="shared" ref="D44:S44" si="21">D601</f>
        <v>3972.293331</v>
      </c>
      <c r="E44" s="666">
        <f t="shared" si="21"/>
        <v>2343.622116</v>
      </c>
      <c r="F44" s="666">
        <f t="shared" si="21"/>
        <v>4479.006189</v>
      </c>
      <c r="G44" s="666">
        <f t="shared" si="21"/>
        <v>3626.708611</v>
      </c>
      <c r="H44" s="666">
        <f t="shared" si="21"/>
        <v>2792.149641</v>
      </c>
      <c r="I44" s="666">
        <f t="shared" si="21"/>
        <v>3310.768837</v>
      </c>
      <c r="J44" s="666">
        <f t="shared" si="21"/>
        <v>2279.943195</v>
      </c>
      <c r="K44" s="666">
        <f t="shared" si="21"/>
        <v>3492.379948</v>
      </c>
      <c r="L44" s="666">
        <f t="shared" si="21"/>
        <v>3827.897721</v>
      </c>
      <c r="M44" s="666">
        <f t="shared" si="21"/>
        <v>2706.014344</v>
      </c>
      <c r="N44" s="666">
        <f t="shared" si="21"/>
        <v>2956.170377</v>
      </c>
      <c r="O44" s="666">
        <f t="shared" si="21"/>
        <v>4117.917555</v>
      </c>
      <c r="P44" s="666">
        <f t="shared" si="21"/>
        <v>3182.663294</v>
      </c>
      <c r="Q44" s="666">
        <f t="shared" si="21"/>
        <v>1277.199149</v>
      </c>
      <c r="R44" s="666">
        <f t="shared" si="21"/>
        <v>1901.481694</v>
      </c>
      <c r="S44" s="666" t="str">
        <f t="shared" si="21"/>
        <v>#VALUE!</v>
      </c>
    </row>
    <row r="45">
      <c r="A45" s="672"/>
      <c r="B45" s="655"/>
      <c r="C45" s="656"/>
      <c r="D45" s="657"/>
      <c r="E45" s="657"/>
      <c r="F45" s="14"/>
      <c r="G45" s="658"/>
      <c r="H45" s="658"/>
      <c r="I45" s="658"/>
      <c r="J45" s="658"/>
      <c r="K45" s="658"/>
      <c r="L45" s="658"/>
      <c r="M45" s="658"/>
      <c r="N45" s="658"/>
      <c r="O45" s="658"/>
      <c r="P45" s="658"/>
      <c r="Q45" s="658"/>
      <c r="R45" s="658"/>
      <c r="S45" s="658"/>
    </row>
    <row r="46">
      <c r="A46" s="649" t="s">
        <v>444</v>
      </c>
      <c r="B46" s="650"/>
      <c r="C46" s="651"/>
      <c r="D46" s="652"/>
      <c r="E46" s="652"/>
      <c r="F46" s="135"/>
      <c r="G46" s="653"/>
      <c r="H46" s="653"/>
      <c r="I46" s="653"/>
      <c r="J46" s="653"/>
      <c r="K46" s="653"/>
      <c r="L46" s="653"/>
      <c r="M46" s="653"/>
      <c r="N46" s="653"/>
      <c r="O46" s="653"/>
      <c r="P46" s="653"/>
      <c r="Q46" s="653"/>
      <c r="R46" s="653"/>
      <c r="S46" s="653"/>
    </row>
    <row r="47">
      <c r="A47" s="649" t="s">
        <v>383</v>
      </c>
      <c r="B47" s="697"/>
      <c r="C47" s="698"/>
      <c r="D47" s="699"/>
      <c r="E47" s="699"/>
      <c r="F47" s="135"/>
      <c r="G47" s="700"/>
      <c r="H47" s="700"/>
      <c r="I47" s="700"/>
      <c r="J47" s="700"/>
      <c r="K47" s="700"/>
      <c r="L47" s="700"/>
      <c r="M47" s="700"/>
      <c r="N47" s="700"/>
      <c r="O47" s="700"/>
      <c r="P47" s="700"/>
      <c r="Q47" s="700"/>
      <c r="R47" s="700"/>
      <c r="S47" s="700"/>
    </row>
    <row r="48">
      <c r="A48" s="654" t="s">
        <v>445</v>
      </c>
      <c r="B48" s="680"/>
      <c r="C48" s="681"/>
      <c r="D48" s="681"/>
      <c r="E48" s="681"/>
      <c r="F48" s="14"/>
      <c r="G48" s="681"/>
      <c r="H48" s="681"/>
      <c r="I48" s="681"/>
      <c r="J48" s="681"/>
      <c r="K48" s="681"/>
      <c r="L48" s="681"/>
      <c r="M48" s="681"/>
      <c r="N48" s="681"/>
      <c r="O48" s="681"/>
      <c r="P48" s="681"/>
      <c r="Q48" s="681"/>
      <c r="R48" s="681"/>
      <c r="S48" s="681"/>
    </row>
    <row r="49">
      <c r="A49" s="701" t="s">
        <v>446</v>
      </c>
      <c r="B49" s="702" t="s">
        <v>447</v>
      </c>
      <c r="C49" s="703"/>
      <c r="D49" s="704">
        <f t="shared" ref="D49:S49" si="22">D41</f>
        <v>15098.71187</v>
      </c>
      <c r="E49" s="704">
        <f t="shared" si="22"/>
        <v>9303.67781</v>
      </c>
      <c r="F49" s="705">
        <f t="shared" si="22"/>
        <v>23265.85134</v>
      </c>
      <c r="G49" s="704">
        <f t="shared" si="22"/>
        <v>26829.80002</v>
      </c>
      <c r="H49" s="704">
        <f t="shared" si="22"/>
        <v>12905.56325</v>
      </c>
      <c r="I49" s="704">
        <f t="shared" si="22"/>
        <v>18750.30186</v>
      </c>
      <c r="J49" s="704">
        <f t="shared" si="22"/>
        <v>13006.686</v>
      </c>
      <c r="K49" s="704">
        <f t="shared" si="22"/>
        <v>15491.25859</v>
      </c>
      <c r="L49" s="704">
        <f t="shared" si="22"/>
        <v>21659.08967</v>
      </c>
      <c r="M49" s="704">
        <f t="shared" si="22"/>
        <v>12774.16604</v>
      </c>
      <c r="N49" s="704">
        <f t="shared" si="22"/>
        <v>15116.77171</v>
      </c>
      <c r="O49" s="704">
        <f t="shared" si="22"/>
        <v>21257.90363</v>
      </c>
      <c r="P49" s="704">
        <f t="shared" si="22"/>
        <v>19128.12417</v>
      </c>
      <c r="Q49" s="704">
        <f t="shared" si="22"/>
        <v>4322.044147</v>
      </c>
      <c r="R49" s="704">
        <f t="shared" si="22"/>
        <v>8088.954718</v>
      </c>
      <c r="S49" s="704" t="str">
        <f t="shared" si="22"/>
        <v>#DIV/0!</v>
      </c>
    </row>
    <row r="50">
      <c r="A50" s="701" t="s">
        <v>448</v>
      </c>
      <c r="B50" s="702" t="s">
        <v>449</v>
      </c>
      <c r="C50" s="703"/>
      <c r="D50" s="704">
        <f t="shared" ref="D50:S50" si="23">D41</f>
        <v>15098.71187</v>
      </c>
      <c r="E50" s="704">
        <f t="shared" si="23"/>
        <v>9303.67781</v>
      </c>
      <c r="F50" s="705">
        <f t="shared" si="23"/>
        <v>23265.85134</v>
      </c>
      <c r="G50" s="704">
        <f t="shared" si="23"/>
        <v>26829.80002</v>
      </c>
      <c r="H50" s="704">
        <f t="shared" si="23"/>
        <v>12905.56325</v>
      </c>
      <c r="I50" s="704">
        <f t="shared" si="23"/>
        <v>18750.30186</v>
      </c>
      <c r="J50" s="704">
        <f t="shared" si="23"/>
        <v>13006.686</v>
      </c>
      <c r="K50" s="704">
        <f t="shared" si="23"/>
        <v>15491.25859</v>
      </c>
      <c r="L50" s="704">
        <f t="shared" si="23"/>
        <v>21659.08967</v>
      </c>
      <c r="M50" s="704">
        <f t="shared" si="23"/>
        <v>12774.16604</v>
      </c>
      <c r="N50" s="704">
        <f t="shared" si="23"/>
        <v>15116.77171</v>
      </c>
      <c r="O50" s="704">
        <f t="shared" si="23"/>
        <v>21257.90363</v>
      </c>
      <c r="P50" s="704">
        <f t="shared" si="23"/>
        <v>19128.12417</v>
      </c>
      <c r="Q50" s="704">
        <f t="shared" si="23"/>
        <v>4322.044147</v>
      </c>
      <c r="R50" s="704">
        <f t="shared" si="23"/>
        <v>8088.954718</v>
      </c>
      <c r="S50" s="704" t="str">
        <f t="shared" si="23"/>
        <v>#DIV/0!</v>
      </c>
    </row>
    <row r="51">
      <c r="A51" s="701" t="s">
        <v>450</v>
      </c>
      <c r="B51" s="702" t="s">
        <v>451</v>
      </c>
      <c r="C51" s="704"/>
      <c r="D51" s="706">
        <f t="shared" ref="D51:S51" si="24">D43</f>
        <v>23833.75999</v>
      </c>
      <c r="E51" s="706">
        <f t="shared" si="24"/>
        <v>14061.73269</v>
      </c>
      <c r="F51" s="705">
        <f t="shared" si="24"/>
        <v>26874.03713</v>
      </c>
      <c r="G51" s="706">
        <f t="shared" si="24"/>
        <v>21760.25167</v>
      </c>
      <c r="H51" s="706">
        <f t="shared" si="24"/>
        <v>16752.89784</v>
      </c>
      <c r="I51" s="706">
        <f t="shared" si="24"/>
        <v>19864.61302</v>
      </c>
      <c r="J51" s="706">
        <f t="shared" si="24"/>
        <v>13679.65917</v>
      </c>
      <c r="K51" s="706">
        <f t="shared" si="24"/>
        <v>20954.27969</v>
      </c>
      <c r="L51" s="706">
        <f t="shared" si="24"/>
        <v>22967.38633</v>
      </c>
      <c r="M51" s="706">
        <f t="shared" si="24"/>
        <v>16236.08607</v>
      </c>
      <c r="N51" s="706">
        <f t="shared" si="24"/>
        <v>17737.02226</v>
      </c>
      <c r="O51" s="706">
        <f t="shared" si="24"/>
        <v>24707.50533</v>
      </c>
      <c r="P51" s="706">
        <f t="shared" si="24"/>
        <v>19095.97976</v>
      </c>
      <c r="Q51" s="706">
        <f t="shared" si="24"/>
        <v>7663.194892</v>
      </c>
      <c r="R51" s="706">
        <f t="shared" si="24"/>
        <v>11408.89017</v>
      </c>
      <c r="S51" s="706" t="str">
        <f t="shared" si="24"/>
        <v>#VALUE!</v>
      </c>
    </row>
    <row r="52">
      <c r="A52" s="654" t="s">
        <v>452</v>
      </c>
      <c r="B52" s="707"/>
      <c r="C52" s="658"/>
      <c r="D52" s="658"/>
      <c r="E52" s="658"/>
      <c r="F52" s="14"/>
      <c r="G52" s="658"/>
      <c r="H52" s="658"/>
      <c r="I52" s="658"/>
      <c r="J52" s="658"/>
      <c r="K52" s="658"/>
      <c r="L52" s="658"/>
      <c r="M52" s="658"/>
      <c r="N52" s="658"/>
      <c r="O52" s="658"/>
      <c r="P52" s="658"/>
      <c r="Q52" s="658"/>
      <c r="R52" s="658"/>
      <c r="S52" s="658"/>
    </row>
    <row r="53">
      <c r="A53" s="708" t="s">
        <v>453</v>
      </c>
      <c r="B53" s="702" t="s">
        <v>454</v>
      </c>
      <c r="C53" s="661">
        <v>0.15</v>
      </c>
      <c r="D53" s="709">
        <f t="shared" ref="D53:S53" si="25">$C53</f>
        <v>0.15</v>
      </c>
      <c r="E53" s="709">
        <f t="shared" si="25"/>
        <v>0.15</v>
      </c>
      <c r="F53" s="710">
        <f t="shared" si="25"/>
        <v>0.15</v>
      </c>
      <c r="G53" s="709">
        <f t="shared" si="25"/>
        <v>0.15</v>
      </c>
      <c r="H53" s="709">
        <f t="shared" si="25"/>
        <v>0.15</v>
      </c>
      <c r="I53" s="709">
        <f t="shared" si="25"/>
        <v>0.15</v>
      </c>
      <c r="J53" s="709">
        <f t="shared" si="25"/>
        <v>0.15</v>
      </c>
      <c r="K53" s="709">
        <f t="shared" si="25"/>
        <v>0.15</v>
      </c>
      <c r="L53" s="709">
        <f t="shared" si="25"/>
        <v>0.15</v>
      </c>
      <c r="M53" s="709">
        <f t="shared" si="25"/>
        <v>0.15</v>
      </c>
      <c r="N53" s="709">
        <f t="shared" si="25"/>
        <v>0.15</v>
      </c>
      <c r="O53" s="709">
        <f t="shared" si="25"/>
        <v>0.15</v>
      </c>
      <c r="P53" s="709">
        <f t="shared" si="25"/>
        <v>0.15</v>
      </c>
      <c r="Q53" s="709">
        <f t="shared" si="25"/>
        <v>0.15</v>
      </c>
      <c r="R53" s="709">
        <f t="shared" si="25"/>
        <v>0.15</v>
      </c>
      <c r="S53" s="709">
        <f t="shared" si="25"/>
        <v>0.15</v>
      </c>
    </row>
    <row r="54">
      <c r="A54" s="708" t="s">
        <v>455</v>
      </c>
      <c r="B54" s="702" t="s">
        <v>456</v>
      </c>
      <c r="C54" s="711">
        <v>0.27</v>
      </c>
      <c r="D54" s="709">
        <f t="shared" ref="D54:S54" si="26">$C$54</f>
        <v>0.27</v>
      </c>
      <c r="E54" s="709">
        <f t="shared" si="26"/>
        <v>0.27</v>
      </c>
      <c r="F54" s="710">
        <f t="shared" si="26"/>
        <v>0.27</v>
      </c>
      <c r="G54" s="709">
        <f t="shared" si="26"/>
        <v>0.27</v>
      </c>
      <c r="H54" s="709">
        <f t="shared" si="26"/>
        <v>0.27</v>
      </c>
      <c r="I54" s="709">
        <f t="shared" si="26"/>
        <v>0.27</v>
      </c>
      <c r="J54" s="709">
        <f t="shared" si="26"/>
        <v>0.27</v>
      </c>
      <c r="K54" s="709">
        <f t="shared" si="26"/>
        <v>0.27</v>
      </c>
      <c r="L54" s="709">
        <f t="shared" si="26"/>
        <v>0.27</v>
      </c>
      <c r="M54" s="709">
        <f t="shared" si="26"/>
        <v>0.27</v>
      </c>
      <c r="N54" s="709">
        <f t="shared" si="26"/>
        <v>0.27</v>
      </c>
      <c r="O54" s="709">
        <f t="shared" si="26"/>
        <v>0.27</v>
      </c>
      <c r="P54" s="709">
        <f t="shared" si="26"/>
        <v>0.27</v>
      </c>
      <c r="Q54" s="709">
        <f t="shared" si="26"/>
        <v>0.27</v>
      </c>
      <c r="R54" s="709">
        <f t="shared" si="26"/>
        <v>0.27</v>
      </c>
      <c r="S54" s="709">
        <f t="shared" si="26"/>
        <v>0.27</v>
      </c>
    </row>
    <row r="55">
      <c r="A55" s="708" t="s">
        <v>457</v>
      </c>
      <c r="B55" s="702" t="s">
        <v>458</v>
      </c>
      <c r="C55" s="711">
        <f>1-C53-C54</f>
        <v>0.58</v>
      </c>
      <c r="D55" s="709">
        <f t="shared" ref="D55:S55" si="27">$C55</f>
        <v>0.58</v>
      </c>
      <c r="E55" s="709">
        <f t="shared" si="27"/>
        <v>0.58</v>
      </c>
      <c r="F55" s="710">
        <f t="shared" si="27"/>
        <v>0.58</v>
      </c>
      <c r="G55" s="709">
        <f t="shared" si="27"/>
        <v>0.58</v>
      </c>
      <c r="H55" s="709">
        <f t="shared" si="27"/>
        <v>0.58</v>
      </c>
      <c r="I55" s="709">
        <f t="shared" si="27"/>
        <v>0.58</v>
      </c>
      <c r="J55" s="709">
        <f t="shared" si="27"/>
        <v>0.58</v>
      </c>
      <c r="K55" s="709">
        <f t="shared" si="27"/>
        <v>0.58</v>
      </c>
      <c r="L55" s="709">
        <f t="shared" si="27"/>
        <v>0.58</v>
      </c>
      <c r="M55" s="709">
        <f t="shared" si="27"/>
        <v>0.58</v>
      </c>
      <c r="N55" s="709">
        <f t="shared" si="27"/>
        <v>0.58</v>
      </c>
      <c r="O55" s="709">
        <f t="shared" si="27"/>
        <v>0.58</v>
      </c>
      <c r="P55" s="709">
        <f t="shared" si="27"/>
        <v>0.58</v>
      </c>
      <c r="Q55" s="709">
        <f t="shared" si="27"/>
        <v>0.58</v>
      </c>
      <c r="R55" s="709">
        <f t="shared" si="27"/>
        <v>0.58</v>
      </c>
      <c r="S55" s="709">
        <f t="shared" si="27"/>
        <v>0.58</v>
      </c>
    </row>
    <row r="56">
      <c r="A56" s="712" t="s">
        <v>337</v>
      </c>
      <c r="B56" s="707"/>
      <c r="C56" s="713" t="str">
        <f>if(sum(C53:C55)=1,"Check: Adds up to 100%","Probability of different scenarios must add to 100%")</f>
        <v>Check: Adds up to 100%</v>
      </c>
      <c r="D56" s="658"/>
      <c r="E56" s="658"/>
      <c r="F56" s="14"/>
      <c r="G56" s="714"/>
      <c r="H56" s="714"/>
      <c r="I56" s="658"/>
      <c r="J56" s="658"/>
      <c r="K56" s="658"/>
      <c r="L56" s="658"/>
      <c r="M56" s="658"/>
      <c r="N56" s="658"/>
      <c r="O56" s="658"/>
      <c r="P56" s="658"/>
      <c r="Q56" s="658"/>
      <c r="R56" s="658"/>
      <c r="S56" s="658"/>
    </row>
    <row r="57">
      <c r="A57" s="715" t="s">
        <v>276</v>
      </c>
      <c r="B57" s="716" t="s">
        <v>459</v>
      </c>
      <c r="C57" s="717"/>
      <c r="D57" s="718">
        <f>Leveragefunging!D259</f>
        <v>0.7149832719</v>
      </c>
      <c r="E57" s="718">
        <f>Leveragefunging!E259</f>
        <v>0.6865820604</v>
      </c>
      <c r="F57" s="663">
        <f>Leveragefunging!F259</f>
        <v>0.6788466655</v>
      </c>
      <c r="G57" s="718">
        <f>Leveragefunging!G259</f>
        <v>0.6622070771</v>
      </c>
      <c r="H57" s="718">
        <f>Leveragefunging!H259</f>
        <v>0.7125399938</v>
      </c>
      <c r="I57" s="718">
        <f>Leveragefunging!I259</f>
        <v>0.70426807</v>
      </c>
      <c r="J57" s="718">
        <f>Leveragefunging!J259</f>
        <v>0.7366915674</v>
      </c>
      <c r="K57" s="718">
        <f>Leveragefunging!K259</f>
        <v>0.6930261207</v>
      </c>
      <c r="L57" s="718">
        <f>Leveragefunging!L259</f>
        <v>0.707875506</v>
      </c>
      <c r="M57" s="718">
        <f>Leveragefunging!M259</f>
        <v>0.7135716193</v>
      </c>
      <c r="N57" s="718">
        <f>Leveragefunging!N259</f>
        <v>0.7101370839</v>
      </c>
      <c r="O57" s="718">
        <f>Leveragefunging!O259</f>
        <v>0.6960610908</v>
      </c>
      <c r="P57" s="718">
        <f>Leveragefunging!P259</f>
        <v>0.7018410183</v>
      </c>
      <c r="Q57" s="718">
        <f>Leveragefunging!Q259</f>
        <v>0.7118818391</v>
      </c>
      <c r="R57" s="718">
        <f>Leveragefunging!R259</f>
        <v>0.7249450123</v>
      </c>
      <c r="S57" s="718" t="str">
        <f>Leveragefunging!S259</f>
        <v>#VALUE!</v>
      </c>
    </row>
    <row r="58">
      <c r="A58" s="715" t="s">
        <v>460</v>
      </c>
      <c r="B58" s="719" t="s">
        <v>461</v>
      </c>
      <c r="C58" s="720" t="s">
        <v>462</v>
      </c>
      <c r="D58" s="721">
        <v>0.22</v>
      </c>
      <c r="E58" s="721">
        <v>0.22</v>
      </c>
      <c r="F58" s="722">
        <v>0.15</v>
      </c>
      <c r="G58" s="721">
        <v>-0.1</v>
      </c>
      <c r="H58" s="721">
        <v>-0.1</v>
      </c>
      <c r="I58" s="721">
        <v>0.22</v>
      </c>
      <c r="J58" s="721">
        <v>-0.24</v>
      </c>
      <c r="K58" s="721">
        <v>-0.06</v>
      </c>
      <c r="L58" s="721">
        <v>0.22</v>
      </c>
      <c r="M58" s="721">
        <v>-0.09</v>
      </c>
      <c r="N58" s="721">
        <v>0.22</v>
      </c>
      <c r="O58" s="721">
        <v>0.22</v>
      </c>
      <c r="P58" s="721">
        <v>0.22</v>
      </c>
      <c r="Q58" s="721">
        <v>0.22</v>
      </c>
      <c r="R58" s="721">
        <v>0.22</v>
      </c>
      <c r="S58" s="721">
        <v>0.22</v>
      </c>
    </row>
    <row r="59">
      <c r="A59" s="723"/>
      <c r="B59" s="724"/>
      <c r="C59" s="723"/>
      <c r="D59" s="723"/>
      <c r="E59" s="723"/>
      <c r="F59" s="14"/>
      <c r="G59" s="723"/>
      <c r="H59" s="723"/>
      <c r="I59" s="723"/>
      <c r="J59" s="723"/>
      <c r="K59" s="723"/>
      <c r="L59" s="723"/>
      <c r="M59" s="723"/>
      <c r="N59" s="723"/>
      <c r="O59" s="723"/>
      <c r="P59" s="723"/>
      <c r="Q59" s="723"/>
      <c r="R59" s="723"/>
      <c r="S59" s="723"/>
    </row>
    <row r="60">
      <c r="A60" s="649" t="s">
        <v>463</v>
      </c>
      <c r="B60" s="650"/>
      <c r="C60" s="725"/>
      <c r="D60" s="652"/>
      <c r="E60" s="652"/>
      <c r="F60" s="135"/>
      <c r="G60" s="653"/>
      <c r="H60" s="653"/>
      <c r="I60" s="653"/>
      <c r="J60" s="653"/>
      <c r="K60" s="653"/>
      <c r="L60" s="653"/>
      <c r="M60" s="653"/>
      <c r="N60" s="653"/>
      <c r="O60" s="653"/>
      <c r="P60" s="653"/>
      <c r="Q60" s="653"/>
      <c r="R60" s="653"/>
      <c r="S60" s="653"/>
    </row>
    <row r="61">
      <c r="A61" s="654" t="s">
        <v>445</v>
      </c>
      <c r="B61" s="680"/>
      <c r="C61" s="726"/>
      <c r="D61" s="681"/>
      <c r="E61" s="681"/>
      <c r="F61" s="14"/>
      <c r="G61" s="681"/>
      <c r="H61" s="681"/>
      <c r="I61" s="681"/>
      <c r="J61" s="681"/>
      <c r="K61" s="681"/>
      <c r="L61" s="681"/>
      <c r="M61" s="681"/>
      <c r="N61" s="681"/>
      <c r="O61" s="681"/>
      <c r="P61" s="681"/>
      <c r="Q61" s="681"/>
      <c r="R61" s="681"/>
      <c r="S61" s="681"/>
    </row>
    <row r="62">
      <c r="A62" s="708" t="s">
        <v>464</v>
      </c>
      <c r="B62" s="727" t="s">
        <v>465</v>
      </c>
      <c r="C62" s="703"/>
      <c r="D62" s="704">
        <f t="shared" ref="D62:S62" si="28">D41</f>
        <v>15098.71187</v>
      </c>
      <c r="E62" s="704">
        <f t="shared" si="28"/>
        <v>9303.67781</v>
      </c>
      <c r="F62" s="705">
        <f t="shared" si="28"/>
        <v>23265.85134</v>
      </c>
      <c r="G62" s="704">
        <f t="shared" si="28"/>
        <v>26829.80002</v>
      </c>
      <c r="H62" s="704">
        <f t="shared" si="28"/>
        <v>12905.56325</v>
      </c>
      <c r="I62" s="704">
        <f t="shared" si="28"/>
        <v>18750.30186</v>
      </c>
      <c r="J62" s="704">
        <f t="shared" si="28"/>
        <v>13006.686</v>
      </c>
      <c r="K62" s="704">
        <f t="shared" si="28"/>
        <v>15491.25859</v>
      </c>
      <c r="L62" s="704">
        <f t="shared" si="28"/>
        <v>21659.08967</v>
      </c>
      <c r="M62" s="704">
        <f t="shared" si="28"/>
        <v>12774.16604</v>
      </c>
      <c r="N62" s="704">
        <f t="shared" si="28"/>
        <v>15116.77171</v>
      </c>
      <c r="O62" s="704">
        <f t="shared" si="28"/>
        <v>21257.90363</v>
      </c>
      <c r="P62" s="704">
        <f t="shared" si="28"/>
        <v>19128.12417</v>
      </c>
      <c r="Q62" s="704">
        <f t="shared" si="28"/>
        <v>4322.044147</v>
      </c>
      <c r="R62" s="704">
        <f t="shared" si="28"/>
        <v>8088.954718</v>
      </c>
      <c r="S62" s="704" t="str">
        <f t="shared" si="28"/>
        <v>#DIV/0!</v>
      </c>
    </row>
    <row r="63">
      <c r="A63" s="728" t="s">
        <v>450</v>
      </c>
      <c r="B63" s="702" t="s">
        <v>451</v>
      </c>
      <c r="C63" s="704"/>
      <c r="D63" s="706">
        <f t="shared" ref="D63:S63" si="29">D43</f>
        <v>23833.75999</v>
      </c>
      <c r="E63" s="706">
        <f t="shared" si="29"/>
        <v>14061.73269</v>
      </c>
      <c r="F63" s="705">
        <f t="shared" si="29"/>
        <v>26874.03713</v>
      </c>
      <c r="G63" s="706">
        <f t="shared" si="29"/>
        <v>21760.25167</v>
      </c>
      <c r="H63" s="706">
        <f t="shared" si="29"/>
        <v>16752.89784</v>
      </c>
      <c r="I63" s="706">
        <f t="shared" si="29"/>
        <v>19864.61302</v>
      </c>
      <c r="J63" s="706">
        <f t="shared" si="29"/>
        <v>13679.65917</v>
      </c>
      <c r="K63" s="706">
        <f t="shared" si="29"/>
        <v>20954.27969</v>
      </c>
      <c r="L63" s="706">
        <f t="shared" si="29"/>
        <v>22967.38633</v>
      </c>
      <c r="M63" s="706">
        <f t="shared" si="29"/>
        <v>16236.08607</v>
      </c>
      <c r="N63" s="706">
        <f t="shared" si="29"/>
        <v>17737.02226</v>
      </c>
      <c r="O63" s="706">
        <f t="shared" si="29"/>
        <v>24707.50533</v>
      </c>
      <c r="P63" s="706">
        <f t="shared" si="29"/>
        <v>19095.97976</v>
      </c>
      <c r="Q63" s="706">
        <f t="shared" si="29"/>
        <v>7663.194892</v>
      </c>
      <c r="R63" s="706">
        <f t="shared" si="29"/>
        <v>11408.89017</v>
      </c>
      <c r="S63" s="706" t="str">
        <f t="shared" si="29"/>
        <v>#VALUE!</v>
      </c>
    </row>
    <row r="64">
      <c r="A64" s="654" t="s">
        <v>466</v>
      </c>
      <c r="B64" s="680"/>
      <c r="C64" s="726"/>
      <c r="D64" s="681"/>
      <c r="E64" s="681"/>
      <c r="F64" s="14"/>
      <c r="G64" s="681"/>
      <c r="H64" s="681"/>
      <c r="I64" s="681"/>
      <c r="J64" s="681"/>
      <c r="K64" s="681"/>
      <c r="L64" s="681"/>
      <c r="M64" s="681"/>
      <c r="N64" s="681"/>
      <c r="O64" s="681"/>
      <c r="P64" s="681"/>
      <c r="Q64" s="681"/>
      <c r="R64" s="681"/>
      <c r="S64" s="681"/>
    </row>
    <row r="65">
      <c r="A65" s="728" t="s">
        <v>467</v>
      </c>
      <c r="B65" s="702" t="s">
        <v>468</v>
      </c>
      <c r="C65" s="729">
        <v>0.15</v>
      </c>
      <c r="D65" s="730">
        <f t="shared" ref="D65:S65" si="30">$C65</f>
        <v>0.15</v>
      </c>
      <c r="E65" s="730">
        <f t="shared" si="30"/>
        <v>0.15</v>
      </c>
      <c r="F65" s="710">
        <f t="shared" si="30"/>
        <v>0.15</v>
      </c>
      <c r="G65" s="730">
        <f t="shared" si="30"/>
        <v>0.15</v>
      </c>
      <c r="H65" s="730">
        <f t="shared" si="30"/>
        <v>0.15</v>
      </c>
      <c r="I65" s="730">
        <f t="shared" si="30"/>
        <v>0.15</v>
      </c>
      <c r="J65" s="730">
        <f t="shared" si="30"/>
        <v>0.15</v>
      </c>
      <c r="K65" s="730">
        <f t="shared" si="30"/>
        <v>0.15</v>
      </c>
      <c r="L65" s="730">
        <f t="shared" si="30"/>
        <v>0.15</v>
      </c>
      <c r="M65" s="730">
        <f t="shared" si="30"/>
        <v>0.15</v>
      </c>
      <c r="N65" s="730">
        <f t="shared" si="30"/>
        <v>0.15</v>
      </c>
      <c r="O65" s="730">
        <f t="shared" si="30"/>
        <v>0.15</v>
      </c>
      <c r="P65" s="730">
        <f t="shared" si="30"/>
        <v>0.15</v>
      </c>
      <c r="Q65" s="730">
        <f t="shared" si="30"/>
        <v>0.15</v>
      </c>
      <c r="R65" s="730">
        <f t="shared" si="30"/>
        <v>0.15</v>
      </c>
      <c r="S65" s="730">
        <f t="shared" si="30"/>
        <v>0.15</v>
      </c>
    </row>
    <row r="66">
      <c r="A66" s="728" t="s">
        <v>455</v>
      </c>
      <c r="B66" s="702" t="s">
        <v>469</v>
      </c>
      <c r="C66" s="661">
        <v>0.0</v>
      </c>
      <c r="D66" s="709">
        <f t="shared" ref="D66:S66" si="31">$C$66</f>
        <v>0</v>
      </c>
      <c r="E66" s="709">
        <f t="shared" si="31"/>
        <v>0</v>
      </c>
      <c r="F66" s="710">
        <f t="shared" si="31"/>
        <v>0</v>
      </c>
      <c r="G66" s="709">
        <f t="shared" si="31"/>
        <v>0</v>
      </c>
      <c r="H66" s="709">
        <f t="shared" si="31"/>
        <v>0</v>
      </c>
      <c r="I66" s="709">
        <f t="shared" si="31"/>
        <v>0</v>
      </c>
      <c r="J66" s="709">
        <f t="shared" si="31"/>
        <v>0</v>
      </c>
      <c r="K66" s="709">
        <f t="shared" si="31"/>
        <v>0</v>
      </c>
      <c r="L66" s="709">
        <f t="shared" si="31"/>
        <v>0</v>
      </c>
      <c r="M66" s="709">
        <f t="shared" si="31"/>
        <v>0</v>
      </c>
      <c r="N66" s="709">
        <f t="shared" si="31"/>
        <v>0</v>
      </c>
      <c r="O66" s="709">
        <f t="shared" si="31"/>
        <v>0</v>
      </c>
      <c r="P66" s="709">
        <f t="shared" si="31"/>
        <v>0</v>
      </c>
      <c r="Q66" s="709">
        <f t="shared" si="31"/>
        <v>0</v>
      </c>
      <c r="R66" s="709">
        <f t="shared" si="31"/>
        <v>0</v>
      </c>
      <c r="S66" s="709">
        <f t="shared" si="31"/>
        <v>0</v>
      </c>
    </row>
    <row r="67">
      <c r="A67" s="728" t="s">
        <v>457</v>
      </c>
      <c r="B67" s="702" t="s">
        <v>470</v>
      </c>
      <c r="C67" s="729">
        <f>1-C65</f>
        <v>0.85</v>
      </c>
      <c r="D67" s="730">
        <f t="shared" ref="D67:S67" si="32">$C67</f>
        <v>0.85</v>
      </c>
      <c r="E67" s="730">
        <f t="shared" si="32"/>
        <v>0.85</v>
      </c>
      <c r="F67" s="710">
        <f t="shared" si="32"/>
        <v>0.85</v>
      </c>
      <c r="G67" s="730">
        <f t="shared" si="32"/>
        <v>0.85</v>
      </c>
      <c r="H67" s="730">
        <f t="shared" si="32"/>
        <v>0.85</v>
      </c>
      <c r="I67" s="730">
        <f t="shared" si="32"/>
        <v>0.85</v>
      </c>
      <c r="J67" s="730">
        <f t="shared" si="32"/>
        <v>0.85</v>
      </c>
      <c r="K67" s="730">
        <f t="shared" si="32"/>
        <v>0.85</v>
      </c>
      <c r="L67" s="730">
        <f t="shared" si="32"/>
        <v>0.85</v>
      </c>
      <c r="M67" s="730">
        <f t="shared" si="32"/>
        <v>0.85</v>
      </c>
      <c r="N67" s="730">
        <f t="shared" si="32"/>
        <v>0.85</v>
      </c>
      <c r="O67" s="730">
        <f t="shared" si="32"/>
        <v>0.85</v>
      </c>
      <c r="P67" s="730">
        <f t="shared" si="32"/>
        <v>0.85</v>
      </c>
      <c r="Q67" s="730">
        <f t="shared" si="32"/>
        <v>0.85</v>
      </c>
      <c r="R67" s="730">
        <f t="shared" si="32"/>
        <v>0.85</v>
      </c>
      <c r="S67" s="730">
        <f t="shared" si="32"/>
        <v>0.85</v>
      </c>
    </row>
    <row r="68">
      <c r="A68" s="731" t="s">
        <v>337</v>
      </c>
      <c r="B68" s="680"/>
      <c r="C68" s="713" t="str">
        <f>if(sum(C65:C67)=1,"Check: Adds up to 100%","Probability of different scenarios must add to 100%")</f>
        <v>Check: Adds up to 100%</v>
      </c>
      <c r="D68" s="681"/>
      <c r="E68" s="681"/>
      <c r="F68" s="14"/>
      <c r="G68" s="714"/>
      <c r="H68" s="714"/>
      <c r="I68" s="681"/>
      <c r="J68" s="681"/>
      <c r="K68" s="681"/>
      <c r="L68" s="681"/>
      <c r="M68" s="681"/>
      <c r="N68" s="681"/>
      <c r="O68" s="681"/>
      <c r="P68" s="681"/>
      <c r="Q68" s="681"/>
      <c r="R68" s="681"/>
      <c r="S68" s="681"/>
    </row>
    <row r="69">
      <c r="A69" s="515" t="s">
        <v>288</v>
      </c>
      <c r="B69" s="732" t="s">
        <v>459</v>
      </c>
      <c r="C69" s="733"/>
      <c r="D69" s="662">
        <f>Leveragefunging!D190</f>
        <v>1.376547586</v>
      </c>
      <c r="E69" s="662">
        <f>Leveragefunging!E190</f>
        <v>1.241680086</v>
      </c>
      <c r="F69" s="663">
        <f>Leveragefunging!F190</f>
        <v>1.157221549</v>
      </c>
      <c r="G69" s="662">
        <f>Leveragefunging!G190</f>
        <v>0.9745122434</v>
      </c>
      <c r="H69" s="662">
        <f>Leveragefunging!H190</f>
        <v>1.34512964</v>
      </c>
      <c r="I69" s="662">
        <f>Leveragefunging!I190</f>
        <v>1.27595026</v>
      </c>
      <c r="J69" s="662">
        <f>Leveragefunging!J190</f>
        <v>1.449771096</v>
      </c>
      <c r="K69" s="662">
        <f>Leveragefunging!K190</f>
        <v>1.255540246</v>
      </c>
      <c r="L69" s="662">
        <f>Leveragefunging!L190</f>
        <v>1.295478625</v>
      </c>
      <c r="M69" s="662">
        <f>Leveragefunging!M190</f>
        <v>1.347851129</v>
      </c>
      <c r="N69" s="662">
        <f>Leveragefunging!N190</f>
        <v>1.320983283</v>
      </c>
      <c r="O69" s="662">
        <f>Leveragefunging!O190</f>
        <v>1.247211236</v>
      </c>
      <c r="P69" s="662">
        <f>Leveragefunging!P190</f>
        <v>1.253331683</v>
      </c>
      <c r="Q69" s="662">
        <f>Leveragefunging!Q190</f>
        <v>1.373300455</v>
      </c>
      <c r="R69" s="662">
        <f>Leveragefunging!R190</f>
        <v>1.412952823</v>
      </c>
      <c r="S69" s="662" t="str">
        <f>Leveragefunging!S190</f>
        <v>#VALUE!</v>
      </c>
    </row>
    <row r="70">
      <c r="A70" s="715" t="s">
        <v>460</v>
      </c>
      <c r="B70" s="719" t="s">
        <v>461</v>
      </c>
      <c r="C70" s="720" t="s">
        <v>462</v>
      </c>
      <c r="D70" s="721">
        <v>0.69</v>
      </c>
      <c r="E70" s="721">
        <v>0.69</v>
      </c>
      <c r="F70" s="722">
        <v>1.31</v>
      </c>
      <c r="G70" s="721">
        <v>0.24</v>
      </c>
      <c r="H70" s="721">
        <v>0.24</v>
      </c>
      <c r="I70" s="721">
        <v>0.69</v>
      </c>
      <c r="J70" s="721">
        <v>0.69</v>
      </c>
      <c r="K70" s="721">
        <v>0.35</v>
      </c>
      <c r="L70" s="721">
        <v>0.69</v>
      </c>
      <c r="M70" s="721">
        <v>0.69</v>
      </c>
      <c r="N70" s="721">
        <v>0.69</v>
      </c>
      <c r="O70" s="721">
        <v>0.69</v>
      </c>
      <c r="P70" s="721">
        <v>0.69</v>
      </c>
      <c r="Q70" s="721">
        <v>0.35</v>
      </c>
      <c r="R70" s="721">
        <v>0.35</v>
      </c>
      <c r="S70" s="721">
        <v>0.35</v>
      </c>
    </row>
    <row r="71">
      <c r="A71" s="723"/>
      <c r="B71" s="724"/>
      <c r="C71" s="723"/>
      <c r="D71" s="723"/>
      <c r="E71" s="723"/>
      <c r="F71" s="14"/>
      <c r="G71" s="723"/>
      <c r="H71" s="723"/>
      <c r="I71" s="723"/>
      <c r="J71" s="723"/>
      <c r="K71" s="723"/>
      <c r="L71" s="723"/>
      <c r="M71" s="723"/>
      <c r="N71" s="723"/>
      <c r="O71" s="723"/>
      <c r="P71" s="723"/>
      <c r="Q71" s="723"/>
      <c r="R71" s="723"/>
      <c r="S71" s="723"/>
    </row>
    <row r="72">
      <c r="A72" s="649" t="s">
        <v>386</v>
      </c>
      <c r="B72" s="650"/>
      <c r="C72" s="652"/>
      <c r="D72" s="652"/>
      <c r="E72" s="652"/>
      <c r="F72" s="135"/>
      <c r="G72" s="653"/>
      <c r="H72" s="653"/>
      <c r="I72" s="653"/>
      <c r="J72" s="653"/>
      <c r="K72" s="653"/>
      <c r="L72" s="653"/>
      <c r="M72" s="653"/>
      <c r="N72" s="653"/>
      <c r="O72" s="653"/>
      <c r="P72" s="653"/>
      <c r="Q72" s="653"/>
      <c r="R72" s="653"/>
      <c r="S72" s="653"/>
    </row>
    <row r="73">
      <c r="A73" s="654" t="s">
        <v>445</v>
      </c>
      <c r="B73" s="680"/>
      <c r="C73" s="681"/>
      <c r="D73" s="681"/>
      <c r="E73" s="681"/>
      <c r="F73" s="14"/>
      <c r="G73" s="681"/>
      <c r="H73" s="681"/>
      <c r="I73" s="681"/>
      <c r="J73" s="681"/>
      <c r="K73" s="681"/>
      <c r="L73" s="681"/>
      <c r="M73" s="681"/>
      <c r="N73" s="681"/>
      <c r="O73" s="681"/>
      <c r="P73" s="681"/>
      <c r="Q73" s="681"/>
      <c r="R73" s="681"/>
      <c r="S73" s="681"/>
    </row>
    <row r="74">
      <c r="A74" s="708" t="s">
        <v>464</v>
      </c>
      <c r="B74" s="727" t="s">
        <v>465</v>
      </c>
      <c r="C74" s="703"/>
      <c r="D74" s="704">
        <f t="shared" ref="D74:S74" si="33">D41</f>
        <v>15098.71187</v>
      </c>
      <c r="E74" s="704">
        <f t="shared" si="33"/>
        <v>9303.67781</v>
      </c>
      <c r="F74" s="705">
        <f t="shared" si="33"/>
        <v>23265.85134</v>
      </c>
      <c r="G74" s="704">
        <f t="shared" si="33"/>
        <v>26829.80002</v>
      </c>
      <c r="H74" s="704">
        <f t="shared" si="33"/>
        <v>12905.56325</v>
      </c>
      <c r="I74" s="704">
        <f t="shared" si="33"/>
        <v>18750.30186</v>
      </c>
      <c r="J74" s="704">
        <f t="shared" si="33"/>
        <v>13006.686</v>
      </c>
      <c r="K74" s="704">
        <f t="shared" si="33"/>
        <v>15491.25859</v>
      </c>
      <c r="L74" s="704">
        <f t="shared" si="33"/>
        <v>21659.08967</v>
      </c>
      <c r="M74" s="704">
        <f t="shared" si="33"/>
        <v>12774.16604</v>
      </c>
      <c r="N74" s="704">
        <f t="shared" si="33"/>
        <v>15116.77171</v>
      </c>
      <c r="O74" s="704">
        <f t="shared" si="33"/>
        <v>21257.90363</v>
      </c>
      <c r="P74" s="704">
        <f t="shared" si="33"/>
        <v>19128.12417</v>
      </c>
      <c r="Q74" s="704">
        <f t="shared" si="33"/>
        <v>4322.044147</v>
      </c>
      <c r="R74" s="704">
        <f t="shared" si="33"/>
        <v>8088.954718</v>
      </c>
      <c r="S74" s="704" t="str">
        <f t="shared" si="33"/>
        <v>#DIV/0!</v>
      </c>
    </row>
    <row r="75">
      <c r="A75" s="728" t="s">
        <v>450</v>
      </c>
      <c r="B75" s="702" t="s">
        <v>451</v>
      </c>
      <c r="C75" s="704"/>
      <c r="D75" s="706">
        <f t="shared" ref="D75:S75" si="34">D43</f>
        <v>23833.75999</v>
      </c>
      <c r="E75" s="706">
        <f t="shared" si="34"/>
        <v>14061.73269</v>
      </c>
      <c r="F75" s="705">
        <f t="shared" si="34"/>
        <v>26874.03713</v>
      </c>
      <c r="G75" s="706">
        <f t="shared" si="34"/>
        <v>21760.25167</v>
      </c>
      <c r="H75" s="706">
        <f t="shared" si="34"/>
        <v>16752.89784</v>
      </c>
      <c r="I75" s="706">
        <f t="shared" si="34"/>
        <v>19864.61302</v>
      </c>
      <c r="J75" s="706">
        <f t="shared" si="34"/>
        <v>13679.65917</v>
      </c>
      <c r="K75" s="706">
        <f t="shared" si="34"/>
        <v>20954.27969</v>
      </c>
      <c r="L75" s="706">
        <f t="shared" si="34"/>
        <v>22967.38633</v>
      </c>
      <c r="M75" s="706">
        <f t="shared" si="34"/>
        <v>16236.08607</v>
      </c>
      <c r="N75" s="706">
        <f t="shared" si="34"/>
        <v>17737.02226</v>
      </c>
      <c r="O75" s="706">
        <f t="shared" si="34"/>
        <v>24707.50533</v>
      </c>
      <c r="P75" s="706">
        <f t="shared" si="34"/>
        <v>19095.97976</v>
      </c>
      <c r="Q75" s="706">
        <f t="shared" si="34"/>
        <v>7663.194892</v>
      </c>
      <c r="R75" s="706">
        <f t="shared" si="34"/>
        <v>11408.89017</v>
      </c>
      <c r="S75" s="706" t="str">
        <f t="shared" si="34"/>
        <v>#VALUE!</v>
      </c>
    </row>
    <row r="76">
      <c r="A76" s="654" t="s">
        <v>471</v>
      </c>
      <c r="B76" s="680"/>
      <c r="C76" s="726"/>
      <c r="D76" s="681"/>
      <c r="E76" s="681"/>
      <c r="F76" s="14"/>
      <c r="G76" s="681"/>
      <c r="H76" s="681"/>
      <c r="I76" s="681"/>
      <c r="J76" s="681"/>
      <c r="K76" s="681"/>
      <c r="L76" s="681"/>
      <c r="M76" s="681"/>
      <c r="N76" s="681"/>
      <c r="O76" s="681"/>
      <c r="P76" s="681"/>
      <c r="Q76" s="681"/>
      <c r="R76" s="681"/>
      <c r="S76" s="681"/>
    </row>
    <row r="77">
      <c r="A77" s="728" t="s">
        <v>472</v>
      </c>
      <c r="B77" s="702" t="s">
        <v>473</v>
      </c>
      <c r="C77" s="729">
        <v>0.15</v>
      </c>
      <c r="D77" s="730">
        <f t="shared" ref="D77:S77" si="35">$C77</f>
        <v>0.15</v>
      </c>
      <c r="E77" s="730">
        <f t="shared" si="35"/>
        <v>0.15</v>
      </c>
      <c r="F77" s="710">
        <f t="shared" si="35"/>
        <v>0.15</v>
      </c>
      <c r="G77" s="730">
        <f t="shared" si="35"/>
        <v>0.15</v>
      </c>
      <c r="H77" s="730">
        <f t="shared" si="35"/>
        <v>0.15</v>
      </c>
      <c r="I77" s="730">
        <f t="shared" si="35"/>
        <v>0.15</v>
      </c>
      <c r="J77" s="730">
        <f t="shared" si="35"/>
        <v>0.15</v>
      </c>
      <c r="K77" s="730">
        <f t="shared" si="35"/>
        <v>0.15</v>
      </c>
      <c r="L77" s="730">
        <f t="shared" si="35"/>
        <v>0.15</v>
      </c>
      <c r="M77" s="730">
        <f t="shared" si="35"/>
        <v>0.15</v>
      </c>
      <c r="N77" s="730">
        <f t="shared" si="35"/>
        <v>0.15</v>
      </c>
      <c r="O77" s="730">
        <f t="shared" si="35"/>
        <v>0.15</v>
      </c>
      <c r="P77" s="730">
        <f t="shared" si="35"/>
        <v>0.15</v>
      </c>
      <c r="Q77" s="730">
        <f t="shared" si="35"/>
        <v>0.15</v>
      </c>
      <c r="R77" s="730">
        <f t="shared" si="35"/>
        <v>0.15</v>
      </c>
      <c r="S77" s="730">
        <f t="shared" si="35"/>
        <v>0.15</v>
      </c>
    </row>
    <row r="78">
      <c r="A78" s="728" t="s">
        <v>455</v>
      </c>
      <c r="B78" s="702" t="s">
        <v>474</v>
      </c>
      <c r="C78" s="661">
        <v>0.0</v>
      </c>
      <c r="D78" s="709">
        <f t="shared" ref="D78:S78" si="36">$C$78</f>
        <v>0</v>
      </c>
      <c r="E78" s="709">
        <f t="shared" si="36"/>
        <v>0</v>
      </c>
      <c r="F78" s="710">
        <f t="shared" si="36"/>
        <v>0</v>
      </c>
      <c r="G78" s="709">
        <f t="shared" si="36"/>
        <v>0</v>
      </c>
      <c r="H78" s="709">
        <f t="shared" si="36"/>
        <v>0</v>
      </c>
      <c r="I78" s="709">
        <f t="shared" si="36"/>
        <v>0</v>
      </c>
      <c r="J78" s="709">
        <f t="shared" si="36"/>
        <v>0</v>
      </c>
      <c r="K78" s="709">
        <f t="shared" si="36"/>
        <v>0</v>
      </c>
      <c r="L78" s="709">
        <f t="shared" si="36"/>
        <v>0</v>
      </c>
      <c r="M78" s="709">
        <f t="shared" si="36"/>
        <v>0</v>
      </c>
      <c r="N78" s="709">
        <f t="shared" si="36"/>
        <v>0</v>
      </c>
      <c r="O78" s="709">
        <f t="shared" si="36"/>
        <v>0</v>
      </c>
      <c r="P78" s="709">
        <f t="shared" si="36"/>
        <v>0</v>
      </c>
      <c r="Q78" s="709">
        <f t="shared" si="36"/>
        <v>0</v>
      </c>
      <c r="R78" s="709">
        <f t="shared" si="36"/>
        <v>0</v>
      </c>
      <c r="S78" s="709">
        <f t="shared" si="36"/>
        <v>0</v>
      </c>
    </row>
    <row r="79">
      <c r="A79" s="728" t="s">
        <v>457</v>
      </c>
      <c r="B79" s="702" t="s">
        <v>475</v>
      </c>
      <c r="C79" s="729">
        <f>1-C77</f>
        <v>0.85</v>
      </c>
      <c r="D79" s="730">
        <f t="shared" ref="D79:S79" si="37">$C79</f>
        <v>0.85</v>
      </c>
      <c r="E79" s="730">
        <f t="shared" si="37"/>
        <v>0.85</v>
      </c>
      <c r="F79" s="710">
        <f t="shared" si="37"/>
        <v>0.85</v>
      </c>
      <c r="G79" s="730">
        <f t="shared" si="37"/>
        <v>0.85</v>
      </c>
      <c r="H79" s="730">
        <f t="shared" si="37"/>
        <v>0.85</v>
      </c>
      <c r="I79" s="730">
        <f t="shared" si="37"/>
        <v>0.85</v>
      </c>
      <c r="J79" s="730">
        <f t="shared" si="37"/>
        <v>0.85</v>
      </c>
      <c r="K79" s="730">
        <f t="shared" si="37"/>
        <v>0.85</v>
      </c>
      <c r="L79" s="730">
        <f t="shared" si="37"/>
        <v>0.85</v>
      </c>
      <c r="M79" s="730">
        <f t="shared" si="37"/>
        <v>0.85</v>
      </c>
      <c r="N79" s="730">
        <f t="shared" si="37"/>
        <v>0.85</v>
      </c>
      <c r="O79" s="730">
        <f t="shared" si="37"/>
        <v>0.85</v>
      </c>
      <c r="P79" s="730">
        <f t="shared" si="37"/>
        <v>0.85</v>
      </c>
      <c r="Q79" s="730">
        <f t="shared" si="37"/>
        <v>0.85</v>
      </c>
      <c r="R79" s="730">
        <f t="shared" si="37"/>
        <v>0.85</v>
      </c>
      <c r="S79" s="730">
        <f t="shared" si="37"/>
        <v>0.85</v>
      </c>
    </row>
    <row r="80">
      <c r="A80" s="731" t="s">
        <v>337</v>
      </c>
      <c r="B80" s="680"/>
      <c r="C80" s="713" t="str">
        <f>if(sum(C77:C79)=1,"Check: Adds up to 100%","Probability of different scenarios must add to 100%")</f>
        <v>Check: Adds up to 100%</v>
      </c>
      <c r="D80" s="681"/>
      <c r="E80" s="681"/>
      <c r="F80" s="14"/>
      <c r="G80" s="681"/>
      <c r="H80" s="681"/>
      <c r="I80" s="681"/>
      <c r="J80" s="681"/>
      <c r="K80" s="681"/>
      <c r="L80" s="681"/>
      <c r="M80" s="681"/>
      <c r="N80" s="681"/>
      <c r="O80" s="681"/>
      <c r="P80" s="681"/>
      <c r="Q80" s="681"/>
      <c r="R80" s="681"/>
      <c r="S80" s="681"/>
    </row>
    <row r="81">
      <c r="A81" s="515" t="s">
        <v>300</v>
      </c>
      <c r="B81" s="732" t="s">
        <v>459</v>
      </c>
      <c r="C81" s="734"/>
      <c r="D81" s="662">
        <f>Leveragefunging!D320</f>
        <v>0.9422185355</v>
      </c>
      <c r="E81" s="662">
        <f>Leveragefunging!E320</f>
        <v>0.8700823179</v>
      </c>
      <c r="F81" s="663">
        <f>Leveragefunging!F320</f>
        <v>0.8278667705</v>
      </c>
      <c r="G81" s="662">
        <f>Leveragefunging!G320</f>
        <v>0.7365695902</v>
      </c>
      <c r="H81" s="662">
        <f>Leveragefunging!H320</f>
        <v>0.9266424925</v>
      </c>
      <c r="I81" s="662">
        <f>Leveragefunging!I320</f>
        <v>0.8914941595</v>
      </c>
      <c r="J81" s="662">
        <f>Leveragefunging!J320</f>
        <v>0.9832345463</v>
      </c>
      <c r="K81" s="662">
        <f>Leveragefunging!K320</f>
        <v>0.8785334186</v>
      </c>
      <c r="L81" s="662">
        <f>Leveragefunging!L320</f>
        <v>0.9017905956</v>
      </c>
      <c r="M81" s="662">
        <f>Leveragefunging!M320</f>
        <v>0.9282331033</v>
      </c>
      <c r="N81" s="662">
        <f>Leveragefunging!N320</f>
        <v>0.9145168963</v>
      </c>
      <c r="O81" s="662">
        <f>Leveragefunging!O320</f>
        <v>0.8754882384</v>
      </c>
      <c r="P81" s="662">
        <f>Leveragefunging!P320</f>
        <v>0.8800839079</v>
      </c>
      <c r="Q81" s="662">
        <f>Leveragefunging!Q320</f>
        <v>0.9397700659</v>
      </c>
      <c r="R81" s="662">
        <f>Leveragefunging!R320</f>
        <v>0.9623661828</v>
      </c>
      <c r="S81" s="662" t="str">
        <f>Leveragefunging!S320</f>
        <v>#VALUE!</v>
      </c>
    </row>
    <row r="82">
      <c r="A82" s="715" t="s">
        <v>460</v>
      </c>
      <c r="B82" s="719" t="s">
        <v>461</v>
      </c>
      <c r="C82" s="720" t="s">
        <v>462</v>
      </c>
      <c r="D82" s="721">
        <v>0.2687</v>
      </c>
      <c r="E82" s="721">
        <v>0.2687</v>
      </c>
      <c r="F82" s="722">
        <v>0.087</v>
      </c>
      <c r="G82" s="721">
        <v>-0.199</v>
      </c>
      <c r="H82" s="721">
        <v>-0.199</v>
      </c>
      <c r="I82" s="721">
        <v>0.2687</v>
      </c>
      <c r="J82" s="721">
        <v>0.087</v>
      </c>
      <c r="K82" s="721"/>
      <c r="L82" s="721">
        <v>0.6873</v>
      </c>
      <c r="M82" s="721"/>
      <c r="N82" s="721">
        <v>0.2687</v>
      </c>
      <c r="O82" s="721">
        <v>0.2687</v>
      </c>
      <c r="P82" s="721">
        <v>0.2687</v>
      </c>
      <c r="Q82" s="721">
        <v>0.087</v>
      </c>
      <c r="R82" s="721">
        <v>0.087</v>
      </c>
      <c r="S82" s="721">
        <v>0.087</v>
      </c>
    </row>
    <row r="83">
      <c r="A83" s="735"/>
      <c r="B83" s="736"/>
      <c r="C83" s="737"/>
      <c r="D83" s="737"/>
      <c r="E83" s="737"/>
      <c r="F83" s="14"/>
      <c r="G83" s="738"/>
      <c r="H83" s="738"/>
      <c r="I83" s="738"/>
      <c r="J83" s="738"/>
      <c r="K83" s="738"/>
      <c r="L83" s="738"/>
      <c r="M83" s="738"/>
      <c r="N83" s="738"/>
      <c r="O83" s="738"/>
      <c r="P83" s="738"/>
      <c r="Q83" s="738"/>
      <c r="R83" s="738"/>
      <c r="S83" s="738"/>
    </row>
    <row r="84">
      <c r="A84" s="649" t="s">
        <v>476</v>
      </c>
      <c r="B84" s="650"/>
      <c r="C84" s="652"/>
      <c r="D84" s="652"/>
      <c r="E84" s="652"/>
      <c r="F84" s="135"/>
      <c r="G84" s="653"/>
      <c r="H84" s="653"/>
      <c r="I84" s="653"/>
      <c r="J84" s="653"/>
      <c r="K84" s="653"/>
      <c r="L84" s="653"/>
      <c r="M84" s="653"/>
      <c r="N84" s="653"/>
      <c r="O84" s="653"/>
      <c r="P84" s="653"/>
      <c r="Q84" s="653"/>
      <c r="R84" s="653"/>
      <c r="S84" s="653"/>
    </row>
    <row r="85">
      <c r="A85" s="654" t="s">
        <v>445</v>
      </c>
      <c r="B85" s="680"/>
      <c r="C85" s="681"/>
      <c r="D85" s="681"/>
      <c r="E85" s="681"/>
      <c r="F85" s="14"/>
      <c r="G85" s="681"/>
      <c r="H85" s="681"/>
      <c r="I85" s="681"/>
      <c r="J85" s="681"/>
      <c r="K85" s="681"/>
      <c r="L85" s="681"/>
      <c r="M85" s="681"/>
      <c r="N85" s="681"/>
      <c r="O85" s="681"/>
      <c r="P85" s="681"/>
      <c r="Q85" s="681"/>
      <c r="R85" s="681"/>
      <c r="S85" s="681"/>
    </row>
    <row r="86">
      <c r="A86" s="708" t="s">
        <v>464</v>
      </c>
      <c r="B86" s="727" t="s">
        <v>465</v>
      </c>
      <c r="C86" s="703"/>
      <c r="D86" s="704">
        <f t="shared" ref="D86:S86" si="38">D41</f>
        <v>15098.71187</v>
      </c>
      <c r="E86" s="704">
        <f t="shared" si="38"/>
        <v>9303.67781</v>
      </c>
      <c r="F86" s="704">
        <f t="shared" si="38"/>
        <v>23265.85134</v>
      </c>
      <c r="G86" s="704">
        <f t="shared" si="38"/>
        <v>26829.80002</v>
      </c>
      <c r="H86" s="704">
        <f t="shared" si="38"/>
        <v>12905.56325</v>
      </c>
      <c r="I86" s="704">
        <f t="shared" si="38"/>
        <v>18750.30186</v>
      </c>
      <c r="J86" s="704">
        <f t="shared" si="38"/>
        <v>13006.686</v>
      </c>
      <c r="K86" s="704">
        <f t="shared" si="38"/>
        <v>15491.25859</v>
      </c>
      <c r="L86" s="704">
        <f t="shared" si="38"/>
        <v>21659.08967</v>
      </c>
      <c r="M86" s="704">
        <f t="shared" si="38"/>
        <v>12774.16604</v>
      </c>
      <c r="N86" s="704">
        <f t="shared" si="38"/>
        <v>15116.77171</v>
      </c>
      <c r="O86" s="704">
        <f t="shared" si="38"/>
        <v>21257.90363</v>
      </c>
      <c r="P86" s="704">
        <f t="shared" si="38"/>
        <v>19128.12417</v>
      </c>
      <c r="Q86" s="704">
        <f t="shared" si="38"/>
        <v>4322.044147</v>
      </c>
      <c r="R86" s="704">
        <f t="shared" si="38"/>
        <v>8088.954718</v>
      </c>
      <c r="S86" s="704" t="str">
        <f t="shared" si="38"/>
        <v>#DIV/0!</v>
      </c>
    </row>
    <row r="87">
      <c r="A87" s="728" t="s">
        <v>450</v>
      </c>
      <c r="B87" s="702" t="s">
        <v>451</v>
      </c>
      <c r="C87" s="704"/>
      <c r="D87" s="706">
        <f t="shared" ref="D87:S87" si="39">D43</f>
        <v>23833.75999</v>
      </c>
      <c r="E87" s="706">
        <f t="shared" si="39"/>
        <v>14061.73269</v>
      </c>
      <c r="F87" s="706">
        <f t="shared" si="39"/>
        <v>26874.03713</v>
      </c>
      <c r="G87" s="706">
        <f t="shared" si="39"/>
        <v>21760.25167</v>
      </c>
      <c r="H87" s="706">
        <f t="shared" si="39"/>
        <v>16752.89784</v>
      </c>
      <c r="I87" s="706">
        <f t="shared" si="39"/>
        <v>19864.61302</v>
      </c>
      <c r="J87" s="706">
        <f t="shared" si="39"/>
        <v>13679.65917</v>
      </c>
      <c r="K87" s="706">
        <f t="shared" si="39"/>
        <v>20954.27969</v>
      </c>
      <c r="L87" s="706">
        <f t="shared" si="39"/>
        <v>22967.38633</v>
      </c>
      <c r="M87" s="706">
        <f t="shared" si="39"/>
        <v>16236.08607</v>
      </c>
      <c r="N87" s="706">
        <f t="shared" si="39"/>
        <v>17737.02226</v>
      </c>
      <c r="O87" s="706">
        <f t="shared" si="39"/>
        <v>24707.50533</v>
      </c>
      <c r="P87" s="706">
        <f t="shared" si="39"/>
        <v>19095.97976</v>
      </c>
      <c r="Q87" s="706">
        <f t="shared" si="39"/>
        <v>7663.194892</v>
      </c>
      <c r="R87" s="706">
        <f t="shared" si="39"/>
        <v>11408.89017</v>
      </c>
      <c r="S87" s="706" t="str">
        <f t="shared" si="39"/>
        <v>#VALUE!</v>
      </c>
    </row>
    <row r="88">
      <c r="A88" s="654" t="s">
        <v>477</v>
      </c>
      <c r="B88" s="680"/>
      <c r="C88" s="726"/>
      <c r="D88" s="681"/>
      <c r="E88" s="681"/>
      <c r="F88" s="14"/>
      <c r="G88" s="681"/>
      <c r="H88" s="681"/>
      <c r="I88" s="681"/>
      <c r="J88" s="681"/>
      <c r="K88" s="681"/>
      <c r="L88" s="681"/>
      <c r="M88" s="681"/>
      <c r="N88" s="681"/>
      <c r="O88" s="681"/>
      <c r="P88" s="681"/>
      <c r="Q88" s="681"/>
      <c r="R88" s="681"/>
      <c r="S88" s="681"/>
    </row>
    <row r="89">
      <c r="A89" s="728" t="s">
        <v>478</v>
      </c>
      <c r="B89" s="702" t="s">
        <v>479</v>
      </c>
      <c r="C89" s="729">
        <v>0.15</v>
      </c>
      <c r="D89" s="730">
        <f t="shared" ref="D89:S89" si="40">$C89</f>
        <v>0.15</v>
      </c>
      <c r="E89" s="730">
        <f t="shared" si="40"/>
        <v>0.15</v>
      </c>
      <c r="F89" s="710">
        <f t="shared" si="40"/>
        <v>0.15</v>
      </c>
      <c r="G89" s="730">
        <f t="shared" si="40"/>
        <v>0.15</v>
      </c>
      <c r="H89" s="730">
        <f t="shared" si="40"/>
        <v>0.15</v>
      </c>
      <c r="I89" s="730">
        <f t="shared" si="40"/>
        <v>0.15</v>
      </c>
      <c r="J89" s="730">
        <f t="shared" si="40"/>
        <v>0.15</v>
      </c>
      <c r="K89" s="730">
        <f t="shared" si="40"/>
        <v>0.15</v>
      </c>
      <c r="L89" s="730">
        <f t="shared" si="40"/>
        <v>0.15</v>
      </c>
      <c r="M89" s="730">
        <f t="shared" si="40"/>
        <v>0.15</v>
      </c>
      <c r="N89" s="730">
        <f t="shared" si="40"/>
        <v>0.15</v>
      </c>
      <c r="O89" s="730">
        <f t="shared" si="40"/>
        <v>0.15</v>
      </c>
      <c r="P89" s="730">
        <f t="shared" si="40"/>
        <v>0.15</v>
      </c>
      <c r="Q89" s="730">
        <f t="shared" si="40"/>
        <v>0.15</v>
      </c>
      <c r="R89" s="730">
        <f t="shared" si="40"/>
        <v>0.15</v>
      </c>
      <c r="S89" s="730">
        <f t="shared" si="40"/>
        <v>0.15</v>
      </c>
    </row>
    <row r="90">
      <c r="A90" s="728" t="s">
        <v>455</v>
      </c>
      <c r="B90" s="702" t="s">
        <v>480</v>
      </c>
      <c r="C90" s="661">
        <v>0.0</v>
      </c>
      <c r="D90" s="709">
        <f t="shared" ref="D90:S90" si="41">$C$78</f>
        <v>0</v>
      </c>
      <c r="E90" s="709">
        <f t="shared" si="41"/>
        <v>0</v>
      </c>
      <c r="F90" s="710">
        <f t="shared" si="41"/>
        <v>0</v>
      </c>
      <c r="G90" s="709">
        <f t="shared" si="41"/>
        <v>0</v>
      </c>
      <c r="H90" s="709">
        <f t="shared" si="41"/>
        <v>0</v>
      </c>
      <c r="I90" s="709">
        <f t="shared" si="41"/>
        <v>0</v>
      </c>
      <c r="J90" s="709">
        <f t="shared" si="41"/>
        <v>0</v>
      </c>
      <c r="K90" s="709">
        <f t="shared" si="41"/>
        <v>0</v>
      </c>
      <c r="L90" s="709">
        <f t="shared" si="41"/>
        <v>0</v>
      </c>
      <c r="M90" s="709">
        <f t="shared" si="41"/>
        <v>0</v>
      </c>
      <c r="N90" s="709">
        <f t="shared" si="41"/>
        <v>0</v>
      </c>
      <c r="O90" s="709">
        <f t="shared" si="41"/>
        <v>0</v>
      </c>
      <c r="P90" s="709">
        <f t="shared" si="41"/>
        <v>0</v>
      </c>
      <c r="Q90" s="709">
        <f t="shared" si="41"/>
        <v>0</v>
      </c>
      <c r="R90" s="709">
        <f t="shared" si="41"/>
        <v>0</v>
      </c>
      <c r="S90" s="709">
        <f t="shared" si="41"/>
        <v>0</v>
      </c>
    </row>
    <row r="91">
      <c r="A91" s="728" t="s">
        <v>457</v>
      </c>
      <c r="B91" s="702" t="s">
        <v>481</v>
      </c>
      <c r="C91" s="729">
        <f>1-C89</f>
        <v>0.85</v>
      </c>
      <c r="D91" s="730">
        <f t="shared" ref="D91:S91" si="42">$C91</f>
        <v>0.85</v>
      </c>
      <c r="E91" s="730">
        <f t="shared" si="42"/>
        <v>0.85</v>
      </c>
      <c r="F91" s="710">
        <f t="shared" si="42"/>
        <v>0.85</v>
      </c>
      <c r="G91" s="730">
        <f t="shared" si="42"/>
        <v>0.85</v>
      </c>
      <c r="H91" s="730">
        <f t="shared" si="42"/>
        <v>0.85</v>
      </c>
      <c r="I91" s="730">
        <f t="shared" si="42"/>
        <v>0.85</v>
      </c>
      <c r="J91" s="730">
        <f t="shared" si="42"/>
        <v>0.85</v>
      </c>
      <c r="K91" s="730">
        <f t="shared" si="42"/>
        <v>0.85</v>
      </c>
      <c r="L91" s="730">
        <f t="shared" si="42"/>
        <v>0.85</v>
      </c>
      <c r="M91" s="730">
        <f t="shared" si="42"/>
        <v>0.85</v>
      </c>
      <c r="N91" s="730">
        <f t="shared" si="42"/>
        <v>0.85</v>
      </c>
      <c r="O91" s="730">
        <f t="shared" si="42"/>
        <v>0.85</v>
      </c>
      <c r="P91" s="730">
        <f t="shared" si="42"/>
        <v>0.85</v>
      </c>
      <c r="Q91" s="730">
        <f t="shared" si="42"/>
        <v>0.85</v>
      </c>
      <c r="R91" s="730">
        <f t="shared" si="42"/>
        <v>0.85</v>
      </c>
      <c r="S91" s="730">
        <f t="shared" si="42"/>
        <v>0.85</v>
      </c>
    </row>
    <row r="92">
      <c r="A92" s="731" t="s">
        <v>337</v>
      </c>
      <c r="B92" s="680"/>
      <c r="C92" s="713" t="str">
        <f>if(sum(C89:C91)=1,"Check: Adds up to 100%","Probability of different scenarios must add to 100%")</f>
        <v>Check: Adds up to 100%</v>
      </c>
      <c r="D92" s="681"/>
      <c r="E92" s="681"/>
      <c r="F92" s="14"/>
      <c r="G92" s="681"/>
      <c r="H92" s="681"/>
      <c r="I92" s="681"/>
      <c r="J92" s="681"/>
      <c r="K92" s="681"/>
      <c r="L92" s="681"/>
      <c r="M92" s="681"/>
      <c r="N92" s="681"/>
      <c r="O92" s="681"/>
      <c r="P92" s="681"/>
      <c r="Q92" s="681"/>
      <c r="R92" s="681"/>
      <c r="S92" s="681"/>
    </row>
    <row r="93">
      <c r="A93" s="515" t="s">
        <v>312</v>
      </c>
      <c r="B93" s="732" t="s">
        <v>459</v>
      </c>
      <c r="C93" s="734"/>
      <c r="D93" s="662">
        <f t="shared" ref="D93:S93" si="43">D381</f>
        <v>0.402106193</v>
      </c>
      <c r="E93" s="662">
        <f t="shared" si="43"/>
        <v>0.3577277067</v>
      </c>
      <c r="F93" s="662">
        <f t="shared" si="43"/>
        <v>0.3379020563</v>
      </c>
      <c r="G93" s="662">
        <f t="shared" si="43"/>
        <v>0.2950880133</v>
      </c>
      <c r="H93" s="662">
        <f t="shared" si="43"/>
        <v>0.3950753575</v>
      </c>
      <c r="I93" s="662">
        <f t="shared" si="43"/>
        <v>0.3773019594</v>
      </c>
      <c r="J93" s="662">
        <f t="shared" si="43"/>
        <v>0.4311846064</v>
      </c>
      <c r="K93" s="662">
        <f t="shared" si="43"/>
        <v>0.3650824776</v>
      </c>
      <c r="L93" s="662">
        <f t="shared" si="43"/>
        <v>0.3833275964</v>
      </c>
      <c r="M93" s="662">
        <f t="shared" si="43"/>
        <v>0.3963342778</v>
      </c>
      <c r="N93" s="662">
        <f t="shared" si="43"/>
        <v>0.3892555923</v>
      </c>
      <c r="O93" s="662">
        <f t="shared" si="43"/>
        <v>0.3661373693</v>
      </c>
      <c r="P93" s="662">
        <f t="shared" si="43"/>
        <v>0.3717107871</v>
      </c>
      <c r="Q93" s="662">
        <f t="shared" si="43"/>
        <v>0.3991215735</v>
      </c>
      <c r="R93" s="662">
        <f t="shared" si="43"/>
        <v>0.4159046178</v>
      </c>
      <c r="S93" s="662" t="str">
        <f t="shared" si="43"/>
        <v>#VALUE!</v>
      </c>
    </row>
    <row r="94">
      <c r="A94" s="735"/>
      <c r="B94" s="736"/>
      <c r="C94" s="737"/>
      <c r="D94" s="737"/>
      <c r="E94" s="737"/>
      <c r="F94" s="14"/>
      <c r="G94" s="738"/>
      <c r="H94" s="738"/>
      <c r="I94" s="738"/>
      <c r="J94" s="738"/>
      <c r="K94" s="738"/>
      <c r="L94" s="738"/>
      <c r="M94" s="738"/>
      <c r="N94" s="738"/>
      <c r="O94" s="738"/>
      <c r="P94" s="738"/>
      <c r="Q94" s="738"/>
      <c r="R94" s="738"/>
      <c r="S94" s="738"/>
    </row>
    <row r="95">
      <c r="A95" s="649" t="s">
        <v>71</v>
      </c>
      <c r="B95" s="650"/>
      <c r="C95" s="652"/>
      <c r="D95" s="652"/>
      <c r="E95" s="652"/>
      <c r="F95" s="135"/>
      <c r="G95" s="653"/>
      <c r="H95" s="653"/>
      <c r="I95" s="653"/>
      <c r="J95" s="653"/>
      <c r="K95" s="653"/>
      <c r="L95" s="653"/>
      <c r="M95" s="653"/>
      <c r="N95" s="653"/>
      <c r="O95" s="653"/>
      <c r="P95" s="653"/>
      <c r="Q95" s="653"/>
      <c r="R95" s="653"/>
      <c r="S95" s="653"/>
    </row>
    <row r="96">
      <c r="A96" s="654" t="s">
        <v>445</v>
      </c>
      <c r="B96" s="680"/>
      <c r="C96" s="726"/>
      <c r="D96" s="681"/>
      <c r="E96" s="681"/>
      <c r="F96" s="14"/>
      <c r="G96" s="681"/>
      <c r="H96" s="681"/>
      <c r="I96" s="681"/>
      <c r="J96" s="681"/>
      <c r="K96" s="681"/>
      <c r="L96" s="681"/>
      <c r="M96" s="681"/>
      <c r="N96" s="681"/>
      <c r="O96" s="681"/>
      <c r="P96" s="681"/>
      <c r="Q96" s="681"/>
      <c r="R96" s="681"/>
      <c r="S96" s="681"/>
    </row>
    <row r="97">
      <c r="A97" s="728" t="s">
        <v>464</v>
      </c>
      <c r="B97" s="702" t="s">
        <v>482</v>
      </c>
      <c r="C97" s="703"/>
      <c r="D97" s="704">
        <f t="shared" ref="D97:S97" si="44">D42</f>
        <v>18860.16275</v>
      </c>
      <c r="E97" s="704">
        <f t="shared" si="44"/>
        <v>9221.269998</v>
      </c>
      <c r="F97" s="705">
        <f t="shared" si="44"/>
        <v>19649.39364</v>
      </c>
      <c r="G97" s="704">
        <f t="shared" si="44"/>
        <v>17353.69676</v>
      </c>
      <c r="H97" s="704">
        <f t="shared" si="44"/>
        <v>13897.13709</v>
      </c>
      <c r="I97" s="704">
        <f t="shared" si="44"/>
        <v>15325.96716</v>
      </c>
      <c r="J97" s="704">
        <f t="shared" si="44"/>
        <v>11371.06069</v>
      </c>
      <c r="K97" s="704">
        <f t="shared" si="44"/>
        <v>15321.19582</v>
      </c>
      <c r="L97" s="704">
        <f t="shared" si="44"/>
        <v>18877.68998</v>
      </c>
      <c r="M97" s="704">
        <f t="shared" si="44"/>
        <v>13476.66602</v>
      </c>
      <c r="N97" s="704">
        <f t="shared" si="44"/>
        <v>14122.83781</v>
      </c>
      <c r="O97" s="704">
        <f t="shared" si="44"/>
        <v>19095.5321</v>
      </c>
      <c r="P97" s="704">
        <f t="shared" si="44"/>
        <v>14457.61213</v>
      </c>
      <c r="Q97" s="704">
        <f t="shared" si="44"/>
        <v>8448.267725</v>
      </c>
      <c r="R97" s="704">
        <f t="shared" si="44"/>
        <v>12184.32244</v>
      </c>
      <c r="S97" s="704" t="str">
        <f t="shared" si="44"/>
        <v>#DIV/0!</v>
      </c>
    </row>
    <row r="98">
      <c r="A98" s="728" t="s">
        <v>483</v>
      </c>
      <c r="B98" s="702" t="s">
        <v>484</v>
      </c>
      <c r="C98" s="704"/>
      <c r="D98" s="706">
        <f t="shared" ref="D98:S98" si="45">D44</f>
        <v>3972.293331</v>
      </c>
      <c r="E98" s="706">
        <f t="shared" si="45"/>
        <v>2343.622116</v>
      </c>
      <c r="F98" s="705">
        <f t="shared" si="45"/>
        <v>4479.006189</v>
      </c>
      <c r="G98" s="706">
        <f t="shared" si="45"/>
        <v>3626.708611</v>
      </c>
      <c r="H98" s="706">
        <f t="shared" si="45"/>
        <v>2792.149641</v>
      </c>
      <c r="I98" s="706">
        <f t="shared" si="45"/>
        <v>3310.768837</v>
      </c>
      <c r="J98" s="706">
        <f t="shared" si="45"/>
        <v>2279.943195</v>
      </c>
      <c r="K98" s="706">
        <f t="shared" si="45"/>
        <v>3492.379948</v>
      </c>
      <c r="L98" s="706">
        <f t="shared" si="45"/>
        <v>3827.897721</v>
      </c>
      <c r="M98" s="706">
        <f t="shared" si="45"/>
        <v>2706.014344</v>
      </c>
      <c r="N98" s="706">
        <f t="shared" si="45"/>
        <v>2956.170377</v>
      </c>
      <c r="O98" s="706">
        <f t="shared" si="45"/>
        <v>4117.917555</v>
      </c>
      <c r="P98" s="706">
        <f t="shared" si="45"/>
        <v>3182.663294</v>
      </c>
      <c r="Q98" s="706">
        <f t="shared" si="45"/>
        <v>1277.199149</v>
      </c>
      <c r="R98" s="706">
        <f t="shared" si="45"/>
        <v>1901.481694</v>
      </c>
      <c r="S98" s="706" t="str">
        <f t="shared" si="45"/>
        <v>#VALUE!</v>
      </c>
    </row>
    <row r="99">
      <c r="A99" s="654" t="s">
        <v>485</v>
      </c>
      <c r="B99" s="680"/>
      <c r="C99" s="726"/>
      <c r="D99" s="681"/>
      <c r="E99" s="681"/>
      <c r="F99" s="14"/>
      <c r="G99" s="681"/>
      <c r="H99" s="681"/>
      <c r="I99" s="681"/>
      <c r="J99" s="681"/>
      <c r="K99" s="681"/>
      <c r="L99" s="681"/>
      <c r="M99" s="681"/>
      <c r="N99" s="681"/>
      <c r="O99" s="681"/>
      <c r="P99" s="681"/>
      <c r="Q99" s="681"/>
      <c r="R99" s="681"/>
      <c r="S99" s="681"/>
    </row>
    <row r="100">
      <c r="A100" s="728" t="s">
        <v>486</v>
      </c>
      <c r="B100" s="702" t="s">
        <v>487</v>
      </c>
      <c r="C100" s="729">
        <v>0.1</v>
      </c>
      <c r="D100" s="730">
        <f t="shared" ref="D100:S100" si="46">$C100</f>
        <v>0.1</v>
      </c>
      <c r="E100" s="730">
        <f t="shared" si="46"/>
        <v>0.1</v>
      </c>
      <c r="F100" s="710">
        <f t="shared" si="46"/>
        <v>0.1</v>
      </c>
      <c r="G100" s="730">
        <f t="shared" si="46"/>
        <v>0.1</v>
      </c>
      <c r="H100" s="730">
        <f t="shared" si="46"/>
        <v>0.1</v>
      </c>
      <c r="I100" s="730">
        <f t="shared" si="46"/>
        <v>0.1</v>
      </c>
      <c r="J100" s="730">
        <f t="shared" si="46"/>
        <v>0.1</v>
      </c>
      <c r="K100" s="730">
        <f t="shared" si="46"/>
        <v>0.1</v>
      </c>
      <c r="L100" s="730">
        <f t="shared" si="46"/>
        <v>0.1</v>
      </c>
      <c r="M100" s="730">
        <f t="shared" si="46"/>
        <v>0.1</v>
      </c>
      <c r="N100" s="730">
        <f t="shared" si="46"/>
        <v>0.1</v>
      </c>
      <c r="O100" s="730">
        <f t="shared" si="46"/>
        <v>0.1</v>
      </c>
      <c r="P100" s="730">
        <f t="shared" si="46"/>
        <v>0.1</v>
      </c>
      <c r="Q100" s="730">
        <f t="shared" si="46"/>
        <v>0.1</v>
      </c>
      <c r="R100" s="730">
        <f t="shared" si="46"/>
        <v>0.1</v>
      </c>
      <c r="S100" s="730">
        <f t="shared" si="46"/>
        <v>0.1</v>
      </c>
    </row>
    <row r="101">
      <c r="A101" s="728" t="s">
        <v>488</v>
      </c>
      <c r="B101" s="702" t="s">
        <v>489</v>
      </c>
      <c r="C101" s="729">
        <v>0.25</v>
      </c>
      <c r="D101" s="721">
        <f t="shared" ref="D101:S101" si="47">$C101</f>
        <v>0.25</v>
      </c>
      <c r="E101" s="721">
        <f t="shared" si="47"/>
        <v>0.25</v>
      </c>
      <c r="F101" s="722">
        <f t="shared" si="47"/>
        <v>0.25</v>
      </c>
      <c r="G101" s="721">
        <f t="shared" si="47"/>
        <v>0.25</v>
      </c>
      <c r="H101" s="721">
        <f t="shared" si="47"/>
        <v>0.25</v>
      </c>
      <c r="I101" s="721">
        <f t="shared" si="47"/>
        <v>0.25</v>
      </c>
      <c r="J101" s="721">
        <f t="shared" si="47"/>
        <v>0.25</v>
      </c>
      <c r="K101" s="721">
        <f t="shared" si="47"/>
        <v>0.25</v>
      </c>
      <c r="L101" s="721">
        <f t="shared" si="47"/>
        <v>0.25</v>
      </c>
      <c r="M101" s="721">
        <f t="shared" si="47"/>
        <v>0.25</v>
      </c>
      <c r="N101" s="721">
        <f t="shared" si="47"/>
        <v>0.25</v>
      </c>
      <c r="O101" s="721">
        <f t="shared" si="47"/>
        <v>0.25</v>
      </c>
      <c r="P101" s="721">
        <f t="shared" si="47"/>
        <v>0.25</v>
      </c>
      <c r="Q101" s="721">
        <f t="shared" si="47"/>
        <v>0.25</v>
      </c>
      <c r="R101" s="721">
        <f t="shared" si="47"/>
        <v>0.25</v>
      </c>
      <c r="S101" s="721">
        <f t="shared" si="47"/>
        <v>0.25</v>
      </c>
    </row>
    <row r="102">
      <c r="A102" s="728" t="s">
        <v>490</v>
      </c>
      <c r="B102" s="702" t="s">
        <v>491</v>
      </c>
      <c r="C102" s="729">
        <v>0.0</v>
      </c>
      <c r="D102" s="721">
        <f t="shared" ref="D102:S102" si="48">$C$102</f>
        <v>0</v>
      </c>
      <c r="E102" s="721">
        <f t="shared" si="48"/>
        <v>0</v>
      </c>
      <c r="F102" s="722">
        <f t="shared" si="48"/>
        <v>0</v>
      </c>
      <c r="G102" s="721">
        <f t="shared" si="48"/>
        <v>0</v>
      </c>
      <c r="H102" s="721">
        <f t="shared" si="48"/>
        <v>0</v>
      </c>
      <c r="I102" s="721">
        <f t="shared" si="48"/>
        <v>0</v>
      </c>
      <c r="J102" s="721">
        <f t="shared" si="48"/>
        <v>0</v>
      </c>
      <c r="K102" s="721">
        <f t="shared" si="48"/>
        <v>0</v>
      </c>
      <c r="L102" s="721">
        <f t="shared" si="48"/>
        <v>0</v>
      </c>
      <c r="M102" s="721">
        <f t="shared" si="48"/>
        <v>0</v>
      </c>
      <c r="N102" s="721">
        <f t="shared" si="48"/>
        <v>0</v>
      </c>
      <c r="O102" s="721">
        <f t="shared" si="48"/>
        <v>0</v>
      </c>
      <c r="P102" s="721">
        <f t="shared" si="48"/>
        <v>0</v>
      </c>
      <c r="Q102" s="721">
        <f t="shared" si="48"/>
        <v>0</v>
      </c>
      <c r="R102" s="721">
        <f t="shared" si="48"/>
        <v>0</v>
      </c>
      <c r="S102" s="721">
        <f t="shared" si="48"/>
        <v>0</v>
      </c>
    </row>
    <row r="103">
      <c r="A103" s="728" t="s">
        <v>492</v>
      </c>
      <c r="B103" s="702" t="s">
        <v>493</v>
      </c>
      <c r="C103" s="729">
        <f>1-C101-C100-C102</f>
        <v>0.65</v>
      </c>
      <c r="D103" s="721">
        <f t="shared" ref="D103:S103" si="49">$C103</f>
        <v>0.65</v>
      </c>
      <c r="E103" s="721">
        <f t="shared" si="49"/>
        <v>0.65</v>
      </c>
      <c r="F103" s="722">
        <f t="shared" si="49"/>
        <v>0.65</v>
      </c>
      <c r="G103" s="721">
        <f t="shared" si="49"/>
        <v>0.65</v>
      </c>
      <c r="H103" s="721">
        <f t="shared" si="49"/>
        <v>0.65</v>
      </c>
      <c r="I103" s="721">
        <f t="shared" si="49"/>
        <v>0.65</v>
      </c>
      <c r="J103" s="721">
        <f t="shared" si="49"/>
        <v>0.65</v>
      </c>
      <c r="K103" s="721">
        <f t="shared" si="49"/>
        <v>0.65</v>
      </c>
      <c r="L103" s="721">
        <f t="shared" si="49"/>
        <v>0.65</v>
      </c>
      <c r="M103" s="721">
        <f t="shared" si="49"/>
        <v>0.65</v>
      </c>
      <c r="N103" s="721">
        <f t="shared" si="49"/>
        <v>0.65</v>
      </c>
      <c r="O103" s="721">
        <f t="shared" si="49"/>
        <v>0.65</v>
      </c>
      <c r="P103" s="721">
        <f t="shared" si="49"/>
        <v>0.65</v>
      </c>
      <c r="Q103" s="721">
        <f t="shared" si="49"/>
        <v>0.65</v>
      </c>
      <c r="R103" s="721">
        <f t="shared" si="49"/>
        <v>0.65</v>
      </c>
      <c r="S103" s="721">
        <f t="shared" si="49"/>
        <v>0.65</v>
      </c>
    </row>
    <row r="104">
      <c r="A104" s="731" t="s">
        <v>337</v>
      </c>
      <c r="B104" s="680"/>
      <c r="C104" s="713" t="str">
        <f>if(sum(C100:C103)=1,"Check: Adds up to 100%","Probability of different scenarios must add to 100%")</f>
        <v>Check: Adds up to 100%</v>
      </c>
      <c r="D104" s="681"/>
      <c r="E104" s="681"/>
      <c r="F104" s="14"/>
      <c r="G104" s="681"/>
      <c r="H104" s="681"/>
      <c r="I104" s="681"/>
      <c r="J104" s="681"/>
      <c r="K104" s="681"/>
      <c r="L104" s="681"/>
      <c r="M104" s="681"/>
      <c r="N104" s="681"/>
      <c r="O104" s="681"/>
      <c r="P104" s="681"/>
      <c r="Q104" s="681"/>
      <c r="R104" s="681"/>
      <c r="S104" s="681"/>
    </row>
    <row r="105">
      <c r="A105" s="515" t="s">
        <v>169</v>
      </c>
      <c r="B105" s="732" t="s">
        <v>459</v>
      </c>
      <c r="C105" s="733"/>
      <c r="D105" s="662">
        <f>Leveragefunging!D450</f>
        <v>-0.1557881358</v>
      </c>
      <c r="E105" s="662">
        <f>Leveragefunging!E450</f>
        <v>-0.1541200743</v>
      </c>
      <c r="F105" s="663">
        <f>Leveragefunging!F450</f>
        <v>-0.1551242143</v>
      </c>
      <c r="G105" s="662">
        <f>Leveragefunging!G450</f>
        <v>-0.1558506089</v>
      </c>
      <c r="H105" s="662">
        <f>Leveragefunging!H450</f>
        <v>-0.1561598936</v>
      </c>
      <c r="I105" s="662">
        <f>Leveragefunging!I450</f>
        <v>-0.1555810333</v>
      </c>
      <c r="J105" s="662">
        <f>Leveragefunging!J450</f>
        <v>-0.1561756583</v>
      </c>
      <c r="K105" s="662">
        <f>Leveragefunging!K450</f>
        <v>-0.1551242885</v>
      </c>
      <c r="L105" s="662">
        <f>Leveragefunging!L450</f>
        <v>-0.1560886982</v>
      </c>
      <c r="M105" s="662">
        <f>Leveragefunging!M450</f>
        <v>-0.1561646022</v>
      </c>
      <c r="N105" s="662">
        <f>Leveragefunging!N450</f>
        <v>-0.1558379354</v>
      </c>
      <c r="O105" s="662">
        <f>Leveragefunging!O450</f>
        <v>-0.1555954114</v>
      </c>
      <c r="P105" s="662">
        <f>Leveragefunging!P450</f>
        <v>-0.1554234039</v>
      </c>
      <c r="Q105" s="662">
        <f>Leveragefunging!Q450</f>
        <v>-0.1580655405</v>
      </c>
      <c r="R105" s="662">
        <f>Leveragefunging!R450</f>
        <v>-0.1578785308</v>
      </c>
      <c r="S105" s="662" t="str">
        <f>Leveragefunging!S450</f>
        <v>#VALUE!</v>
      </c>
    </row>
    <row r="106">
      <c r="A106" s="715" t="s">
        <v>460</v>
      </c>
      <c r="B106" s="719" t="s">
        <v>461</v>
      </c>
      <c r="C106" s="720" t="s">
        <v>462</v>
      </c>
      <c r="D106" s="721">
        <v>-0.22</v>
      </c>
      <c r="E106" s="721">
        <v>-0.22</v>
      </c>
      <c r="F106" s="722">
        <v>-0.22</v>
      </c>
      <c r="G106" s="721">
        <v>-0.4</v>
      </c>
      <c r="H106" s="721">
        <v>-0.4</v>
      </c>
      <c r="I106" s="721">
        <v>-0.22</v>
      </c>
      <c r="J106" s="721">
        <v>-0.22</v>
      </c>
      <c r="K106" s="721">
        <v>-0.22</v>
      </c>
      <c r="L106" s="721">
        <v>-0.22</v>
      </c>
      <c r="M106" s="721">
        <v>-0.22</v>
      </c>
      <c r="N106" s="721">
        <v>-0.22</v>
      </c>
      <c r="O106" s="721">
        <v>-0.22</v>
      </c>
      <c r="P106" s="721">
        <v>-0.22</v>
      </c>
      <c r="Q106" s="721">
        <v>-0.22</v>
      </c>
      <c r="R106" s="721">
        <v>-0.22</v>
      </c>
      <c r="S106" s="721">
        <v>-0.22</v>
      </c>
    </row>
    <row r="107">
      <c r="A107" s="723"/>
      <c r="B107" s="724"/>
      <c r="C107" s="723"/>
      <c r="D107" s="723"/>
      <c r="E107" s="723"/>
      <c r="F107" s="14"/>
      <c r="G107" s="723"/>
      <c r="H107" s="723"/>
      <c r="I107" s="723"/>
      <c r="J107" s="723"/>
      <c r="K107" s="723"/>
      <c r="L107" s="723"/>
      <c r="M107" s="723"/>
      <c r="N107" s="723"/>
      <c r="O107" s="723"/>
      <c r="P107" s="723"/>
      <c r="Q107" s="723"/>
      <c r="R107" s="723"/>
      <c r="S107" s="723"/>
    </row>
    <row r="108">
      <c r="A108" s="649" t="s">
        <v>74</v>
      </c>
      <c r="B108" s="650"/>
      <c r="C108" s="725"/>
      <c r="D108" s="652"/>
      <c r="E108" s="652"/>
      <c r="F108" s="135"/>
      <c r="G108" s="653"/>
      <c r="H108" s="653"/>
      <c r="I108" s="653"/>
      <c r="J108" s="653"/>
      <c r="K108" s="653"/>
      <c r="L108" s="653"/>
      <c r="M108" s="653"/>
      <c r="N108" s="653"/>
      <c r="O108" s="653"/>
      <c r="P108" s="653"/>
      <c r="Q108" s="653"/>
      <c r="R108" s="653"/>
      <c r="S108" s="653"/>
    </row>
    <row r="109">
      <c r="A109" s="654" t="s">
        <v>445</v>
      </c>
      <c r="B109" s="680"/>
      <c r="C109" s="726"/>
      <c r="D109" s="681"/>
      <c r="E109" s="681"/>
      <c r="F109" s="14"/>
      <c r="G109" s="681"/>
      <c r="H109" s="681"/>
      <c r="I109" s="681"/>
      <c r="J109" s="681"/>
      <c r="K109" s="681"/>
      <c r="L109" s="681"/>
      <c r="M109" s="681"/>
      <c r="N109" s="681"/>
      <c r="O109" s="681"/>
      <c r="P109" s="681"/>
      <c r="Q109" s="681"/>
      <c r="R109" s="681"/>
      <c r="S109" s="681"/>
    </row>
    <row r="110">
      <c r="A110" s="728" t="s">
        <v>464</v>
      </c>
      <c r="B110" s="702" t="s">
        <v>494</v>
      </c>
      <c r="C110" s="704"/>
      <c r="D110" s="704">
        <f t="shared" ref="D110:S110" si="50">D42</f>
        <v>18860.16275</v>
      </c>
      <c r="E110" s="704">
        <f t="shared" si="50"/>
        <v>9221.269998</v>
      </c>
      <c r="F110" s="705">
        <f t="shared" si="50"/>
        <v>19649.39364</v>
      </c>
      <c r="G110" s="704">
        <f t="shared" si="50"/>
        <v>17353.69676</v>
      </c>
      <c r="H110" s="704">
        <f t="shared" si="50"/>
        <v>13897.13709</v>
      </c>
      <c r="I110" s="704">
        <f t="shared" si="50"/>
        <v>15325.96716</v>
      </c>
      <c r="J110" s="704">
        <f t="shared" si="50"/>
        <v>11371.06069</v>
      </c>
      <c r="K110" s="704">
        <f t="shared" si="50"/>
        <v>15321.19582</v>
      </c>
      <c r="L110" s="704">
        <f t="shared" si="50"/>
        <v>18877.68998</v>
      </c>
      <c r="M110" s="704">
        <f t="shared" si="50"/>
        <v>13476.66602</v>
      </c>
      <c r="N110" s="704">
        <f t="shared" si="50"/>
        <v>14122.83781</v>
      </c>
      <c r="O110" s="704">
        <f t="shared" si="50"/>
        <v>19095.5321</v>
      </c>
      <c r="P110" s="704">
        <f t="shared" si="50"/>
        <v>14457.61213</v>
      </c>
      <c r="Q110" s="704">
        <f t="shared" si="50"/>
        <v>8448.267725</v>
      </c>
      <c r="R110" s="704">
        <f t="shared" si="50"/>
        <v>12184.32244</v>
      </c>
      <c r="S110" s="704" t="str">
        <f t="shared" si="50"/>
        <v>#DIV/0!</v>
      </c>
    </row>
    <row r="111">
      <c r="A111" s="728" t="s">
        <v>483</v>
      </c>
      <c r="B111" s="702" t="s">
        <v>495</v>
      </c>
      <c r="C111" s="704"/>
      <c r="D111" s="706">
        <f t="shared" ref="D111:S111" si="51">D44</f>
        <v>3972.293331</v>
      </c>
      <c r="E111" s="706">
        <f t="shared" si="51"/>
        <v>2343.622116</v>
      </c>
      <c r="F111" s="705">
        <f t="shared" si="51"/>
        <v>4479.006189</v>
      </c>
      <c r="G111" s="706">
        <f t="shared" si="51"/>
        <v>3626.708611</v>
      </c>
      <c r="H111" s="706">
        <f t="shared" si="51"/>
        <v>2792.149641</v>
      </c>
      <c r="I111" s="706">
        <f t="shared" si="51"/>
        <v>3310.768837</v>
      </c>
      <c r="J111" s="706">
        <f t="shared" si="51"/>
        <v>2279.943195</v>
      </c>
      <c r="K111" s="706">
        <f t="shared" si="51"/>
        <v>3492.379948</v>
      </c>
      <c r="L111" s="706">
        <f t="shared" si="51"/>
        <v>3827.897721</v>
      </c>
      <c r="M111" s="706">
        <f t="shared" si="51"/>
        <v>2706.014344</v>
      </c>
      <c r="N111" s="706">
        <f t="shared" si="51"/>
        <v>2956.170377</v>
      </c>
      <c r="O111" s="706">
        <f t="shared" si="51"/>
        <v>4117.917555</v>
      </c>
      <c r="P111" s="706">
        <f t="shared" si="51"/>
        <v>3182.663294</v>
      </c>
      <c r="Q111" s="706">
        <f t="shared" si="51"/>
        <v>1277.199149</v>
      </c>
      <c r="R111" s="706">
        <f t="shared" si="51"/>
        <v>1901.481694</v>
      </c>
      <c r="S111" s="706" t="str">
        <f t="shared" si="51"/>
        <v>#VALUE!</v>
      </c>
    </row>
    <row r="112">
      <c r="A112" s="654" t="s">
        <v>496</v>
      </c>
      <c r="B112" s="680"/>
      <c r="C112" s="726"/>
      <c r="D112" s="681"/>
      <c r="E112" s="681"/>
      <c r="F112" s="14"/>
      <c r="G112" s="681"/>
      <c r="H112" s="681"/>
      <c r="I112" s="681"/>
      <c r="J112" s="681"/>
      <c r="K112" s="681"/>
      <c r="L112" s="681"/>
      <c r="M112" s="681"/>
      <c r="N112" s="681"/>
      <c r="O112" s="681"/>
      <c r="P112" s="681"/>
      <c r="Q112" s="681"/>
      <c r="R112" s="681"/>
      <c r="S112" s="681"/>
    </row>
    <row r="113">
      <c r="A113" s="728" t="s">
        <v>497</v>
      </c>
      <c r="B113" s="702" t="s">
        <v>498</v>
      </c>
      <c r="C113" s="729">
        <v>0.1</v>
      </c>
      <c r="D113" s="730">
        <f t="shared" ref="D113:S113" si="52">$C113</f>
        <v>0.1</v>
      </c>
      <c r="E113" s="730">
        <f t="shared" si="52"/>
        <v>0.1</v>
      </c>
      <c r="F113" s="710">
        <f t="shared" si="52"/>
        <v>0.1</v>
      </c>
      <c r="G113" s="730">
        <f t="shared" si="52"/>
        <v>0.1</v>
      </c>
      <c r="H113" s="730">
        <f t="shared" si="52"/>
        <v>0.1</v>
      </c>
      <c r="I113" s="730">
        <f t="shared" si="52"/>
        <v>0.1</v>
      </c>
      <c r="J113" s="730">
        <f t="shared" si="52"/>
        <v>0.1</v>
      </c>
      <c r="K113" s="730">
        <f t="shared" si="52"/>
        <v>0.1</v>
      </c>
      <c r="L113" s="730">
        <f t="shared" si="52"/>
        <v>0.1</v>
      </c>
      <c r="M113" s="730">
        <f t="shared" si="52"/>
        <v>0.1</v>
      </c>
      <c r="N113" s="730">
        <f t="shared" si="52"/>
        <v>0.1</v>
      </c>
      <c r="O113" s="730">
        <f t="shared" si="52"/>
        <v>0.1</v>
      </c>
      <c r="P113" s="730">
        <f t="shared" si="52"/>
        <v>0.1</v>
      </c>
      <c r="Q113" s="730">
        <f t="shared" si="52"/>
        <v>0.1</v>
      </c>
      <c r="R113" s="730">
        <f t="shared" si="52"/>
        <v>0.1</v>
      </c>
      <c r="S113" s="730">
        <f t="shared" si="52"/>
        <v>0.1</v>
      </c>
    </row>
    <row r="114">
      <c r="A114" s="728" t="s">
        <v>499</v>
      </c>
      <c r="B114" s="702" t="s">
        <v>500</v>
      </c>
      <c r="C114" s="729">
        <v>0.15</v>
      </c>
      <c r="D114" s="730">
        <f t="shared" ref="D114:S114" si="53">$C114</f>
        <v>0.15</v>
      </c>
      <c r="E114" s="730">
        <f t="shared" si="53"/>
        <v>0.15</v>
      </c>
      <c r="F114" s="710">
        <f t="shared" si="53"/>
        <v>0.15</v>
      </c>
      <c r="G114" s="730">
        <f t="shared" si="53"/>
        <v>0.15</v>
      </c>
      <c r="H114" s="730">
        <f t="shared" si="53"/>
        <v>0.15</v>
      </c>
      <c r="I114" s="730">
        <f t="shared" si="53"/>
        <v>0.15</v>
      </c>
      <c r="J114" s="730">
        <f t="shared" si="53"/>
        <v>0.15</v>
      </c>
      <c r="K114" s="730">
        <f t="shared" si="53"/>
        <v>0.15</v>
      </c>
      <c r="L114" s="730">
        <f t="shared" si="53"/>
        <v>0.15</v>
      </c>
      <c r="M114" s="730">
        <f t="shared" si="53"/>
        <v>0.15</v>
      </c>
      <c r="N114" s="730">
        <f t="shared" si="53"/>
        <v>0.15</v>
      </c>
      <c r="O114" s="730">
        <f t="shared" si="53"/>
        <v>0.15</v>
      </c>
      <c r="P114" s="730">
        <f t="shared" si="53"/>
        <v>0.15</v>
      </c>
      <c r="Q114" s="730">
        <f t="shared" si="53"/>
        <v>0.15</v>
      </c>
      <c r="R114" s="730">
        <f t="shared" si="53"/>
        <v>0.15</v>
      </c>
      <c r="S114" s="730">
        <f t="shared" si="53"/>
        <v>0.15</v>
      </c>
    </row>
    <row r="115">
      <c r="A115" s="728" t="s">
        <v>490</v>
      </c>
      <c r="B115" s="702" t="s">
        <v>501</v>
      </c>
      <c r="C115" s="729">
        <v>0.0</v>
      </c>
      <c r="D115" s="730">
        <f t="shared" ref="D115:S115" si="54">$C$115</f>
        <v>0</v>
      </c>
      <c r="E115" s="730">
        <f t="shared" si="54"/>
        <v>0</v>
      </c>
      <c r="F115" s="710">
        <f t="shared" si="54"/>
        <v>0</v>
      </c>
      <c r="G115" s="730">
        <f t="shared" si="54"/>
        <v>0</v>
      </c>
      <c r="H115" s="730">
        <f t="shared" si="54"/>
        <v>0</v>
      </c>
      <c r="I115" s="730">
        <f t="shared" si="54"/>
        <v>0</v>
      </c>
      <c r="J115" s="730">
        <f t="shared" si="54"/>
        <v>0</v>
      </c>
      <c r="K115" s="730">
        <f t="shared" si="54"/>
        <v>0</v>
      </c>
      <c r="L115" s="730">
        <f t="shared" si="54"/>
        <v>0</v>
      </c>
      <c r="M115" s="730">
        <f t="shared" si="54"/>
        <v>0</v>
      </c>
      <c r="N115" s="730">
        <f t="shared" si="54"/>
        <v>0</v>
      </c>
      <c r="O115" s="730">
        <f t="shared" si="54"/>
        <v>0</v>
      </c>
      <c r="P115" s="730">
        <f t="shared" si="54"/>
        <v>0</v>
      </c>
      <c r="Q115" s="730">
        <f t="shared" si="54"/>
        <v>0</v>
      </c>
      <c r="R115" s="730">
        <f t="shared" si="54"/>
        <v>0</v>
      </c>
      <c r="S115" s="730">
        <f t="shared" si="54"/>
        <v>0</v>
      </c>
    </row>
    <row r="116">
      <c r="A116" s="728" t="s">
        <v>502</v>
      </c>
      <c r="B116" s="702" t="s">
        <v>503</v>
      </c>
      <c r="C116" s="729">
        <f>1-C113-C114-C115</f>
        <v>0.75</v>
      </c>
      <c r="D116" s="730">
        <f t="shared" ref="D116:S116" si="55">$C116</f>
        <v>0.75</v>
      </c>
      <c r="E116" s="730">
        <f t="shared" si="55"/>
        <v>0.75</v>
      </c>
      <c r="F116" s="710">
        <f t="shared" si="55"/>
        <v>0.75</v>
      </c>
      <c r="G116" s="730">
        <f t="shared" si="55"/>
        <v>0.75</v>
      </c>
      <c r="H116" s="730">
        <f t="shared" si="55"/>
        <v>0.75</v>
      </c>
      <c r="I116" s="730">
        <f t="shared" si="55"/>
        <v>0.75</v>
      </c>
      <c r="J116" s="730">
        <f t="shared" si="55"/>
        <v>0.75</v>
      </c>
      <c r="K116" s="730">
        <f t="shared" si="55"/>
        <v>0.75</v>
      </c>
      <c r="L116" s="730">
        <f t="shared" si="55"/>
        <v>0.75</v>
      </c>
      <c r="M116" s="730">
        <f t="shared" si="55"/>
        <v>0.75</v>
      </c>
      <c r="N116" s="730">
        <f t="shared" si="55"/>
        <v>0.75</v>
      </c>
      <c r="O116" s="730">
        <f t="shared" si="55"/>
        <v>0.75</v>
      </c>
      <c r="P116" s="730">
        <f t="shared" si="55"/>
        <v>0.75</v>
      </c>
      <c r="Q116" s="730">
        <f t="shared" si="55"/>
        <v>0.75</v>
      </c>
      <c r="R116" s="730">
        <f t="shared" si="55"/>
        <v>0.75</v>
      </c>
      <c r="S116" s="730">
        <f t="shared" si="55"/>
        <v>0.75</v>
      </c>
    </row>
    <row r="117">
      <c r="A117" s="731" t="s">
        <v>337</v>
      </c>
      <c r="B117" s="680"/>
      <c r="C117" s="713" t="str">
        <f>if(sum(C113:C116)=1,"Check: Adds up to 100%","Probability of different scenarios must add to 100%")</f>
        <v>Check: Adds up to 100%</v>
      </c>
      <c r="D117" s="681"/>
      <c r="E117" s="681"/>
      <c r="F117" s="14"/>
      <c r="G117" s="681"/>
      <c r="H117" s="681"/>
      <c r="I117" s="681"/>
      <c r="J117" s="681"/>
      <c r="K117" s="681"/>
      <c r="L117" s="681"/>
      <c r="M117" s="681"/>
      <c r="N117" s="681"/>
      <c r="O117" s="681"/>
      <c r="P117" s="681"/>
      <c r="Q117" s="681"/>
      <c r="R117" s="681"/>
      <c r="S117" s="681"/>
    </row>
    <row r="118">
      <c r="A118" s="515" t="s">
        <v>253</v>
      </c>
      <c r="B118" s="732" t="s">
        <v>459</v>
      </c>
      <c r="C118" s="734"/>
      <c r="D118" s="662">
        <f>Leveragefunging!D523</f>
        <v>-0.1181399785</v>
      </c>
      <c r="E118" s="662">
        <f>Leveragefunging!E523</f>
        <v>-0.101729131</v>
      </c>
      <c r="F118" s="663">
        <f>Leveragefunging!F523</f>
        <v>-0.1174232131</v>
      </c>
      <c r="G118" s="662">
        <f>Leveragefunging!G523</f>
        <v>-0.1093829746</v>
      </c>
      <c r="H118" s="662">
        <f>Leveragefunging!H523</f>
        <v>-0.1093083786</v>
      </c>
      <c r="I118" s="662">
        <f>Leveragefunging!I523</f>
        <v>-0.1170522897</v>
      </c>
      <c r="J118" s="662">
        <f>Leveragefunging!J523</f>
        <v>-0.1031699721</v>
      </c>
      <c r="K118" s="662">
        <f>Leveragefunging!K523</f>
        <v>-0.111570297</v>
      </c>
      <c r="L118" s="662">
        <f>Leveragefunging!L523</f>
        <v>-0.1156643024</v>
      </c>
      <c r="M118" s="662">
        <f>Leveragefunging!M523</f>
        <v>-0.1118835104</v>
      </c>
      <c r="N118" s="662">
        <f>Leveragefunging!N523</f>
        <v>-0.1086082654</v>
      </c>
      <c r="O118" s="662">
        <f>Leveragefunging!O523</f>
        <v>-0.1166912229</v>
      </c>
      <c r="P118" s="662">
        <f>Leveragefunging!P523</f>
        <v>-0.1066227677</v>
      </c>
      <c r="Q118" s="662">
        <f>Leveragefunging!Q523</f>
        <v>-0.1031394275</v>
      </c>
      <c r="R118" s="662">
        <f>Leveragefunging!R523</f>
        <v>-0.1092387449</v>
      </c>
      <c r="S118" s="662" t="str">
        <f>Leveragefunging!S523</f>
        <v>#VALUE!</v>
      </c>
    </row>
    <row r="119">
      <c r="A119" s="715" t="s">
        <v>460</v>
      </c>
      <c r="B119" s="719" t="s">
        <v>461</v>
      </c>
      <c r="C119" s="720" t="s">
        <v>462</v>
      </c>
      <c r="D119" s="721">
        <v>-0.05</v>
      </c>
      <c r="E119" s="721">
        <v>-0.05</v>
      </c>
      <c r="F119" s="722">
        <v>-0.05</v>
      </c>
      <c r="G119" s="721">
        <v>-0.05</v>
      </c>
      <c r="H119" s="721">
        <v>-0.05</v>
      </c>
      <c r="I119" s="721">
        <v>-0.1</v>
      </c>
      <c r="J119" s="721">
        <v>-0.22</v>
      </c>
      <c r="K119" s="721">
        <v>-0.1</v>
      </c>
      <c r="L119" s="721">
        <v>-0.1</v>
      </c>
      <c r="M119" s="721">
        <v>-0.1</v>
      </c>
      <c r="N119" s="721">
        <v>-0.05</v>
      </c>
      <c r="O119" s="721">
        <v>-0.05</v>
      </c>
      <c r="P119" s="721">
        <v>-0.05</v>
      </c>
      <c r="Q119" s="721">
        <v>-0.1</v>
      </c>
      <c r="R119" s="721">
        <v>-0.1</v>
      </c>
      <c r="S119" s="721">
        <v>-0.1</v>
      </c>
    </row>
    <row r="120">
      <c r="B120" s="643"/>
      <c r="F120" s="14"/>
    </row>
    <row r="121">
      <c r="A121" s="649" t="s">
        <v>387</v>
      </c>
      <c r="B121" s="650"/>
      <c r="C121" s="652"/>
      <c r="D121" s="652"/>
      <c r="E121" s="652"/>
      <c r="F121" s="135"/>
      <c r="G121" s="653"/>
      <c r="H121" s="653"/>
      <c r="I121" s="653"/>
      <c r="J121" s="653"/>
      <c r="K121" s="653"/>
      <c r="L121" s="653"/>
      <c r="M121" s="653"/>
      <c r="N121" s="653"/>
      <c r="O121" s="653"/>
      <c r="P121" s="653"/>
      <c r="Q121" s="653"/>
      <c r="R121" s="653"/>
      <c r="S121" s="653"/>
    </row>
    <row r="122">
      <c r="A122" s="654" t="s">
        <v>445</v>
      </c>
      <c r="B122" s="680"/>
      <c r="C122" s="681"/>
      <c r="D122" s="681"/>
      <c r="E122" s="681"/>
      <c r="F122" s="14"/>
      <c r="G122" s="681"/>
      <c r="H122" s="681"/>
      <c r="I122" s="681"/>
      <c r="J122" s="681"/>
      <c r="K122" s="681"/>
      <c r="L122" s="681"/>
      <c r="M122" s="681"/>
      <c r="N122" s="681"/>
      <c r="O122" s="681"/>
      <c r="P122" s="681"/>
      <c r="Q122" s="681"/>
      <c r="R122" s="681"/>
      <c r="S122" s="681"/>
    </row>
    <row r="123">
      <c r="A123" s="708" t="s">
        <v>464</v>
      </c>
      <c r="B123" s="727" t="s">
        <v>465</v>
      </c>
      <c r="C123" s="703"/>
      <c r="D123" s="704">
        <f t="shared" ref="D123:S123" si="56">D42</f>
        <v>18860.16275</v>
      </c>
      <c r="E123" s="704">
        <f t="shared" si="56"/>
        <v>9221.269998</v>
      </c>
      <c r="F123" s="704">
        <f t="shared" si="56"/>
        <v>19649.39364</v>
      </c>
      <c r="G123" s="704">
        <f t="shared" si="56"/>
        <v>17353.69676</v>
      </c>
      <c r="H123" s="704">
        <f t="shared" si="56"/>
        <v>13897.13709</v>
      </c>
      <c r="I123" s="704">
        <f t="shared" si="56"/>
        <v>15325.96716</v>
      </c>
      <c r="J123" s="704">
        <f t="shared" si="56"/>
        <v>11371.06069</v>
      </c>
      <c r="K123" s="704">
        <f t="shared" si="56"/>
        <v>15321.19582</v>
      </c>
      <c r="L123" s="704">
        <f t="shared" si="56"/>
        <v>18877.68998</v>
      </c>
      <c r="M123" s="704">
        <f t="shared" si="56"/>
        <v>13476.66602</v>
      </c>
      <c r="N123" s="704">
        <f t="shared" si="56"/>
        <v>14122.83781</v>
      </c>
      <c r="O123" s="704">
        <f t="shared" si="56"/>
        <v>19095.5321</v>
      </c>
      <c r="P123" s="704">
        <f t="shared" si="56"/>
        <v>14457.61213</v>
      </c>
      <c r="Q123" s="704">
        <f t="shared" si="56"/>
        <v>8448.267725</v>
      </c>
      <c r="R123" s="704">
        <f t="shared" si="56"/>
        <v>12184.32244</v>
      </c>
      <c r="S123" s="704" t="str">
        <f t="shared" si="56"/>
        <v>#DIV/0!</v>
      </c>
    </row>
    <row r="124">
      <c r="A124" s="654" t="s">
        <v>504</v>
      </c>
      <c r="B124" s="680"/>
      <c r="C124" s="726"/>
      <c r="D124" s="681"/>
      <c r="E124" s="681"/>
      <c r="F124" s="14"/>
      <c r="G124" s="681"/>
      <c r="H124" s="681"/>
      <c r="I124" s="681"/>
      <c r="J124" s="681"/>
      <c r="K124" s="681"/>
      <c r="L124" s="681"/>
      <c r="M124" s="681"/>
      <c r="N124" s="681"/>
      <c r="O124" s="681"/>
      <c r="P124" s="681"/>
      <c r="Q124" s="681"/>
      <c r="R124" s="681"/>
      <c r="S124" s="681"/>
    </row>
    <row r="125">
      <c r="A125" s="728" t="s">
        <v>505</v>
      </c>
      <c r="B125" s="702" t="s">
        <v>506</v>
      </c>
      <c r="C125" s="729">
        <v>0.15</v>
      </c>
      <c r="D125" s="730">
        <f t="shared" ref="D125:S125" si="57">$C125</f>
        <v>0.15</v>
      </c>
      <c r="E125" s="730">
        <f t="shared" si="57"/>
        <v>0.15</v>
      </c>
      <c r="F125" s="710">
        <f t="shared" si="57"/>
        <v>0.15</v>
      </c>
      <c r="G125" s="730">
        <f t="shared" si="57"/>
        <v>0.15</v>
      </c>
      <c r="H125" s="730">
        <f t="shared" si="57"/>
        <v>0.15</v>
      </c>
      <c r="I125" s="730">
        <f t="shared" si="57"/>
        <v>0.15</v>
      </c>
      <c r="J125" s="730">
        <f t="shared" si="57"/>
        <v>0.15</v>
      </c>
      <c r="K125" s="730">
        <f t="shared" si="57"/>
        <v>0.15</v>
      </c>
      <c r="L125" s="730">
        <f t="shared" si="57"/>
        <v>0.15</v>
      </c>
      <c r="M125" s="730">
        <f t="shared" si="57"/>
        <v>0.15</v>
      </c>
      <c r="N125" s="730">
        <f t="shared" si="57"/>
        <v>0.15</v>
      </c>
      <c r="O125" s="730">
        <f t="shared" si="57"/>
        <v>0.15</v>
      </c>
      <c r="P125" s="730">
        <f t="shared" si="57"/>
        <v>0.15</v>
      </c>
      <c r="Q125" s="730">
        <f t="shared" si="57"/>
        <v>0.15</v>
      </c>
      <c r="R125" s="730">
        <f t="shared" si="57"/>
        <v>0.15</v>
      </c>
      <c r="S125" s="730">
        <f t="shared" si="57"/>
        <v>0.15</v>
      </c>
    </row>
    <row r="126">
      <c r="A126" s="728" t="s">
        <v>455</v>
      </c>
      <c r="B126" s="702" t="s">
        <v>507</v>
      </c>
      <c r="C126" s="661">
        <v>0.0</v>
      </c>
      <c r="D126" s="709">
        <f t="shared" ref="D126:S126" si="58">$C$78</f>
        <v>0</v>
      </c>
      <c r="E126" s="709">
        <f t="shared" si="58"/>
        <v>0</v>
      </c>
      <c r="F126" s="710">
        <f t="shared" si="58"/>
        <v>0</v>
      </c>
      <c r="G126" s="709">
        <f t="shared" si="58"/>
        <v>0</v>
      </c>
      <c r="H126" s="709">
        <f t="shared" si="58"/>
        <v>0</v>
      </c>
      <c r="I126" s="709">
        <f t="shared" si="58"/>
        <v>0</v>
      </c>
      <c r="J126" s="709">
        <f t="shared" si="58"/>
        <v>0</v>
      </c>
      <c r="K126" s="709">
        <f t="shared" si="58"/>
        <v>0</v>
      </c>
      <c r="L126" s="709">
        <f t="shared" si="58"/>
        <v>0</v>
      </c>
      <c r="M126" s="709">
        <f t="shared" si="58"/>
        <v>0</v>
      </c>
      <c r="N126" s="709">
        <f t="shared" si="58"/>
        <v>0</v>
      </c>
      <c r="O126" s="709">
        <f t="shared" si="58"/>
        <v>0</v>
      </c>
      <c r="P126" s="709">
        <f t="shared" si="58"/>
        <v>0</v>
      </c>
      <c r="Q126" s="709">
        <f t="shared" si="58"/>
        <v>0</v>
      </c>
      <c r="R126" s="709">
        <f t="shared" si="58"/>
        <v>0</v>
      </c>
      <c r="S126" s="709">
        <f t="shared" si="58"/>
        <v>0</v>
      </c>
    </row>
    <row r="127">
      <c r="A127" s="728" t="s">
        <v>508</v>
      </c>
      <c r="B127" s="702" t="s">
        <v>509</v>
      </c>
      <c r="C127" s="729">
        <f>1-C125</f>
        <v>0.85</v>
      </c>
      <c r="D127" s="730">
        <f t="shared" ref="D127:S127" si="59">$C127</f>
        <v>0.85</v>
      </c>
      <c r="E127" s="730">
        <f t="shared" si="59"/>
        <v>0.85</v>
      </c>
      <c r="F127" s="710">
        <f t="shared" si="59"/>
        <v>0.85</v>
      </c>
      <c r="G127" s="730">
        <f t="shared" si="59"/>
        <v>0.85</v>
      </c>
      <c r="H127" s="730">
        <f t="shared" si="59"/>
        <v>0.85</v>
      </c>
      <c r="I127" s="730">
        <f t="shared" si="59"/>
        <v>0.85</v>
      </c>
      <c r="J127" s="730">
        <f t="shared" si="59"/>
        <v>0.85</v>
      </c>
      <c r="K127" s="730">
        <f t="shared" si="59"/>
        <v>0.85</v>
      </c>
      <c r="L127" s="730">
        <f t="shared" si="59"/>
        <v>0.85</v>
      </c>
      <c r="M127" s="730">
        <f t="shared" si="59"/>
        <v>0.85</v>
      </c>
      <c r="N127" s="730">
        <f t="shared" si="59"/>
        <v>0.85</v>
      </c>
      <c r="O127" s="730">
        <f t="shared" si="59"/>
        <v>0.85</v>
      </c>
      <c r="P127" s="730">
        <f t="shared" si="59"/>
        <v>0.85</v>
      </c>
      <c r="Q127" s="730">
        <f t="shared" si="59"/>
        <v>0.85</v>
      </c>
      <c r="R127" s="730">
        <f t="shared" si="59"/>
        <v>0.85</v>
      </c>
      <c r="S127" s="730">
        <f t="shared" si="59"/>
        <v>0.85</v>
      </c>
    </row>
    <row r="128">
      <c r="A128" s="731" t="s">
        <v>337</v>
      </c>
      <c r="B128" s="680"/>
      <c r="C128" s="713" t="str">
        <f>if(sum(C125:C127)=1,"Check: Adds up to 100%","Probability of different scenarios must add to 100%")</f>
        <v>Check: Adds up to 100%</v>
      </c>
      <c r="D128" s="681"/>
      <c r="E128" s="681"/>
      <c r="F128" s="14"/>
      <c r="G128" s="681"/>
      <c r="H128" s="681"/>
      <c r="I128" s="681"/>
      <c r="J128" s="681"/>
      <c r="K128" s="681"/>
      <c r="L128" s="681"/>
      <c r="M128" s="681"/>
      <c r="N128" s="681"/>
      <c r="O128" s="681"/>
      <c r="P128" s="681"/>
      <c r="Q128" s="681"/>
      <c r="R128" s="681"/>
      <c r="S128" s="681"/>
    </row>
    <row r="129">
      <c r="A129" s="515" t="s">
        <v>510</v>
      </c>
      <c r="B129" s="732" t="s">
        <v>459</v>
      </c>
      <c r="C129" s="734"/>
      <c r="D129" s="662">
        <f t="shared" ref="D129:S129" si="60">D571</f>
        <v>0.1810466361</v>
      </c>
      <c r="E129" s="662">
        <f t="shared" si="60"/>
        <v>0.1558652787</v>
      </c>
      <c r="F129" s="662">
        <f t="shared" si="60"/>
        <v>0.180025817</v>
      </c>
      <c r="G129" s="662">
        <f t="shared" si="60"/>
        <v>0.1739764709</v>
      </c>
      <c r="H129" s="662">
        <f t="shared" si="60"/>
        <v>0.1751965568</v>
      </c>
      <c r="I129" s="662">
        <f t="shared" si="60"/>
        <v>0.1819721549</v>
      </c>
      <c r="J129" s="662">
        <f t="shared" si="60"/>
        <v>0.1799655799</v>
      </c>
      <c r="K129" s="662">
        <f t="shared" si="60"/>
        <v>0.1736720413</v>
      </c>
      <c r="L129" s="662">
        <f t="shared" si="60"/>
        <v>0.1819084666</v>
      </c>
      <c r="M129" s="662">
        <f t="shared" si="60"/>
        <v>0.1787354375</v>
      </c>
      <c r="N129" s="662">
        <f t="shared" si="60"/>
        <v>0.1753691464</v>
      </c>
      <c r="O129" s="662">
        <f t="shared" si="60"/>
        <v>0.1809779792</v>
      </c>
      <c r="P129" s="662">
        <f t="shared" si="60"/>
        <v>0.172337916</v>
      </c>
      <c r="Q129" s="662">
        <f t="shared" si="60"/>
        <v>0.1756286858</v>
      </c>
      <c r="R129" s="662">
        <f t="shared" si="60"/>
        <v>0.1856359955</v>
      </c>
      <c r="S129" s="662" t="str">
        <f t="shared" si="60"/>
        <v>#DIV/0!</v>
      </c>
    </row>
    <row r="130">
      <c r="A130" s="735"/>
      <c r="B130" s="736"/>
      <c r="C130" s="737"/>
      <c r="D130" s="737"/>
      <c r="E130" s="737"/>
      <c r="F130" s="14"/>
      <c r="G130" s="738"/>
      <c r="H130" s="738"/>
      <c r="I130" s="738"/>
      <c r="J130" s="738"/>
      <c r="K130" s="738"/>
      <c r="L130" s="738"/>
      <c r="M130" s="738"/>
      <c r="N130" s="738"/>
      <c r="O130" s="738"/>
      <c r="P130" s="738"/>
      <c r="Q130" s="738"/>
      <c r="R130" s="738"/>
      <c r="S130" s="738"/>
    </row>
    <row r="131">
      <c r="A131" s="649" t="s">
        <v>385</v>
      </c>
      <c r="B131" s="650"/>
      <c r="C131" s="652"/>
      <c r="D131" s="652"/>
      <c r="E131" s="652"/>
      <c r="F131" s="135"/>
      <c r="G131" s="653"/>
      <c r="H131" s="653"/>
      <c r="I131" s="653"/>
      <c r="J131" s="653"/>
      <c r="K131" s="653"/>
      <c r="L131" s="653"/>
      <c r="M131" s="653"/>
      <c r="N131" s="653"/>
      <c r="O131" s="653"/>
      <c r="P131" s="653"/>
      <c r="Q131" s="653"/>
      <c r="R131" s="653"/>
      <c r="S131" s="653"/>
    </row>
    <row r="132">
      <c r="A132" s="739" t="s">
        <v>511</v>
      </c>
      <c r="B132" s="680"/>
      <c r="C132" s="681"/>
      <c r="D132" s="681"/>
      <c r="E132" s="681"/>
      <c r="F132" s="14"/>
      <c r="G132" s="681"/>
      <c r="H132" s="681"/>
      <c r="I132" s="681"/>
      <c r="J132" s="681"/>
      <c r="K132" s="681"/>
      <c r="L132" s="681"/>
      <c r="M132" s="681"/>
      <c r="N132" s="681"/>
      <c r="O132" s="681"/>
      <c r="P132" s="681"/>
      <c r="Q132" s="681"/>
      <c r="R132" s="681"/>
      <c r="S132" s="681"/>
    </row>
    <row r="133">
      <c r="A133" s="735"/>
      <c r="B133" s="736"/>
      <c r="C133" s="740"/>
      <c r="D133" s="737"/>
      <c r="E133" s="737"/>
      <c r="F133" s="14"/>
      <c r="G133" s="738"/>
      <c r="H133" s="738"/>
      <c r="I133" s="738"/>
      <c r="J133" s="738"/>
      <c r="K133" s="738"/>
      <c r="L133" s="738"/>
      <c r="M133" s="738"/>
      <c r="N133" s="738"/>
      <c r="O133" s="738"/>
      <c r="P133" s="738"/>
      <c r="Q133" s="738"/>
      <c r="R133" s="738"/>
      <c r="S133" s="738"/>
    </row>
    <row r="134">
      <c r="A134" s="649" t="s">
        <v>512</v>
      </c>
      <c r="B134" s="650"/>
      <c r="C134" s="651"/>
      <c r="D134" s="652"/>
      <c r="E134" s="652"/>
      <c r="F134" s="135"/>
      <c r="G134" s="653"/>
      <c r="H134" s="653"/>
      <c r="I134" s="653"/>
      <c r="J134" s="653"/>
      <c r="K134" s="653"/>
      <c r="L134" s="653"/>
      <c r="M134" s="653"/>
      <c r="N134" s="653"/>
      <c r="O134" s="653"/>
      <c r="P134" s="653"/>
      <c r="Q134" s="653"/>
      <c r="R134" s="653"/>
      <c r="S134" s="653"/>
    </row>
    <row r="135">
      <c r="A135" s="741" t="s">
        <v>463</v>
      </c>
      <c r="B135" s="296"/>
      <c r="C135" s="296"/>
      <c r="D135" s="296"/>
      <c r="E135" s="296"/>
      <c r="F135" s="296"/>
      <c r="G135" s="296"/>
      <c r="H135" s="296"/>
      <c r="I135" s="296"/>
      <c r="J135" s="296"/>
      <c r="K135" s="296"/>
      <c r="L135" s="296"/>
      <c r="M135" s="296"/>
      <c r="N135" s="296"/>
      <c r="O135" s="296"/>
      <c r="P135" s="296"/>
      <c r="Q135" s="296"/>
      <c r="R135" s="296"/>
      <c r="S135" s="742"/>
    </row>
    <row r="136">
      <c r="A136" s="282" t="s">
        <v>166</v>
      </c>
      <c r="B136" s="743" t="s">
        <v>513</v>
      </c>
      <c r="C136" s="744"/>
      <c r="D136" s="745">
        <f>('Moral weights'!B6/Deworming!B46)*10000</f>
        <v>2763.348397</v>
      </c>
      <c r="E136" s="745">
        <f>('Moral weights'!C6/Deworming!C46)*10000</f>
        <v>2649.86697</v>
      </c>
      <c r="F136" s="745">
        <f>('Moral weights'!D6/Deworming!D46)*10000</f>
        <v>7066.31192</v>
      </c>
      <c r="G136" s="745">
        <f>('Moral weights'!E6/Deworming!E46)*10000</f>
        <v>9234.48635</v>
      </c>
      <c r="H136" s="745">
        <f>('Moral weights'!F6/Deworming!F46)*10000</f>
        <v>2427.692664</v>
      </c>
      <c r="I136" s="745">
        <f>('Moral weights'!G6/Deworming!G46)*10000</f>
        <v>3979.429517</v>
      </c>
      <c r="J136" s="745">
        <f>('Moral weights'!H6/Deworming!H46)*10000</f>
        <v>1296.587011</v>
      </c>
      <c r="K136" s="745">
        <f>('Moral weights'!I6/Deworming!I46)*10000</f>
        <v>4006.43818</v>
      </c>
      <c r="L136" s="745">
        <f>('Moral weights'!J6/Deworming!J46)*10000</f>
        <v>4326.313433</v>
      </c>
      <c r="M136" s="745">
        <f>('Moral weights'!K6/Deworming!K46)*10000</f>
        <v>2350.596525</v>
      </c>
      <c r="N136" s="745">
        <f>('Moral weights'!L6/Deworming!L46)*10000</f>
        <v>2938.245657</v>
      </c>
      <c r="O136" s="745">
        <f>('Moral weights'!M6/Deworming!M46)*10000</f>
        <v>5177.192157</v>
      </c>
      <c r="P136" s="745">
        <f>('Moral weights'!N6/Deworming!N46)*10000</f>
        <v>4186.780791</v>
      </c>
      <c r="Q136" s="745">
        <f>('Moral weights'!O6/Deworming!O46)*10000</f>
        <v>848.2378396</v>
      </c>
      <c r="R136" s="745">
        <f>('Moral weights'!P6/Deworming!P46)*10000</f>
        <v>1175.298263</v>
      </c>
      <c r="S136" s="745" t="str">
        <f>('Moral weights'!Q6/Deworming!Q46)*10000</f>
        <v>#VALUE!</v>
      </c>
    </row>
    <row r="137">
      <c r="A137" s="14"/>
      <c r="B137" s="746"/>
      <c r="C137" s="747"/>
      <c r="D137" s="748"/>
      <c r="E137" s="748"/>
      <c r="F137" s="308"/>
      <c r="G137" s="749"/>
      <c r="H137" s="749"/>
      <c r="I137" s="750"/>
      <c r="J137" s="750"/>
      <c r="K137" s="750"/>
      <c r="L137" s="750"/>
      <c r="M137" s="750"/>
      <c r="N137" s="750"/>
      <c r="O137" s="750"/>
      <c r="P137" s="750"/>
      <c r="Q137" s="750"/>
      <c r="R137" s="750"/>
      <c r="S137" s="750"/>
    </row>
    <row r="138">
      <c r="A138" s="751" t="s">
        <v>514</v>
      </c>
      <c r="B138" s="752"/>
      <c r="C138" s="753"/>
      <c r="D138" s="754"/>
      <c r="E138" s="754"/>
      <c r="F138" s="135"/>
      <c r="G138" s="135"/>
      <c r="H138" s="135"/>
      <c r="I138" s="135"/>
      <c r="J138" s="135"/>
      <c r="K138" s="135"/>
      <c r="L138" s="135"/>
      <c r="M138" s="135"/>
      <c r="N138" s="135"/>
      <c r="O138" s="135"/>
      <c r="P138" s="135"/>
      <c r="Q138" s="135"/>
      <c r="R138" s="135"/>
      <c r="S138" s="135"/>
    </row>
    <row r="139">
      <c r="A139" s="755" t="s">
        <v>515</v>
      </c>
      <c r="B139" s="756" t="s">
        <v>516</v>
      </c>
      <c r="C139" s="757" t="str">
        <f t="shared" ref="C139:C141" si="61">HYPERLINK("https://docs.google.com/spreadsheets/d/1OLeAPOhTt7K_rZZ8uO4XUpeQ8HLysRRFfKnQbqmz2VU/edit#gid=0","https://docs.google.com/spreadsheets/d/1OLeAPOhTt7K_rZZ8uO4XUpeQ8HLysRRFfKnQbqmz2VU/edit#gid=0")</f>
        <v>https://docs.google.com/spreadsheets/d/1OLeAPOhTt7K_rZZ8uO4XUpeQ8HLysRRFfKnQbqmz2VU/edit#gid=0</v>
      </c>
      <c r="D139" s="758">
        <v>0.32258</v>
      </c>
      <c r="E139" s="758">
        <v>0.32258</v>
      </c>
      <c r="F139" s="758">
        <v>0.32258</v>
      </c>
      <c r="G139" s="758">
        <v>0.32258</v>
      </c>
      <c r="H139" s="758">
        <v>0.32258</v>
      </c>
      <c r="I139" s="758">
        <v>0.32258</v>
      </c>
      <c r="J139" s="758">
        <v>0.32258</v>
      </c>
      <c r="K139" s="758">
        <v>0.32258</v>
      </c>
      <c r="L139" s="758">
        <v>0.32258</v>
      </c>
      <c r="M139" s="758">
        <v>0.32258</v>
      </c>
      <c r="N139" s="758">
        <v>0.32258</v>
      </c>
      <c r="O139" s="758">
        <v>0.32258</v>
      </c>
      <c r="P139" s="758">
        <v>0.32258</v>
      </c>
      <c r="Q139" s="758">
        <v>0.32258</v>
      </c>
      <c r="R139" s="758">
        <v>0.32258</v>
      </c>
      <c r="S139" s="758">
        <v>0.32258</v>
      </c>
    </row>
    <row r="140">
      <c r="A140" s="755" t="s">
        <v>464</v>
      </c>
      <c r="B140" s="756" t="s">
        <v>517</v>
      </c>
      <c r="C140" s="757" t="str">
        <f t="shared" si="61"/>
        <v>https://docs.google.com/spreadsheets/d/1OLeAPOhTt7K_rZZ8uO4XUpeQ8HLysRRFfKnQbqmz2VU/edit#gid=0</v>
      </c>
      <c r="D140" s="758">
        <v>0.29658</v>
      </c>
      <c r="E140" s="758">
        <v>0.29658</v>
      </c>
      <c r="F140" s="758">
        <v>0.29658</v>
      </c>
      <c r="G140" s="758">
        <v>0.29658</v>
      </c>
      <c r="H140" s="758">
        <v>0.29658</v>
      </c>
      <c r="I140" s="758">
        <v>0.29658</v>
      </c>
      <c r="J140" s="758">
        <v>0.29658</v>
      </c>
      <c r="K140" s="758">
        <v>0.29658</v>
      </c>
      <c r="L140" s="758">
        <v>0.29658</v>
      </c>
      <c r="M140" s="758">
        <v>0.29658</v>
      </c>
      <c r="N140" s="758">
        <v>0.29658</v>
      </c>
      <c r="O140" s="758">
        <v>0.29658</v>
      </c>
      <c r="P140" s="758">
        <v>0.29658</v>
      </c>
      <c r="Q140" s="758">
        <v>0.29658</v>
      </c>
      <c r="R140" s="758">
        <v>0.29658</v>
      </c>
      <c r="S140" s="758">
        <v>0.29658</v>
      </c>
    </row>
    <row r="141">
      <c r="A141" s="755" t="s">
        <v>450</v>
      </c>
      <c r="B141" s="759" t="s">
        <v>516</v>
      </c>
      <c r="C141" s="757" t="str">
        <f t="shared" si="61"/>
        <v>https://docs.google.com/spreadsheets/d/1OLeAPOhTt7K_rZZ8uO4XUpeQ8HLysRRFfKnQbqmz2VU/edit#gid=0</v>
      </c>
      <c r="D141" s="758">
        <v>0.36945</v>
      </c>
      <c r="E141" s="758">
        <v>0.36945</v>
      </c>
      <c r="F141" s="758">
        <v>0.36945</v>
      </c>
      <c r="G141" s="758">
        <v>0.36945</v>
      </c>
      <c r="H141" s="758">
        <v>0.36945</v>
      </c>
      <c r="I141" s="758">
        <v>0.36945</v>
      </c>
      <c r="J141" s="758">
        <v>0.36945</v>
      </c>
      <c r="K141" s="758">
        <v>0.36945</v>
      </c>
      <c r="L141" s="758">
        <v>0.36945</v>
      </c>
      <c r="M141" s="758">
        <v>0.36945</v>
      </c>
      <c r="N141" s="758">
        <v>0.36945</v>
      </c>
      <c r="O141" s="758">
        <v>0.36945</v>
      </c>
      <c r="P141" s="758">
        <v>0.36945</v>
      </c>
      <c r="Q141" s="758">
        <v>0.36945</v>
      </c>
      <c r="R141" s="758">
        <v>0.36945</v>
      </c>
      <c r="S141" s="758">
        <v>0.36945</v>
      </c>
    </row>
    <row r="142">
      <c r="B142" s="760"/>
      <c r="C142" s="761"/>
      <c r="D142" s="762"/>
      <c r="E142" s="762"/>
      <c r="F142" s="78"/>
      <c r="G142" s="762"/>
      <c r="H142" s="762"/>
      <c r="I142" s="762"/>
      <c r="J142" s="762"/>
      <c r="K142" s="762"/>
      <c r="L142" s="762"/>
      <c r="M142" s="762"/>
      <c r="N142" s="762"/>
      <c r="O142" s="762"/>
      <c r="P142" s="762"/>
      <c r="Q142" s="762"/>
      <c r="R142" s="762"/>
      <c r="S142" s="762"/>
    </row>
    <row r="143">
      <c r="A143" s="638" t="s">
        <v>518</v>
      </c>
      <c r="B143" s="752"/>
      <c r="C143" s="753"/>
      <c r="D143" s="754"/>
      <c r="E143" s="754"/>
      <c r="F143" s="135"/>
      <c r="G143" s="135"/>
      <c r="H143" s="135"/>
      <c r="I143" s="135"/>
      <c r="J143" s="135"/>
      <c r="K143" s="135"/>
      <c r="L143" s="135"/>
      <c r="M143" s="135"/>
      <c r="N143" s="135"/>
      <c r="O143" s="135"/>
      <c r="P143" s="135"/>
      <c r="Q143" s="135"/>
      <c r="R143" s="135"/>
      <c r="S143" s="135"/>
    </row>
    <row r="144">
      <c r="A144" s="763" t="s">
        <v>519</v>
      </c>
      <c r="B144" s="760"/>
      <c r="C144" s="761"/>
      <c r="F144" s="14"/>
    </row>
    <row r="145">
      <c r="A145" s="764" t="s">
        <v>464</v>
      </c>
      <c r="B145" s="765" t="s">
        <v>520</v>
      </c>
      <c r="C145" s="766"/>
      <c r="D145" s="554">
        <f>D136/Leveragefunging!D62</f>
        <v>0.1830188179</v>
      </c>
      <c r="E145" s="554">
        <f>E136/Leveragefunging!E62</f>
        <v>0.2848192966</v>
      </c>
      <c r="F145" s="204">
        <f>F136/Leveragefunging!F62</f>
        <v>0.3037203245</v>
      </c>
      <c r="G145" s="554">
        <f>G136/Leveragefunging!G62</f>
        <v>0.3441876698</v>
      </c>
      <c r="H145" s="554">
        <f>H136/Leveragefunging!H62</f>
        <v>0.1881121046</v>
      </c>
      <c r="I145" s="554">
        <f>I136/Leveragefunging!I62</f>
        <v>0.2122328241</v>
      </c>
      <c r="J145" s="554">
        <f>J136/Leveragefunging!J62</f>
        <v>0.099686193</v>
      </c>
      <c r="K145" s="554">
        <f>K136/Leveragefunging!K62</f>
        <v>0.2586257377</v>
      </c>
      <c r="L145" s="554">
        <f>L136/Leveragefunging!L62</f>
        <v>0.1997458572</v>
      </c>
      <c r="M145" s="554">
        <f>M136/Leveragefunging!M62</f>
        <v>0.1840117404</v>
      </c>
      <c r="N145" s="554">
        <f>N136/Leveragefunging!N62</f>
        <v>0.1943699166</v>
      </c>
      <c r="O145" s="554">
        <f>O136/Leveragefunging!O62</f>
        <v>0.2435419902</v>
      </c>
      <c r="P145" s="554">
        <f>P136/Leveragefunging!P62</f>
        <v>0.2188808873</v>
      </c>
      <c r="Q145" s="554">
        <f>Q136/Leveragefunging!Q62</f>
        <v>0.1962584857</v>
      </c>
      <c r="R145" s="554">
        <f>R136/Leveragefunging!R62</f>
        <v>0.1452966797</v>
      </c>
      <c r="S145" s="554" t="str">
        <f>S136/Leveragefunging!S62</f>
        <v>#VALUE!</v>
      </c>
    </row>
    <row r="146">
      <c r="A146" s="764" t="s">
        <v>521</v>
      </c>
      <c r="B146" s="765" t="s">
        <v>520</v>
      </c>
      <c r="C146" s="766"/>
      <c r="D146" s="554">
        <f>D136/Leveragefunging!D63</f>
        <v>0.1159426124</v>
      </c>
      <c r="E146" s="554">
        <f>E136/Leveragefunging!E63</f>
        <v>0.1884452669</v>
      </c>
      <c r="F146" s="767">
        <f>F136/Leveragefunging!F63</f>
        <v>0.2629419571</v>
      </c>
      <c r="G146" s="554">
        <f>G136/Leveragefunging!G63</f>
        <v>0.4243740602</v>
      </c>
      <c r="H146" s="554">
        <f>H136/Leveragefunging!H63</f>
        <v>0.1449118049</v>
      </c>
      <c r="I146" s="554">
        <f>I136/Leveragefunging!I63</f>
        <v>0.200327563</v>
      </c>
      <c r="J146" s="554">
        <f>J136/Leveragefunging!J63</f>
        <v>0.09478211371</v>
      </c>
      <c r="K146" s="554">
        <f>K136/Leveragefunging!K63</f>
        <v>0.1911990409</v>
      </c>
      <c r="L146" s="554">
        <f>L136/Leveragefunging!L63</f>
        <v>0.1883676867</v>
      </c>
      <c r="M146" s="554">
        <f>M136/Leveragefunging!M63</f>
        <v>0.1447760572</v>
      </c>
      <c r="N146" s="554">
        <f>N136/Leveragefunging!N63</f>
        <v>0.1656560844</v>
      </c>
      <c r="O146" s="554">
        <f>O136/Leveragefunging!O63</f>
        <v>0.2095392509</v>
      </c>
      <c r="P146" s="554">
        <f>P136/Leveragefunging!P63</f>
        <v>0.2192493312</v>
      </c>
      <c r="Q146" s="554">
        <f>Q136/Leveragefunging!Q63</f>
        <v>0.110689843</v>
      </c>
      <c r="R146" s="554">
        <f>R136/Leveragefunging!R63</f>
        <v>0.1030160029</v>
      </c>
      <c r="S146" s="554" t="str">
        <f>S136/Leveragefunging!S63</f>
        <v>#VALUE!</v>
      </c>
    </row>
    <row r="147">
      <c r="A147" s="642"/>
      <c r="B147" s="746"/>
      <c r="C147" s="747"/>
      <c r="D147" s="768"/>
      <c r="E147" s="768"/>
      <c r="F147" s="14"/>
      <c r="G147" s="14"/>
      <c r="H147" s="14"/>
      <c r="I147" s="14"/>
      <c r="J147" s="14"/>
      <c r="K147" s="14"/>
      <c r="L147" s="14"/>
      <c r="M147" s="14"/>
      <c r="N147" s="14"/>
      <c r="O147" s="14"/>
      <c r="P147" s="14"/>
      <c r="Q147" s="14"/>
      <c r="R147" s="14"/>
      <c r="S147" s="14"/>
    </row>
    <row r="148">
      <c r="A148" s="638" t="s">
        <v>522</v>
      </c>
      <c r="B148" s="752"/>
      <c r="C148" s="753"/>
      <c r="D148" s="754"/>
      <c r="E148" s="754"/>
      <c r="F148" s="135"/>
      <c r="G148" s="135"/>
      <c r="H148" s="135"/>
      <c r="I148" s="135"/>
      <c r="J148" s="135"/>
      <c r="K148" s="135"/>
      <c r="L148" s="135"/>
      <c r="M148" s="135"/>
      <c r="N148" s="135"/>
      <c r="O148" s="135"/>
      <c r="P148" s="135"/>
      <c r="Q148" s="135"/>
      <c r="R148" s="135"/>
      <c r="S148" s="135"/>
    </row>
    <row r="149">
      <c r="A149" s="769" t="s">
        <v>467</v>
      </c>
      <c r="B149" s="770"/>
      <c r="C149" s="771"/>
      <c r="D149" s="535"/>
      <c r="E149" s="535"/>
      <c r="F149" s="212"/>
      <c r="G149" s="535"/>
      <c r="H149" s="535"/>
      <c r="I149" s="535"/>
      <c r="J149" s="535"/>
      <c r="K149" s="535"/>
      <c r="L149" s="535"/>
      <c r="M149" s="535"/>
      <c r="N149" s="535"/>
      <c r="O149" s="535"/>
      <c r="P149" s="535"/>
      <c r="Q149" s="535"/>
      <c r="R149" s="535"/>
      <c r="S149" s="535"/>
    </row>
    <row r="150">
      <c r="A150" s="764" t="s">
        <v>523</v>
      </c>
      <c r="B150" s="765" t="s">
        <v>520</v>
      </c>
      <c r="C150" s="766"/>
      <c r="D150" s="554">
        <f>Leveragefunging!D65</f>
        <v>0.15</v>
      </c>
      <c r="E150" s="554">
        <f>Leveragefunging!E65</f>
        <v>0.15</v>
      </c>
      <c r="F150" s="204">
        <f>Leveragefunging!F65</f>
        <v>0.15</v>
      </c>
      <c r="G150" s="554">
        <f>Leveragefunging!G65</f>
        <v>0.15</v>
      </c>
      <c r="H150" s="554">
        <f>Leveragefunging!H65</f>
        <v>0.15</v>
      </c>
      <c r="I150" s="554">
        <f>Leveragefunging!I65</f>
        <v>0.15</v>
      </c>
      <c r="J150" s="554">
        <f>Leveragefunging!J65</f>
        <v>0.15</v>
      </c>
      <c r="K150" s="554">
        <f>Leveragefunging!K65</f>
        <v>0.15</v>
      </c>
      <c r="L150" s="554">
        <f>Leveragefunging!L65</f>
        <v>0.15</v>
      </c>
      <c r="M150" s="554">
        <f>Leveragefunging!M65</f>
        <v>0.15</v>
      </c>
      <c r="N150" s="554">
        <f>Leveragefunging!N65</f>
        <v>0.15</v>
      </c>
      <c r="O150" s="554">
        <f>Leveragefunging!O65</f>
        <v>0.15</v>
      </c>
      <c r="P150" s="554">
        <f>Leveragefunging!P65</f>
        <v>0.15</v>
      </c>
      <c r="Q150" s="554">
        <f>Leveragefunging!Q65</f>
        <v>0.15</v>
      </c>
      <c r="R150" s="554">
        <f>Leveragefunging!R65</f>
        <v>0.15</v>
      </c>
      <c r="S150" s="554">
        <f>Leveragefunging!S65</f>
        <v>0.15</v>
      </c>
    </row>
    <row r="151">
      <c r="A151" s="515" t="s">
        <v>524</v>
      </c>
      <c r="B151" s="772" t="s">
        <v>525</v>
      </c>
      <c r="C151" s="515"/>
      <c r="D151" s="500">
        <v>1.0</v>
      </c>
      <c r="E151" s="500">
        <v>1.0</v>
      </c>
      <c r="F151" s="773">
        <v>1.0</v>
      </c>
      <c r="G151" s="500">
        <v>1.0</v>
      </c>
      <c r="H151" s="500">
        <v>1.0</v>
      </c>
      <c r="I151" s="500">
        <v>1.0</v>
      </c>
      <c r="J151" s="500">
        <v>1.0</v>
      </c>
      <c r="K151" s="500">
        <v>1.0</v>
      </c>
      <c r="L151" s="500">
        <v>1.0</v>
      </c>
      <c r="M151" s="500">
        <v>1.0</v>
      </c>
      <c r="N151" s="500">
        <v>1.0</v>
      </c>
      <c r="O151" s="500">
        <v>1.0</v>
      </c>
      <c r="P151" s="500">
        <v>1.0</v>
      </c>
      <c r="Q151" s="500">
        <v>1.0</v>
      </c>
      <c r="R151" s="500">
        <v>1.0</v>
      </c>
      <c r="S151" s="500">
        <v>1.0</v>
      </c>
    </row>
    <row r="152">
      <c r="A152" s="763"/>
      <c r="B152" s="760"/>
      <c r="C152" s="761"/>
      <c r="F152" s="14"/>
    </row>
    <row r="153">
      <c r="A153" s="763" t="s">
        <v>526</v>
      </c>
      <c r="B153" s="760"/>
      <c r="C153" s="761"/>
      <c r="F153" s="14"/>
    </row>
    <row r="154">
      <c r="A154" s="515" t="s">
        <v>464</v>
      </c>
      <c r="B154" s="774" t="s">
        <v>525</v>
      </c>
      <c r="C154" s="775"/>
      <c r="D154" s="776">
        <v>-1.0</v>
      </c>
      <c r="E154" s="776">
        <v>-1.0</v>
      </c>
      <c r="F154" s="227">
        <v>-1.0</v>
      </c>
      <c r="G154" s="776">
        <v>-1.0</v>
      </c>
      <c r="H154" s="776">
        <v>-1.0</v>
      </c>
      <c r="I154" s="776">
        <v>-1.0</v>
      </c>
      <c r="J154" s="776">
        <v>-1.0</v>
      </c>
      <c r="K154" s="776">
        <v>-1.0</v>
      </c>
      <c r="L154" s="776">
        <v>-1.0</v>
      </c>
      <c r="M154" s="776">
        <v>-1.0</v>
      </c>
      <c r="N154" s="776">
        <v>-1.0</v>
      </c>
      <c r="O154" s="776">
        <v>-1.0</v>
      </c>
      <c r="P154" s="776">
        <v>-1.0</v>
      </c>
      <c r="Q154" s="776">
        <v>-1.0</v>
      </c>
      <c r="R154" s="776">
        <v>-1.0</v>
      </c>
      <c r="S154" s="776">
        <v>-1.0</v>
      </c>
    </row>
    <row r="155">
      <c r="A155" s="515" t="s">
        <v>521</v>
      </c>
      <c r="B155" s="774" t="s">
        <v>525</v>
      </c>
      <c r="C155" s="775"/>
      <c r="D155" s="776">
        <v>0.0</v>
      </c>
      <c r="E155" s="776">
        <v>0.0</v>
      </c>
      <c r="F155" s="227">
        <v>0.0</v>
      </c>
      <c r="G155" s="776">
        <v>0.0</v>
      </c>
      <c r="H155" s="776">
        <v>0.0</v>
      </c>
      <c r="I155" s="776">
        <v>0.0</v>
      </c>
      <c r="J155" s="776">
        <v>0.0</v>
      </c>
      <c r="K155" s="776">
        <v>0.0</v>
      </c>
      <c r="L155" s="776">
        <v>0.0</v>
      </c>
      <c r="M155" s="776">
        <v>0.0</v>
      </c>
      <c r="N155" s="776">
        <v>0.0</v>
      </c>
      <c r="O155" s="776">
        <v>0.0</v>
      </c>
      <c r="P155" s="776">
        <v>0.0</v>
      </c>
      <c r="Q155" s="776">
        <v>0.0</v>
      </c>
      <c r="R155" s="776">
        <v>0.0</v>
      </c>
      <c r="S155" s="776">
        <v>0.0</v>
      </c>
    </row>
    <row r="156">
      <c r="B156" s="760"/>
      <c r="C156" s="761"/>
      <c r="F156" s="14"/>
    </row>
    <row r="157">
      <c r="A157" s="763" t="s">
        <v>527</v>
      </c>
      <c r="B157" s="760"/>
      <c r="C157" s="761"/>
      <c r="F157" s="14"/>
    </row>
    <row r="158">
      <c r="A158" s="515" t="s">
        <v>464</v>
      </c>
      <c r="B158" s="774" t="s">
        <v>528</v>
      </c>
      <c r="C158" s="775"/>
      <c r="D158" s="592">
        <f t="shared" ref="D158:S158" si="62">D154*(1-D$145)</f>
        <v>-0.8169811821</v>
      </c>
      <c r="E158" s="592">
        <f t="shared" si="62"/>
        <v>-0.7151807034</v>
      </c>
      <c r="F158" s="183">
        <f t="shared" si="62"/>
        <v>-0.6962796755</v>
      </c>
      <c r="G158" s="592">
        <f t="shared" si="62"/>
        <v>-0.6558123302</v>
      </c>
      <c r="H158" s="592">
        <f t="shared" si="62"/>
        <v>-0.8118878954</v>
      </c>
      <c r="I158" s="592">
        <f t="shared" si="62"/>
        <v>-0.7877671759</v>
      </c>
      <c r="J158" s="592">
        <f t="shared" si="62"/>
        <v>-0.900313807</v>
      </c>
      <c r="K158" s="592">
        <f t="shared" si="62"/>
        <v>-0.7413742623</v>
      </c>
      <c r="L158" s="592">
        <f t="shared" si="62"/>
        <v>-0.8002541428</v>
      </c>
      <c r="M158" s="592">
        <f t="shared" si="62"/>
        <v>-0.8159882596</v>
      </c>
      <c r="N158" s="592">
        <f t="shared" si="62"/>
        <v>-0.8056300834</v>
      </c>
      <c r="O158" s="592">
        <f t="shared" si="62"/>
        <v>-0.7564580098</v>
      </c>
      <c r="P158" s="592">
        <f t="shared" si="62"/>
        <v>-0.7811191127</v>
      </c>
      <c r="Q158" s="592">
        <f t="shared" si="62"/>
        <v>-0.8037415143</v>
      </c>
      <c r="R158" s="592">
        <f t="shared" si="62"/>
        <v>-0.8547033203</v>
      </c>
      <c r="S158" s="592" t="str">
        <f t="shared" si="62"/>
        <v>#VALUE!</v>
      </c>
    </row>
    <row r="159">
      <c r="A159" s="515" t="s">
        <v>521</v>
      </c>
      <c r="B159" s="774" t="s">
        <v>528</v>
      </c>
      <c r="C159" s="775"/>
      <c r="D159" s="592">
        <f t="shared" ref="D159:S159" si="63">D155*(1-D$145)</f>
        <v>0</v>
      </c>
      <c r="E159" s="592">
        <f t="shared" si="63"/>
        <v>0</v>
      </c>
      <c r="F159" s="183">
        <f t="shared" si="63"/>
        <v>0</v>
      </c>
      <c r="G159" s="592">
        <f t="shared" si="63"/>
        <v>0</v>
      </c>
      <c r="H159" s="592">
        <f t="shared" si="63"/>
        <v>0</v>
      </c>
      <c r="I159" s="592">
        <f t="shared" si="63"/>
        <v>0</v>
      </c>
      <c r="J159" s="592">
        <f t="shared" si="63"/>
        <v>0</v>
      </c>
      <c r="K159" s="592">
        <f t="shared" si="63"/>
        <v>0</v>
      </c>
      <c r="L159" s="592">
        <f t="shared" si="63"/>
        <v>0</v>
      </c>
      <c r="M159" s="592">
        <f t="shared" si="63"/>
        <v>0</v>
      </c>
      <c r="N159" s="592">
        <f t="shared" si="63"/>
        <v>0</v>
      </c>
      <c r="O159" s="592">
        <f t="shared" si="63"/>
        <v>0</v>
      </c>
      <c r="P159" s="592">
        <f t="shared" si="63"/>
        <v>0</v>
      </c>
      <c r="Q159" s="592">
        <f t="shared" si="63"/>
        <v>0</v>
      </c>
      <c r="R159" s="592">
        <f t="shared" si="63"/>
        <v>0</v>
      </c>
      <c r="S159" s="592" t="str">
        <f t="shared" si="63"/>
        <v>#VALUE!</v>
      </c>
    </row>
    <row r="160">
      <c r="A160" s="515" t="s">
        <v>529</v>
      </c>
      <c r="B160" s="774" t="s">
        <v>528</v>
      </c>
      <c r="C160" s="775"/>
      <c r="D160" s="592">
        <f t="shared" ref="D160:S160" si="64">sum(D158:D159)</f>
        <v>-0.8169811821</v>
      </c>
      <c r="E160" s="592">
        <f t="shared" si="64"/>
        <v>-0.7151807034</v>
      </c>
      <c r="F160" s="183">
        <f t="shared" si="64"/>
        <v>-0.6962796755</v>
      </c>
      <c r="G160" s="592">
        <f t="shared" si="64"/>
        <v>-0.6558123302</v>
      </c>
      <c r="H160" s="592">
        <f t="shared" si="64"/>
        <v>-0.8118878954</v>
      </c>
      <c r="I160" s="592">
        <f t="shared" si="64"/>
        <v>-0.7877671759</v>
      </c>
      <c r="J160" s="592">
        <f t="shared" si="64"/>
        <v>-0.900313807</v>
      </c>
      <c r="K160" s="592">
        <f t="shared" si="64"/>
        <v>-0.7413742623</v>
      </c>
      <c r="L160" s="592">
        <f t="shared" si="64"/>
        <v>-0.8002541428</v>
      </c>
      <c r="M160" s="592">
        <f t="shared" si="64"/>
        <v>-0.8159882596</v>
      </c>
      <c r="N160" s="592">
        <f t="shared" si="64"/>
        <v>-0.8056300834</v>
      </c>
      <c r="O160" s="592">
        <f t="shared" si="64"/>
        <v>-0.7564580098</v>
      </c>
      <c r="P160" s="592">
        <f t="shared" si="64"/>
        <v>-0.7811191127</v>
      </c>
      <c r="Q160" s="592">
        <f t="shared" si="64"/>
        <v>-0.8037415143</v>
      </c>
      <c r="R160" s="592">
        <f t="shared" si="64"/>
        <v>-0.8547033203</v>
      </c>
      <c r="S160" s="516" t="str">
        <f t="shared" si="64"/>
        <v>#VALUE!</v>
      </c>
    </row>
    <row r="161">
      <c r="B161" s="760"/>
      <c r="C161" s="761"/>
      <c r="F161" s="14"/>
    </row>
    <row r="162">
      <c r="A162" s="769" t="s">
        <v>455</v>
      </c>
      <c r="B162" s="770"/>
      <c r="C162" s="771"/>
      <c r="D162" s="535"/>
      <c r="E162" s="535"/>
      <c r="F162" s="212"/>
      <c r="G162" s="535"/>
      <c r="H162" s="535"/>
      <c r="I162" s="535"/>
      <c r="J162" s="535"/>
      <c r="K162" s="535"/>
      <c r="L162" s="535"/>
      <c r="M162" s="535"/>
      <c r="N162" s="535"/>
      <c r="O162" s="535"/>
      <c r="P162" s="535"/>
      <c r="Q162" s="535"/>
      <c r="R162" s="535"/>
      <c r="S162" s="535"/>
    </row>
    <row r="163">
      <c r="A163" s="764" t="s">
        <v>523</v>
      </c>
      <c r="B163" s="765" t="s">
        <v>520</v>
      </c>
      <c r="C163" s="766"/>
      <c r="D163" s="777">
        <f>Leveragefunging!D66</f>
        <v>0</v>
      </c>
      <c r="E163" s="777">
        <f>Leveragefunging!E66</f>
        <v>0</v>
      </c>
      <c r="F163" s="264">
        <f>Leveragefunging!F66</f>
        <v>0</v>
      </c>
      <c r="G163" s="777">
        <f>Leveragefunging!G66</f>
        <v>0</v>
      </c>
      <c r="H163" s="777">
        <f>Leveragefunging!H66</f>
        <v>0</v>
      </c>
      <c r="I163" s="777">
        <f>Leveragefunging!I66</f>
        <v>0</v>
      </c>
      <c r="J163" s="777">
        <f>Leveragefunging!J66</f>
        <v>0</v>
      </c>
      <c r="K163" s="777">
        <f>Leveragefunging!K66</f>
        <v>0</v>
      </c>
      <c r="L163" s="777">
        <f>Leveragefunging!L66</f>
        <v>0</v>
      </c>
      <c r="M163" s="777">
        <f>Leveragefunging!M66</f>
        <v>0</v>
      </c>
      <c r="N163" s="777">
        <f>Leveragefunging!N66</f>
        <v>0</v>
      </c>
      <c r="O163" s="777">
        <f>Leveragefunging!O66</f>
        <v>0</v>
      </c>
      <c r="P163" s="777">
        <f>Leveragefunging!P66</f>
        <v>0</v>
      </c>
      <c r="Q163" s="777">
        <f>Leveragefunging!Q66</f>
        <v>0</v>
      </c>
      <c r="R163" s="777">
        <f>Leveragefunging!R66</f>
        <v>0</v>
      </c>
      <c r="S163" s="777">
        <f>Leveragefunging!S66</f>
        <v>0</v>
      </c>
    </row>
    <row r="164">
      <c r="A164" s="515" t="s">
        <v>524</v>
      </c>
      <c r="B164" s="778" t="s">
        <v>530</v>
      </c>
      <c r="C164" s="779"/>
      <c r="D164" s="500">
        <v>0.0</v>
      </c>
      <c r="E164" s="500">
        <v>0.0</v>
      </c>
      <c r="F164" s="773">
        <v>0.0</v>
      </c>
      <c r="G164" s="500">
        <v>0.0</v>
      </c>
      <c r="H164" s="500">
        <v>0.0</v>
      </c>
      <c r="I164" s="500">
        <v>0.0</v>
      </c>
      <c r="J164" s="500">
        <v>0.0</v>
      </c>
      <c r="K164" s="500">
        <v>0.0</v>
      </c>
      <c r="L164" s="500">
        <v>0.0</v>
      </c>
      <c r="M164" s="500">
        <v>0.0</v>
      </c>
      <c r="N164" s="500">
        <v>0.0</v>
      </c>
      <c r="O164" s="500">
        <v>0.0</v>
      </c>
      <c r="P164" s="500">
        <v>0.0</v>
      </c>
      <c r="Q164" s="500">
        <v>0.0</v>
      </c>
      <c r="R164" s="500">
        <v>0.0</v>
      </c>
      <c r="S164" s="500">
        <v>0.0</v>
      </c>
    </row>
    <row r="165">
      <c r="B165" s="760"/>
      <c r="C165" s="761"/>
      <c r="F165" s="14"/>
    </row>
    <row r="166">
      <c r="A166" s="763" t="s">
        <v>526</v>
      </c>
      <c r="B166" s="760"/>
      <c r="C166" s="761"/>
      <c r="F166" s="14"/>
    </row>
    <row r="167">
      <c r="A167" s="515" t="s">
        <v>464</v>
      </c>
      <c r="B167" s="778" t="s">
        <v>531</v>
      </c>
      <c r="C167" s="779"/>
      <c r="D167" s="780">
        <f t="shared" ref="D167:S167" si="65">(1-D164)*(D140/D139)</f>
        <v>0.9193998388</v>
      </c>
      <c r="E167" s="780">
        <f t="shared" si="65"/>
        <v>0.9193998388</v>
      </c>
      <c r="F167" s="238">
        <f t="shared" si="65"/>
        <v>0.9193998388</v>
      </c>
      <c r="G167" s="780">
        <f t="shared" si="65"/>
        <v>0.9193998388</v>
      </c>
      <c r="H167" s="780">
        <f t="shared" si="65"/>
        <v>0.9193998388</v>
      </c>
      <c r="I167" s="780">
        <f t="shared" si="65"/>
        <v>0.9193998388</v>
      </c>
      <c r="J167" s="780">
        <f t="shared" si="65"/>
        <v>0.9193998388</v>
      </c>
      <c r="K167" s="780">
        <f t="shared" si="65"/>
        <v>0.9193998388</v>
      </c>
      <c r="L167" s="780">
        <f t="shared" si="65"/>
        <v>0.9193998388</v>
      </c>
      <c r="M167" s="780">
        <f t="shared" si="65"/>
        <v>0.9193998388</v>
      </c>
      <c r="N167" s="780">
        <f t="shared" si="65"/>
        <v>0.9193998388</v>
      </c>
      <c r="O167" s="780">
        <f t="shared" si="65"/>
        <v>0.9193998388</v>
      </c>
      <c r="P167" s="780">
        <f t="shared" si="65"/>
        <v>0.9193998388</v>
      </c>
      <c r="Q167" s="780">
        <f t="shared" si="65"/>
        <v>0.9193998388</v>
      </c>
      <c r="R167" s="780">
        <f t="shared" si="65"/>
        <v>0.9193998388</v>
      </c>
      <c r="S167" s="780">
        <f t="shared" si="65"/>
        <v>0.9193998388</v>
      </c>
    </row>
    <row r="168">
      <c r="A168" s="515" t="s">
        <v>521</v>
      </c>
      <c r="B168" s="778" t="s">
        <v>532</v>
      </c>
      <c r="C168" s="779"/>
      <c r="D168" s="780">
        <f t="shared" ref="D168:S168" si="66">(1-D164)*(D141/D139)</f>
        <v>1.145297291</v>
      </c>
      <c r="E168" s="780">
        <f t="shared" si="66"/>
        <v>1.145297291</v>
      </c>
      <c r="F168" s="238">
        <f t="shared" si="66"/>
        <v>1.145297291</v>
      </c>
      <c r="G168" s="780">
        <f t="shared" si="66"/>
        <v>1.145297291</v>
      </c>
      <c r="H168" s="780">
        <f t="shared" si="66"/>
        <v>1.145297291</v>
      </c>
      <c r="I168" s="780">
        <f t="shared" si="66"/>
        <v>1.145297291</v>
      </c>
      <c r="J168" s="780">
        <f t="shared" si="66"/>
        <v>1.145297291</v>
      </c>
      <c r="K168" s="780">
        <f t="shared" si="66"/>
        <v>1.145297291</v>
      </c>
      <c r="L168" s="780">
        <f t="shared" si="66"/>
        <v>1.145297291</v>
      </c>
      <c r="M168" s="780">
        <f t="shared" si="66"/>
        <v>1.145297291</v>
      </c>
      <c r="N168" s="780">
        <f t="shared" si="66"/>
        <v>1.145297291</v>
      </c>
      <c r="O168" s="780">
        <f t="shared" si="66"/>
        <v>1.145297291</v>
      </c>
      <c r="P168" s="780">
        <f t="shared" si="66"/>
        <v>1.145297291</v>
      </c>
      <c r="Q168" s="780">
        <f t="shared" si="66"/>
        <v>1.145297291</v>
      </c>
      <c r="R168" s="780">
        <f t="shared" si="66"/>
        <v>1.145297291</v>
      </c>
      <c r="S168" s="780">
        <f t="shared" si="66"/>
        <v>1.145297291</v>
      </c>
    </row>
    <row r="169">
      <c r="B169" s="760"/>
      <c r="C169" s="761"/>
      <c r="F169" s="14"/>
    </row>
    <row r="170">
      <c r="A170" s="763" t="s">
        <v>527</v>
      </c>
      <c r="B170" s="760"/>
      <c r="C170" s="761"/>
      <c r="F170" s="14"/>
    </row>
    <row r="171">
      <c r="A171" s="515" t="s">
        <v>464</v>
      </c>
      <c r="B171" s="774" t="s">
        <v>528</v>
      </c>
      <c r="C171" s="775"/>
      <c r="D171" s="501">
        <f t="shared" ref="D171:S171" si="67">D167*(1-D145)</f>
        <v>0.7511323672</v>
      </c>
      <c r="E171" s="501">
        <f t="shared" si="67"/>
        <v>0.6575370234</v>
      </c>
      <c r="F171" s="773">
        <f t="shared" si="67"/>
        <v>0.6401594214</v>
      </c>
      <c r="G171" s="592">
        <f t="shared" si="67"/>
        <v>0.6029537507</v>
      </c>
      <c r="H171" s="592">
        <f t="shared" si="67"/>
        <v>0.7464496002</v>
      </c>
      <c r="I171" s="592">
        <f t="shared" si="67"/>
        <v>0.7242730145</v>
      </c>
      <c r="J171" s="592">
        <f t="shared" si="67"/>
        <v>0.827748369</v>
      </c>
      <c r="K171" s="592">
        <f t="shared" si="67"/>
        <v>0.6816193772</v>
      </c>
      <c r="L171" s="592">
        <f t="shared" si="67"/>
        <v>0.7357535299</v>
      </c>
      <c r="M171" s="592">
        <f t="shared" si="67"/>
        <v>0.7502194744</v>
      </c>
      <c r="N171" s="592">
        <f t="shared" si="67"/>
        <v>0.7406961688</v>
      </c>
      <c r="O171" s="592">
        <f t="shared" si="67"/>
        <v>0.6954873723</v>
      </c>
      <c r="P171" s="592">
        <f t="shared" si="67"/>
        <v>0.7181607863</v>
      </c>
      <c r="Q171" s="592">
        <f t="shared" si="67"/>
        <v>0.7389598187</v>
      </c>
      <c r="R171" s="592">
        <f t="shared" si="67"/>
        <v>0.7858140949</v>
      </c>
      <c r="S171" s="592" t="str">
        <f t="shared" si="67"/>
        <v>#VALUE!</v>
      </c>
    </row>
    <row r="172">
      <c r="A172" s="515" t="s">
        <v>521</v>
      </c>
      <c r="B172" s="774" t="s">
        <v>528</v>
      </c>
      <c r="C172" s="775"/>
      <c r="D172" s="501">
        <f t="shared" ref="D172:S172" si="68">D168*(1-D146)</f>
        <v>1.012508531</v>
      </c>
      <c r="E172" s="501">
        <f t="shared" si="68"/>
        <v>0.929471437</v>
      </c>
      <c r="F172" s="773">
        <f t="shared" si="68"/>
        <v>0.8441505795</v>
      </c>
      <c r="G172" s="592">
        <f t="shared" si="68"/>
        <v>0.6592628293</v>
      </c>
      <c r="H172" s="592">
        <f t="shared" si="68"/>
        <v>0.979330193</v>
      </c>
      <c r="I172" s="592">
        <f t="shared" si="68"/>
        <v>0.9158626754</v>
      </c>
      <c r="J172" s="592">
        <f t="shared" si="68"/>
        <v>1.036743593</v>
      </c>
      <c r="K172" s="592">
        <f t="shared" si="68"/>
        <v>0.926317547</v>
      </c>
      <c r="L172" s="592">
        <f t="shared" si="68"/>
        <v>0.9295602894</v>
      </c>
      <c r="M172" s="592">
        <f t="shared" si="68"/>
        <v>0.9794856645</v>
      </c>
      <c r="N172" s="592">
        <f t="shared" si="68"/>
        <v>0.955571826</v>
      </c>
      <c r="O172" s="592">
        <f t="shared" si="68"/>
        <v>0.9053125543</v>
      </c>
      <c r="P172" s="592">
        <f t="shared" si="68"/>
        <v>0.8941916256</v>
      </c>
      <c r="Q172" s="592">
        <f t="shared" si="68"/>
        <v>1.018524513</v>
      </c>
      <c r="R172" s="592">
        <f t="shared" si="68"/>
        <v>1.027313342</v>
      </c>
      <c r="S172" s="592" t="str">
        <f t="shared" si="68"/>
        <v>#VALUE!</v>
      </c>
    </row>
    <row r="173">
      <c r="A173" s="515" t="s">
        <v>529</v>
      </c>
      <c r="B173" s="774" t="s">
        <v>528</v>
      </c>
      <c r="C173" s="775"/>
      <c r="D173" s="501">
        <f t="shared" ref="D173:S173" si="69">sum(D171:D172)</f>
        <v>1.763640898</v>
      </c>
      <c r="E173" s="501">
        <f t="shared" si="69"/>
        <v>1.58700846</v>
      </c>
      <c r="F173" s="773">
        <f t="shared" si="69"/>
        <v>1.484310001</v>
      </c>
      <c r="G173" s="592">
        <f t="shared" si="69"/>
        <v>1.26221658</v>
      </c>
      <c r="H173" s="592">
        <f t="shared" si="69"/>
        <v>1.725779793</v>
      </c>
      <c r="I173" s="592">
        <f t="shared" si="69"/>
        <v>1.64013569</v>
      </c>
      <c r="J173" s="592">
        <f t="shared" si="69"/>
        <v>1.864491962</v>
      </c>
      <c r="K173" s="592">
        <f t="shared" si="69"/>
        <v>1.607936924</v>
      </c>
      <c r="L173" s="592">
        <f t="shared" si="69"/>
        <v>1.665313819</v>
      </c>
      <c r="M173" s="592">
        <f t="shared" si="69"/>
        <v>1.729705139</v>
      </c>
      <c r="N173" s="592">
        <f t="shared" si="69"/>
        <v>1.696267995</v>
      </c>
      <c r="O173" s="592">
        <f t="shared" si="69"/>
        <v>1.600799927</v>
      </c>
      <c r="P173" s="592">
        <f t="shared" si="69"/>
        <v>1.612352412</v>
      </c>
      <c r="Q173" s="592">
        <f t="shared" si="69"/>
        <v>1.757484332</v>
      </c>
      <c r="R173" s="592">
        <f t="shared" si="69"/>
        <v>1.813127436</v>
      </c>
      <c r="S173" s="592" t="str">
        <f t="shared" si="69"/>
        <v>#VALUE!</v>
      </c>
    </row>
    <row r="174">
      <c r="B174" s="760"/>
      <c r="C174" s="761"/>
      <c r="F174" s="14"/>
    </row>
    <row r="175">
      <c r="A175" s="769" t="s">
        <v>457</v>
      </c>
      <c r="B175" s="770"/>
      <c r="C175" s="771"/>
      <c r="D175" s="535"/>
      <c r="E175" s="535"/>
      <c r="F175" s="212"/>
      <c r="G175" s="535"/>
      <c r="H175" s="535"/>
      <c r="I175" s="535"/>
      <c r="J175" s="535"/>
      <c r="K175" s="535"/>
      <c r="L175" s="535"/>
      <c r="M175" s="535"/>
      <c r="N175" s="535"/>
      <c r="O175" s="535"/>
      <c r="P175" s="535"/>
      <c r="Q175" s="535"/>
      <c r="R175" s="535"/>
      <c r="S175" s="535"/>
    </row>
    <row r="176">
      <c r="A176" s="764" t="s">
        <v>523</v>
      </c>
      <c r="B176" s="765" t="s">
        <v>520</v>
      </c>
      <c r="C176" s="766"/>
      <c r="D176" s="777">
        <f>Leveragefunging!D67</f>
        <v>0.85</v>
      </c>
      <c r="E176" s="777">
        <f>Leveragefunging!E67</f>
        <v>0.85</v>
      </c>
      <c r="F176" s="264">
        <f>Leveragefunging!F67</f>
        <v>0.85</v>
      </c>
      <c r="G176" s="777">
        <f>Leveragefunging!G67</f>
        <v>0.85</v>
      </c>
      <c r="H176" s="777">
        <f>Leveragefunging!H67</f>
        <v>0.85</v>
      </c>
      <c r="I176" s="777">
        <f>Leveragefunging!I67</f>
        <v>0.85</v>
      </c>
      <c r="J176" s="777">
        <f>Leveragefunging!J67</f>
        <v>0.85</v>
      </c>
      <c r="K176" s="777">
        <f>Leveragefunging!K67</f>
        <v>0.85</v>
      </c>
      <c r="L176" s="777">
        <f>Leveragefunging!L67</f>
        <v>0.85</v>
      </c>
      <c r="M176" s="777">
        <f>Leveragefunging!M67</f>
        <v>0.85</v>
      </c>
      <c r="N176" s="777">
        <f>Leveragefunging!N67</f>
        <v>0.85</v>
      </c>
      <c r="O176" s="777">
        <f>Leveragefunging!O67</f>
        <v>0.85</v>
      </c>
      <c r="P176" s="777">
        <f>Leveragefunging!P67</f>
        <v>0.85</v>
      </c>
      <c r="Q176" s="777">
        <f>Leveragefunging!Q67</f>
        <v>0.85</v>
      </c>
      <c r="R176" s="777">
        <f>Leveragefunging!R67</f>
        <v>0.85</v>
      </c>
      <c r="S176" s="777">
        <f>Leveragefunging!S67</f>
        <v>0.85</v>
      </c>
    </row>
    <row r="177">
      <c r="A177" s="515" t="s">
        <v>524</v>
      </c>
      <c r="B177" s="774" t="s">
        <v>525</v>
      </c>
      <c r="C177" s="775"/>
      <c r="D177" s="500">
        <v>0.0</v>
      </c>
      <c r="E177" s="500">
        <v>0.0</v>
      </c>
      <c r="F177" s="773">
        <v>0.0</v>
      </c>
      <c r="G177" s="500">
        <v>0.0</v>
      </c>
      <c r="H177" s="500">
        <v>0.0</v>
      </c>
      <c r="I177" s="500">
        <v>0.0</v>
      </c>
      <c r="J177" s="500">
        <v>0.0</v>
      </c>
      <c r="K177" s="500">
        <v>0.0</v>
      </c>
      <c r="L177" s="500">
        <v>0.0</v>
      </c>
      <c r="M177" s="500">
        <v>0.0</v>
      </c>
      <c r="N177" s="500">
        <v>0.0</v>
      </c>
      <c r="O177" s="500">
        <v>0.0</v>
      </c>
      <c r="P177" s="500">
        <v>0.0</v>
      </c>
      <c r="Q177" s="500">
        <v>0.0</v>
      </c>
      <c r="R177" s="500">
        <v>0.0</v>
      </c>
      <c r="S177" s="500">
        <v>0.0</v>
      </c>
    </row>
    <row r="178">
      <c r="B178" s="781"/>
      <c r="C178" s="782"/>
      <c r="F178" s="14"/>
    </row>
    <row r="179">
      <c r="A179" s="763" t="s">
        <v>526</v>
      </c>
      <c r="B179" s="781"/>
      <c r="C179" s="782"/>
      <c r="F179" s="14"/>
    </row>
    <row r="180">
      <c r="A180" s="515" t="s">
        <v>464</v>
      </c>
      <c r="B180" s="778" t="s">
        <v>531</v>
      </c>
      <c r="C180" s="779"/>
      <c r="D180" s="780">
        <f t="shared" ref="D180:S180" si="70">(1-D$177)*(D140/D$139)</f>
        <v>0.9193998388</v>
      </c>
      <c r="E180" s="780">
        <f t="shared" si="70"/>
        <v>0.9193998388</v>
      </c>
      <c r="F180" s="238">
        <f t="shared" si="70"/>
        <v>0.9193998388</v>
      </c>
      <c r="G180" s="780">
        <f t="shared" si="70"/>
        <v>0.9193998388</v>
      </c>
      <c r="H180" s="780">
        <f t="shared" si="70"/>
        <v>0.9193998388</v>
      </c>
      <c r="I180" s="780">
        <f t="shared" si="70"/>
        <v>0.9193998388</v>
      </c>
      <c r="J180" s="780">
        <f t="shared" si="70"/>
        <v>0.9193998388</v>
      </c>
      <c r="K180" s="780">
        <f t="shared" si="70"/>
        <v>0.9193998388</v>
      </c>
      <c r="L180" s="780">
        <f t="shared" si="70"/>
        <v>0.9193998388</v>
      </c>
      <c r="M180" s="780">
        <f t="shared" si="70"/>
        <v>0.9193998388</v>
      </c>
      <c r="N180" s="780">
        <f t="shared" si="70"/>
        <v>0.9193998388</v>
      </c>
      <c r="O180" s="780">
        <f t="shared" si="70"/>
        <v>0.9193998388</v>
      </c>
      <c r="P180" s="780">
        <f t="shared" si="70"/>
        <v>0.9193998388</v>
      </c>
      <c r="Q180" s="780">
        <f t="shared" si="70"/>
        <v>0.9193998388</v>
      </c>
      <c r="R180" s="780">
        <f t="shared" si="70"/>
        <v>0.9193998388</v>
      </c>
      <c r="S180" s="780">
        <f t="shared" si="70"/>
        <v>0.9193998388</v>
      </c>
    </row>
    <row r="181">
      <c r="A181" s="515" t="s">
        <v>521</v>
      </c>
      <c r="B181" s="778" t="s">
        <v>532</v>
      </c>
      <c r="C181" s="779"/>
      <c r="D181" s="780">
        <f t="shared" ref="D181:S181" si="71">(1-D$177)*(D141/D$139)</f>
        <v>1.145297291</v>
      </c>
      <c r="E181" s="780">
        <f t="shared" si="71"/>
        <v>1.145297291</v>
      </c>
      <c r="F181" s="238">
        <f t="shared" si="71"/>
        <v>1.145297291</v>
      </c>
      <c r="G181" s="780">
        <f t="shared" si="71"/>
        <v>1.145297291</v>
      </c>
      <c r="H181" s="780">
        <f t="shared" si="71"/>
        <v>1.145297291</v>
      </c>
      <c r="I181" s="780">
        <f t="shared" si="71"/>
        <v>1.145297291</v>
      </c>
      <c r="J181" s="780">
        <f t="shared" si="71"/>
        <v>1.145297291</v>
      </c>
      <c r="K181" s="780">
        <f t="shared" si="71"/>
        <v>1.145297291</v>
      </c>
      <c r="L181" s="780">
        <f t="shared" si="71"/>
        <v>1.145297291</v>
      </c>
      <c r="M181" s="780">
        <f t="shared" si="71"/>
        <v>1.145297291</v>
      </c>
      <c r="N181" s="780">
        <f t="shared" si="71"/>
        <v>1.145297291</v>
      </c>
      <c r="O181" s="780">
        <f t="shared" si="71"/>
        <v>1.145297291</v>
      </c>
      <c r="P181" s="780">
        <f t="shared" si="71"/>
        <v>1.145297291</v>
      </c>
      <c r="Q181" s="780">
        <f t="shared" si="71"/>
        <v>1.145297291</v>
      </c>
      <c r="R181" s="780">
        <f t="shared" si="71"/>
        <v>1.145297291</v>
      </c>
      <c r="S181" s="780">
        <f t="shared" si="71"/>
        <v>1.145297291</v>
      </c>
    </row>
    <row r="182">
      <c r="B182" s="781"/>
      <c r="C182" s="782"/>
      <c r="F182" s="14"/>
    </row>
    <row r="183">
      <c r="A183" s="763" t="s">
        <v>527</v>
      </c>
      <c r="B183" s="781"/>
      <c r="C183" s="782"/>
      <c r="F183" s="14"/>
    </row>
    <row r="184">
      <c r="A184" s="783" t="s">
        <v>464</v>
      </c>
      <c r="B184" s="784" t="s">
        <v>528</v>
      </c>
      <c r="C184" s="785"/>
      <c r="D184" s="592">
        <f t="shared" ref="D184:S184" si="72">D180*(1-D145)</f>
        <v>0.7511323672</v>
      </c>
      <c r="E184" s="592">
        <f t="shared" si="72"/>
        <v>0.6575370234</v>
      </c>
      <c r="F184" s="183">
        <f t="shared" si="72"/>
        <v>0.6401594214</v>
      </c>
      <c r="G184" s="592">
        <f t="shared" si="72"/>
        <v>0.6029537507</v>
      </c>
      <c r="H184" s="592">
        <f t="shared" si="72"/>
        <v>0.7464496002</v>
      </c>
      <c r="I184" s="592">
        <f t="shared" si="72"/>
        <v>0.7242730145</v>
      </c>
      <c r="J184" s="592">
        <f t="shared" si="72"/>
        <v>0.827748369</v>
      </c>
      <c r="K184" s="592">
        <f t="shared" si="72"/>
        <v>0.6816193772</v>
      </c>
      <c r="L184" s="592">
        <f t="shared" si="72"/>
        <v>0.7357535299</v>
      </c>
      <c r="M184" s="592">
        <f t="shared" si="72"/>
        <v>0.7502194744</v>
      </c>
      <c r="N184" s="592">
        <f t="shared" si="72"/>
        <v>0.7406961688</v>
      </c>
      <c r="O184" s="592">
        <f t="shared" si="72"/>
        <v>0.6954873723</v>
      </c>
      <c r="P184" s="592">
        <f t="shared" si="72"/>
        <v>0.7181607863</v>
      </c>
      <c r="Q184" s="592">
        <f t="shared" si="72"/>
        <v>0.7389598187</v>
      </c>
      <c r="R184" s="592">
        <f t="shared" si="72"/>
        <v>0.7858140949</v>
      </c>
      <c r="S184" s="592" t="str">
        <f t="shared" si="72"/>
        <v>#VALUE!</v>
      </c>
    </row>
    <row r="185">
      <c r="A185" s="783" t="s">
        <v>521</v>
      </c>
      <c r="B185" s="784" t="s">
        <v>528</v>
      </c>
      <c r="C185" s="785"/>
      <c r="D185" s="592">
        <f t="shared" ref="D185:S185" si="73">D181*(1-D146)</f>
        <v>1.012508531</v>
      </c>
      <c r="E185" s="592">
        <f t="shared" si="73"/>
        <v>0.929471437</v>
      </c>
      <c r="F185" s="183">
        <f t="shared" si="73"/>
        <v>0.8441505795</v>
      </c>
      <c r="G185" s="592">
        <f t="shared" si="73"/>
        <v>0.6592628293</v>
      </c>
      <c r="H185" s="592">
        <f t="shared" si="73"/>
        <v>0.979330193</v>
      </c>
      <c r="I185" s="592">
        <f t="shared" si="73"/>
        <v>0.9158626754</v>
      </c>
      <c r="J185" s="592">
        <f t="shared" si="73"/>
        <v>1.036743593</v>
      </c>
      <c r="K185" s="592">
        <f t="shared" si="73"/>
        <v>0.926317547</v>
      </c>
      <c r="L185" s="592">
        <f t="shared" si="73"/>
        <v>0.9295602894</v>
      </c>
      <c r="M185" s="592">
        <f t="shared" si="73"/>
        <v>0.9794856645</v>
      </c>
      <c r="N185" s="592">
        <f t="shared" si="73"/>
        <v>0.955571826</v>
      </c>
      <c r="O185" s="592">
        <f t="shared" si="73"/>
        <v>0.9053125543</v>
      </c>
      <c r="P185" s="592">
        <f t="shared" si="73"/>
        <v>0.8941916256</v>
      </c>
      <c r="Q185" s="592">
        <f t="shared" si="73"/>
        <v>1.018524513</v>
      </c>
      <c r="R185" s="592">
        <f t="shared" si="73"/>
        <v>1.027313342</v>
      </c>
      <c r="S185" s="592" t="str">
        <f t="shared" si="73"/>
        <v>#VALUE!</v>
      </c>
    </row>
    <row r="186">
      <c r="A186" s="515" t="s">
        <v>529</v>
      </c>
      <c r="B186" s="778" t="s">
        <v>528</v>
      </c>
      <c r="C186" s="779"/>
      <c r="D186" s="592">
        <f t="shared" ref="D186:S186" si="74">sum(D184:D185)</f>
        <v>1.763640898</v>
      </c>
      <c r="E186" s="592">
        <f t="shared" si="74"/>
        <v>1.58700846</v>
      </c>
      <c r="F186" s="183">
        <f t="shared" si="74"/>
        <v>1.484310001</v>
      </c>
      <c r="G186" s="592">
        <f t="shared" si="74"/>
        <v>1.26221658</v>
      </c>
      <c r="H186" s="592">
        <f t="shared" si="74"/>
        <v>1.725779793</v>
      </c>
      <c r="I186" s="592">
        <f t="shared" si="74"/>
        <v>1.64013569</v>
      </c>
      <c r="J186" s="592">
        <f t="shared" si="74"/>
        <v>1.864491962</v>
      </c>
      <c r="K186" s="592">
        <f t="shared" si="74"/>
        <v>1.607936924</v>
      </c>
      <c r="L186" s="592">
        <f t="shared" si="74"/>
        <v>1.665313819</v>
      </c>
      <c r="M186" s="592">
        <f t="shared" si="74"/>
        <v>1.729705139</v>
      </c>
      <c r="N186" s="592">
        <f t="shared" si="74"/>
        <v>1.696267995</v>
      </c>
      <c r="O186" s="592">
        <f t="shared" si="74"/>
        <v>1.600799927</v>
      </c>
      <c r="P186" s="592">
        <f t="shared" si="74"/>
        <v>1.612352412</v>
      </c>
      <c r="Q186" s="592">
        <f t="shared" si="74"/>
        <v>1.757484332</v>
      </c>
      <c r="R186" s="592">
        <f t="shared" si="74"/>
        <v>1.813127436</v>
      </c>
      <c r="S186" s="592" t="str">
        <f t="shared" si="74"/>
        <v>#VALUE!</v>
      </c>
    </row>
    <row r="187">
      <c r="B187" s="781"/>
      <c r="C187" s="782"/>
      <c r="F187" s="14"/>
    </row>
    <row r="188">
      <c r="A188" s="638" t="s">
        <v>533</v>
      </c>
      <c r="B188" s="786"/>
      <c r="C188" s="787"/>
      <c r="D188" s="754"/>
      <c r="E188" s="754"/>
      <c r="F188" s="135"/>
      <c r="G188" s="135"/>
      <c r="H188" s="135"/>
      <c r="I188" s="135"/>
      <c r="J188" s="135"/>
      <c r="K188" s="135"/>
      <c r="L188" s="135"/>
      <c r="M188" s="135"/>
      <c r="N188" s="135"/>
      <c r="O188" s="135"/>
      <c r="P188" s="135"/>
      <c r="Q188" s="135"/>
      <c r="R188" s="135"/>
      <c r="S188" s="135"/>
    </row>
    <row r="189">
      <c r="B189" s="781"/>
      <c r="C189" s="782"/>
      <c r="F189" s="14"/>
    </row>
    <row r="190">
      <c r="A190" s="515" t="s">
        <v>288</v>
      </c>
      <c r="B190" s="778" t="s">
        <v>528</v>
      </c>
      <c r="C190" s="779"/>
      <c r="D190" s="592">
        <f t="shared" ref="D190:S190" si="75">(D150*D160)+(D163*D173)+(D176*D186)</f>
        <v>1.376547586</v>
      </c>
      <c r="E190" s="592">
        <f t="shared" si="75"/>
        <v>1.241680086</v>
      </c>
      <c r="F190" s="183">
        <f t="shared" si="75"/>
        <v>1.157221549</v>
      </c>
      <c r="G190" s="592">
        <f t="shared" si="75"/>
        <v>0.9745122434</v>
      </c>
      <c r="H190" s="592">
        <f t="shared" si="75"/>
        <v>1.34512964</v>
      </c>
      <c r="I190" s="592">
        <f t="shared" si="75"/>
        <v>1.27595026</v>
      </c>
      <c r="J190" s="592">
        <f t="shared" si="75"/>
        <v>1.449771096</v>
      </c>
      <c r="K190" s="592">
        <f t="shared" si="75"/>
        <v>1.255540246</v>
      </c>
      <c r="L190" s="592">
        <f t="shared" si="75"/>
        <v>1.295478625</v>
      </c>
      <c r="M190" s="592">
        <f t="shared" si="75"/>
        <v>1.347851129</v>
      </c>
      <c r="N190" s="592">
        <f t="shared" si="75"/>
        <v>1.320983283</v>
      </c>
      <c r="O190" s="592">
        <f t="shared" si="75"/>
        <v>1.247211236</v>
      </c>
      <c r="P190" s="592">
        <f t="shared" si="75"/>
        <v>1.253331683</v>
      </c>
      <c r="Q190" s="592">
        <f t="shared" si="75"/>
        <v>1.373300455</v>
      </c>
      <c r="R190" s="592">
        <f t="shared" si="75"/>
        <v>1.412952823</v>
      </c>
      <c r="S190" s="516" t="str">
        <f t="shared" si="75"/>
        <v>#VALUE!</v>
      </c>
    </row>
    <row r="191">
      <c r="B191" s="781"/>
      <c r="C191" s="782"/>
      <c r="F191" s="14"/>
    </row>
    <row r="192">
      <c r="A192" s="294" t="s">
        <v>383</v>
      </c>
      <c r="B192" s="295"/>
      <c r="C192" s="296"/>
      <c r="D192" s="296"/>
      <c r="E192" s="296"/>
      <c r="F192" s="295"/>
      <c r="G192" s="295"/>
      <c r="H192" s="295"/>
      <c r="I192" s="295"/>
      <c r="J192" s="295"/>
      <c r="K192" s="295"/>
      <c r="L192" s="295"/>
      <c r="M192" s="295"/>
      <c r="N192" s="295"/>
      <c r="O192" s="295"/>
      <c r="P192" s="295"/>
      <c r="Q192" s="295"/>
      <c r="R192" s="295"/>
      <c r="S192" s="301"/>
    </row>
    <row r="193">
      <c r="A193" s="282" t="s">
        <v>534</v>
      </c>
      <c r="B193" s="743" t="s">
        <v>528</v>
      </c>
      <c r="C193" s="788"/>
      <c r="D193" s="745">
        <f>('Moral weights'!B6/Deworming!B27)*10000</f>
        <v>1049.073165</v>
      </c>
      <c r="E193" s="745">
        <f>('Moral weights'!C6/Deworming!C27)*10000</f>
        <v>1005.991258</v>
      </c>
      <c r="F193" s="745">
        <f>('Moral weights'!D6/Deworming!D27)*10000</f>
        <v>2682.643354</v>
      </c>
      <c r="G193" s="745">
        <f>('Moral weights'!E6/Deworming!E27)*10000</f>
        <v>3505.765626</v>
      </c>
      <c r="H193" s="745">
        <f>('Moral weights'!F6/Deworming!F27)*10000</f>
        <v>921.6453598</v>
      </c>
      <c r="I193" s="745">
        <f>('Moral weights'!G6/Deworming!G27)*10000</f>
        <v>1510.744256</v>
      </c>
      <c r="J193" s="745">
        <f>('Moral weights'!H6/Deworming!H27)*10000</f>
        <v>492.2342189</v>
      </c>
      <c r="K193" s="745">
        <f>('Moral weights'!I6/Deworming!I27)*10000</f>
        <v>1520.997782</v>
      </c>
      <c r="L193" s="745">
        <f>('Moral weights'!J6/Deworming!J27)*10000</f>
        <v>1642.434711</v>
      </c>
      <c r="M193" s="745">
        <f>('Moral weights'!K6/Deworming!K27)*10000</f>
        <v>892.3767049</v>
      </c>
      <c r="N193" s="745">
        <f>('Moral weights'!L6/Deworming!L27)*10000</f>
        <v>1115.470881</v>
      </c>
      <c r="O193" s="745">
        <f>('Moral weights'!M6/Deworming!M27)*10000</f>
        <v>1965.460949</v>
      </c>
      <c r="P193" s="745">
        <f>('Moral weights'!N6/Deworming!N27)*10000</f>
        <v>1589.462762</v>
      </c>
      <c r="Q193" s="745">
        <f>('Moral weights'!O6/Deworming!O27)*10000</f>
        <v>322.0236566</v>
      </c>
      <c r="R193" s="745">
        <f>('Moral weights'!P6/Deworming!P27)*10000</f>
        <v>446.1883525</v>
      </c>
      <c r="S193" s="745" t="str">
        <f>('Moral weights'!Q6/Deworming!Q27)*10000</f>
        <v>#VALUE!</v>
      </c>
    </row>
    <row r="194">
      <c r="A194" s="14"/>
      <c r="B194" s="789"/>
      <c r="C194" s="790"/>
      <c r="D194" s="748"/>
      <c r="E194" s="748"/>
      <c r="F194" s="262"/>
      <c r="G194" s="749"/>
      <c r="H194" s="749"/>
      <c r="I194" s="750"/>
      <c r="J194" s="750"/>
      <c r="K194" s="750"/>
      <c r="L194" s="750"/>
      <c r="M194" s="750"/>
      <c r="N194" s="750"/>
      <c r="O194" s="750"/>
      <c r="P194" s="750"/>
      <c r="Q194" s="750"/>
      <c r="R194" s="750"/>
      <c r="S194" s="750"/>
    </row>
    <row r="195">
      <c r="A195" s="751" t="s">
        <v>514</v>
      </c>
      <c r="B195" s="786"/>
      <c r="C195" s="787"/>
      <c r="D195" s="754"/>
      <c r="E195" s="754"/>
      <c r="F195" s="135"/>
      <c r="G195" s="135"/>
      <c r="H195" s="135"/>
      <c r="I195" s="135"/>
      <c r="J195" s="135"/>
      <c r="K195" s="135"/>
      <c r="L195" s="135"/>
      <c r="M195" s="135"/>
      <c r="N195" s="135"/>
      <c r="O195" s="135"/>
      <c r="P195" s="135"/>
      <c r="Q195" s="135"/>
      <c r="R195" s="135"/>
      <c r="S195" s="135"/>
    </row>
    <row r="196">
      <c r="A196" s="755" t="s">
        <v>535</v>
      </c>
      <c r="B196" s="791" t="s">
        <v>536</v>
      </c>
      <c r="C196" s="792" t="s">
        <v>537</v>
      </c>
      <c r="D196" s="793">
        <f>'Country selection'!$T$29</f>
        <v>0.278691</v>
      </c>
      <c r="E196" s="793">
        <f>'Country selection'!$T$29</f>
        <v>0.278691</v>
      </c>
      <c r="F196" s="793">
        <f>'Country selection'!$T$29</f>
        <v>0.278691</v>
      </c>
      <c r="G196" s="793">
        <f>'Country selection'!$T$29</f>
        <v>0.278691</v>
      </c>
      <c r="H196" s="793">
        <f>'Country selection'!$T$29</f>
        <v>0.278691</v>
      </c>
      <c r="I196" s="793">
        <f>'Country selection'!$T$29</f>
        <v>0.278691</v>
      </c>
      <c r="J196" s="793">
        <f>'Country selection'!$T$29</f>
        <v>0.278691</v>
      </c>
      <c r="K196" s="793">
        <f>'Country selection'!$T$29</f>
        <v>0.278691</v>
      </c>
      <c r="L196" s="793">
        <f>'Country selection'!$T$29</f>
        <v>0.278691</v>
      </c>
      <c r="M196" s="793">
        <f>'Country selection'!$T$29</f>
        <v>0.278691</v>
      </c>
      <c r="N196" s="793">
        <f>'Country selection'!$T$29</f>
        <v>0.278691</v>
      </c>
      <c r="O196" s="793">
        <f>'Country selection'!$T$29</f>
        <v>0.278691</v>
      </c>
      <c r="P196" s="793">
        <f>'Country selection'!$T$29</f>
        <v>0.278691</v>
      </c>
      <c r="Q196" s="793">
        <f>'Country selection'!$T$29</f>
        <v>0.278691</v>
      </c>
      <c r="R196" s="793">
        <f>'Country selection'!$T$29</f>
        <v>0.278691</v>
      </c>
      <c r="S196" s="793">
        <f>'Country selection'!$T$29</f>
        <v>0.278691</v>
      </c>
    </row>
    <row r="197">
      <c r="A197" s="794" t="s">
        <v>538</v>
      </c>
      <c r="B197" s="791" t="s">
        <v>536</v>
      </c>
      <c r="C197" s="792" t="s">
        <v>537</v>
      </c>
      <c r="D197" s="793">
        <f>'Country selection'!$T$30</f>
        <v>0.259981</v>
      </c>
      <c r="E197" s="793">
        <f>'Country selection'!$T$30</f>
        <v>0.259981</v>
      </c>
      <c r="F197" s="793">
        <f>'Country selection'!$T$30</f>
        <v>0.259981</v>
      </c>
      <c r="G197" s="793">
        <f>'Country selection'!$T$30</f>
        <v>0.259981</v>
      </c>
      <c r="H197" s="793">
        <f>'Country selection'!$T$30</f>
        <v>0.259981</v>
      </c>
      <c r="I197" s="793">
        <f>'Country selection'!$T$30</f>
        <v>0.259981</v>
      </c>
      <c r="J197" s="793">
        <f>'Country selection'!$T$30</f>
        <v>0.259981</v>
      </c>
      <c r="K197" s="793">
        <f>'Country selection'!$T$30</f>
        <v>0.259981</v>
      </c>
      <c r="L197" s="793">
        <f>'Country selection'!$T$30</f>
        <v>0.259981</v>
      </c>
      <c r="M197" s="793">
        <f>'Country selection'!$T$30</f>
        <v>0.259981</v>
      </c>
      <c r="N197" s="793">
        <f>'Country selection'!$T$30</f>
        <v>0.259981</v>
      </c>
      <c r="O197" s="793">
        <f>'Country selection'!$T$30</f>
        <v>0.259981</v>
      </c>
      <c r="P197" s="793">
        <f>'Country selection'!$T$30</f>
        <v>0.259981</v>
      </c>
      <c r="Q197" s="793">
        <f>'Country selection'!$T$30</f>
        <v>0.259981</v>
      </c>
      <c r="R197" s="793">
        <f>'Country selection'!$T$30</f>
        <v>0.259981</v>
      </c>
      <c r="S197" s="793">
        <f>'Country selection'!$T$30</f>
        <v>0.259981</v>
      </c>
    </row>
    <row r="198">
      <c r="A198" s="755" t="s">
        <v>448</v>
      </c>
      <c r="B198" s="791" t="s">
        <v>536</v>
      </c>
      <c r="C198" s="792" t="s">
        <v>537</v>
      </c>
      <c r="D198" s="793">
        <f>'Country selection'!$T$31</f>
        <v>0.030542</v>
      </c>
      <c r="E198" s="793">
        <f>'Country selection'!$T$31</f>
        <v>0.030542</v>
      </c>
      <c r="F198" s="793">
        <f>'Country selection'!$T$31</f>
        <v>0.030542</v>
      </c>
      <c r="G198" s="793">
        <f>'Country selection'!$T$31</f>
        <v>0.030542</v>
      </c>
      <c r="H198" s="793">
        <f>'Country selection'!$T$31</f>
        <v>0.030542</v>
      </c>
      <c r="I198" s="793">
        <f>'Country selection'!$T$31</f>
        <v>0.030542</v>
      </c>
      <c r="J198" s="793">
        <f>'Country selection'!$T$31</f>
        <v>0.030542</v>
      </c>
      <c r="K198" s="793">
        <f>'Country selection'!$T$31</f>
        <v>0.030542</v>
      </c>
      <c r="L198" s="793">
        <f>'Country selection'!$T$31</f>
        <v>0.030542</v>
      </c>
      <c r="M198" s="793">
        <f>'Country selection'!$T$31</f>
        <v>0.030542</v>
      </c>
      <c r="N198" s="793">
        <f>'Country selection'!$T$31</f>
        <v>0.030542</v>
      </c>
      <c r="O198" s="793">
        <f>'Country selection'!$T$31</f>
        <v>0.030542</v>
      </c>
      <c r="P198" s="793">
        <f>'Country selection'!$T$31</f>
        <v>0.030542</v>
      </c>
      <c r="Q198" s="793">
        <f>'Country selection'!$T$31</f>
        <v>0.030542</v>
      </c>
      <c r="R198" s="793">
        <f>'Country selection'!$T$31</f>
        <v>0.030542</v>
      </c>
      <c r="S198" s="793">
        <f>'Country selection'!$T$31</f>
        <v>0.030542</v>
      </c>
    </row>
    <row r="199">
      <c r="A199" s="755" t="s">
        <v>450</v>
      </c>
      <c r="B199" s="791" t="s">
        <v>536</v>
      </c>
      <c r="C199" s="792" t="s">
        <v>537</v>
      </c>
      <c r="D199" s="793">
        <f>'Country selection'!$T$32</f>
        <v>0.03705</v>
      </c>
      <c r="E199" s="793">
        <f>'Country selection'!$T$32</f>
        <v>0.03705</v>
      </c>
      <c r="F199" s="793">
        <f>'Country selection'!$T$32</f>
        <v>0.03705</v>
      </c>
      <c r="G199" s="793">
        <f>'Country selection'!$T$32</f>
        <v>0.03705</v>
      </c>
      <c r="H199" s="793">
        <f>'Country selection'!$T$32</f>
        <v>0.03705</v>
      </c>
      <c r="I199" s="793">
        <f>'Country selection'!$T$32</f>
        <v>0.03705</v>
      </c>
      <c r="J199" s="793">
        <f>'Country selection'!$T$32</f>
        <v>0.03705</v>
      </c>
      <c r="K199" s="793">
        <f>'Country selection'!$T$32</f>
        <v>0.03705</v>
      </c>
      <c r="L199" s="793">
        <f>'Country selection'!$T$32</f>
        <v>0.03705</v>
      </c>
      <c r="M199" s="793">
        <f>'Country selection'!$T$32</f>
        <v>0.03705</v>
      </c>
      <c r="N199" s="793">
        <f>'Country selection'!$T$32</f>
        <v>0.03705</v>
      </c>
      <c r="O199" s="793">
        <f>'Country selection'!$T$32</f>
        <v>0.03705</v>
      </c>
      <c r="P199" s="793">
        <f>'Country selection'!$T$32</f>
        <v>0.03705</v>
      </c>
      <c r="Q199" s="793">
        <f>'Country selection'!$T$32</f>
        <v>0.03705</v>
      </c>
      <c r="R199" s="793">
        <f>'Country selection'!$T$32</f>
        <v>0.03705</v>
      </c>
      <c r="S199" s="793">
        <f>'Country selection'!$T$32</f>
        <v>0.03705</v>
      </c>
    </row>
    <row r="200">
      <c r="B200" s="781"/>
      <c r="C200" s="782"/>
      <c r="F200" s="14"/>
    </row>
    <row r="201">
      <c r="A201" s="215" t="s">
        <v>539</v>
      </c>
      <c r="B201" s="743" t="s">
        <v>540</v>
      </c>
      <c r="C201" s="788"/>
      <c r="D201" s="795">
        <f t="shared" ref="D201:S201" si="76">D196+D198</f>
        <v>0.309233</v>
      </c>
      <c r="E201" s="795">
        <f t="shared" si="76"/>
        <v>0.309233</v>
      </c>
      <c r="F201" s="238">
        <f t="shared" si="76"/>
        <v>0.309233</v>
      </c>
      <c r="G201" s="795">
        <f t="shared" si="76"/>
        <v>0.309233</v>
      </c>
      <c r="H201" s="795">
        <f t="shared" si="76"/>
        <v>0.309233</v>
      </c>
      <c r="I201" s="795">
        <f t="shared" si="76"/>
        <v>0.309233</v>
      </c>
      <c r="J201" s="795">
        <f t="shared" si="76"/>
        <v>0.309233</v>
      </c>
      <c r="K201" s="795">
        <f t="shared" si="76"/>
        <v>0.309233</v>
      </c>
      <c r="L201" s="795">
        <f t="shared" si="76"/>
        <v>0.309233</v>
      </c>
      <c r="M201" s="795">
        <f t="shared" si="76"/>
        <v>0.309233</v>
      </c>
      <c r="N201" s="795">
        <f t="shared" si="76"/>
        <v>0.309233</v>
      </c>
      <c r="O201" s="795">
        <f t="shared" si="76"/>
        <v>0.309233</v>
      </c>
      <c r="P201" s="795">
        <f t="shared" si="76"/>
        <v>0.309233</v>
      </c>
      <c r="Q201" s="795">
        <f t="shared" si="76"/>
        <v>0.309233</v>
      </c>
      <c r="R201" s="795">
        <f t="shared" si="76"/>
        <v>0.309233</v>
      </c>
      <c r="S201" s="795">
        <f t="shared" si="76"/>
        <v>0.309233</v>
      </c>
    </row>
    <row r="202">
      <c r="A202" s="215" t="s">
        <v>541</v>
      </c>
      <c r="B202" s="743" t="s">
        <v>542</v>
      </c>
      <c r="C202" s="788"/>
      <c r="D202" s="795">
        <f t="shared" ref="D202:S202" si="77">D197+D199</f>
        <v>0.297031</v>
      </c>
      <c r="E202" s="795">
        <f t="shared" si="77"/>
        <v>0.297031</v>
      </c>
      <c r="F202" s="238">
        <f t="shared" si="77"/>
        <v>0.297031</v>
      </c>
      <c r="G202" s="795">
        <f t="shared" si="77"/>
        <v>0.297031</v>
      </c>
      <c r="H202" s="795">
        <f t="shared" si="77"/>
        <v>0.297031</v>
      </c>
      <c r="I202" s="795">
        <f t="shared" si="77"/>
        <v>0.297031</v>
      </c>
      <c r="J202" s="795">
        <f t="shared" si="77"/>
        <v>0.297031</v>
      </c>
      <c r="K202" s="795">
        <f t="shared" si="77"/>
        <v>0.297031</v>
      </c>
      <c r="L202" s="795">
        <f t="shared" si="77"/>
        <v>0.297031</v>
      </c>
      <c r="M202" s="795">
        <f t="shared" si="77"/>
        <v>0.297031</v>
      </c>
      <c r="N202" s="795">
        <f t="shared" si="77"/>
        <v>0.297031</v>
      </c>
      <c r="O202" s="795">
        <f t="shared" si="77"/>
        <v>0.297031</v>
      </c>
      <c r="P202" s="795">
        <f t="shared" si="77"/>
        <v>0.297031</v>
      </c>
      <c r="Q202" s="795">
        <f t="shared" si="77"/>
        <v>0.297031</v>
      </c>
      <c r="R202" s="795">
        <f t="shared" si="77"/>
        <v>0.297031</v>
      </c>
      <c r="S202" s="795">
        <f t="shared" si="77"/>
        <v>0.297031</v>
      </c>
    </row>
    <row r="203">
      <c r="A203" s="642"/>
      <c r="B203" s="789"/>
      <c r="C203" s="790"/>
      <c r="D203" s="768"/>
      <c r="E203" s="768"/>
      <c r="F203" s="14"/>
      <c r="G203" s="14"/>
      <c r="H203" s="14"/>
      <c r="I203" s="14"/>
      <c r="J203" s="14"/>
      <c r="K203" s="14"/>
      <c r="L203" s="14"/>
      <c r="M203" s="14"/>
      <c r="N203" s="14"/>
      <c r="O203" s="14"/>
      <c r="P203" s="14"/>
      <c r="Q203" s="14"/>
      <c r="R203" s="14"/>
      <c r="S203" s="14"/>
    </row>
    <row r="204">
      <c r="A204" s="642"/>
      <c r="B204" s="789"/>
      <c r="C204" s="790"/>
      <c r="D204" s="768"/>
      <c r="E204" s="768"/>
      <c r="F204" s="14"/>
      <c r="G204" s="14"/>
      <c r="H204" s="14"/>
      <c r="I204" s="14"/>
      <c r="J204" s="14"/>
      <c r="K204" s="14"/>
      <c r="L204" s="14"/>
      <c r="M204" s="14"/>
      <c r="N204" s="14"/>
      <c r="O204" s="14"/>
      <c r="P204" s="14"/>
      <c r="Q204" s="14"/>
      <c r="R204" s="14"/>
      <c r="S204" s="14"/>
    </row>
    <row r="205">
      <c r="A205" s="638" t="s">
        <v>518</v>
      </c>
      <c r="B205" s="786"/>
      <c r="C205" s="787"/>
      <c r="D205" s="754"/>
      <c r="E205" s="754"/>
      <c r="F205" s="135"/>
      <c r="G205" s="135"/>
      <c r="H205" s="135"/>
      <c r="I205" s="135"/>
      <c r="J205" s="135"/>
      <c r="K205" s="135"/>
      <c r="L205" s="135"/>
      <c r="M205" s="135"/>
      <c r="N205" s="135"/>
      <c r="O205" s="135"/>
      <c r="P205" s="135"/>
      <c r="Q205" s="135"/>
      <c r="R205" s="135"/>
      <c r="S205" s="135"/>
    </row>
    <row r="206">
      <c r="A206" s="763" t="s">
        <v>519</v>
      </c>
      <c r="B206" s="781"/>
      <c r="C206" s="782"/>
      <c r="F206" s="14"/>
    </row>
    <row r="207">
      <c r="A207" s="764" t="s">
        <v>543</v>
      </c>
      <c r="B207" s="796" t="s">
        <v>520</v>
      </c>
      <c r="C207" s="797"/>
      <c r="D207" s="554">
        <f>D$193/Leveragefunging!D49</f>
        <v>0.06948097126</v>
      </c>
      <c r="E207" s="554">
        <f>E$193/Leveragefunging!E49</f>
        <v>0.1081283422</v>
      </c>
      <c r="F207" s="204">
        <f>F$193/Leveragefunging!F49</f>
        <v>0.1153038982</v>
      </c>
      <c r="G207" s="554">
        <f>G$193/Leveragefunging!G49</f>
        <v>0.1306668564</v>
      </c>
      <c r="H207" s="554">
        <f>H$193/Leveragefunging!H49</f>
        <v>0.07141457848</v>
      </c>
      <c r="I207" s="554">
        <f>I$193/Leveragefunging!I49</f>
        <v>0.08057172987</v>
      </c>
      <c r="J207" s="554">
        <f>J$193/Leveragefunging!J49</f>
        <v>0.03784470685</v>
      </c>
      <c r="K207" s="554">
        <f>K$193/Leveragefunging!K49</f>
        <v>0.09818426137</v>
      </c>
      <c r="L207" s="554">
        <f>L$193/Leveragefunging!L49</f>
        <v>0.07583119773</v>
      </c>
      <c r="M207" s="554">
        <f>M$193/Leveragefunging!M49</f>
        <v>0.06985792276</v>
      </c>
      <c r="N207" s="554">
        <f>N$193/Leveragefunging!N49</f>
        <v>0.07379028424</v>
      </c>
      <c r="O207" s="554">
        <f>O$193/Leveragefunging!O49</f>
        <v>0.09245789159</v>
      </c>
      <c r="P207" s="554">
        <f>P$193/Leveragefunging!P49</f>
        <v>0.08309558994</v>
      </c>
      <c r="Q207" s="554">
        <f>Q$193/Leveragefunging!Q49</f>
        <v>0.07450725759</v>
      </c>
      <c r="R207" s="554">
        <f>R$193/Leveragefunging!R49</f>
        <v>0.05516019906</v>
      </c>
      <c r="S207" s="554" t="str">
        <f>S$193/Leveragefunging!S49</f>
        <v>#VALUE!</v>
      </c>
    </row>
    <row r="208">
      <c r="A208" s="764" t="s">
        <v>544</v>
      </c>
      <c r="B208" s="796" t="s">
        <v>520</v>
      </c>
      <c r="C208" s="797"/>
      <c r="D208" s="554">
        <f>D$193/Leveragefunging!D50</f>
        <v>0.06948097126</v>
      </c>
      <c r="E208" s="554">
        <f>E$193/Leveragefunging!E50</f>
        <v>0.1081283422</v>
      </c>
      <c r="F208" s="204">
        <f>F$193/Leveragefunging!F50</f>
        <v>0.1153038982</v>
      </c>
      <c r="G208" s="554">
        <f>G$193/Leveragefunging!G50</f>
        <v>0.1306668564</v>
      </c>
      <c r="H208" s="554">
        <f>H$193/Leveragefunging!H50</f>
        <v>0.07141457848</v>
      </c>
      <c r="I208" s="554">
        <f>I$193/Leveragefunging!I50</f>
        <v>0.08057172987</v>
      </c>
      <c r="J208" s="554">
        <f>J$193/Leveragefunging!J50</f>
        <v>0.03784470685</v>
      </c>
      <c r="K208" s="554">
        <f>K$193/Leveragefunging!K50</f>
        <v>0.09818426137</v>
      </c>
      <c r="L208" s="554">
        <f>L$193/Leveragefunging!L50</f>
        <v>0.07583119773</v>
      </c>
      <c r="M208" s="554">
        <f>M$193/Leveragefunging!M50</f>
        <v>0.06985792276</v>
      </c>
      <c r="N208" s="554">
        <f>N$193/Leveragefunging!N50</f>
        <v>0.07379028424</v>
      </c>
      <c r="O208" s="554">
        <f>O$193/Leveragefunging!O50</f>
        <v>0.09245789159</v>
      </c>
      <c r="P208" s="554">
        <f>P$193/Leveragefunging!P50</f>
        <v>0.08309558994</v>
      </c>
      <c r="Q208" s="554">
        <f>Q$193/Leveragefunging!Q50</f>
        <v>0.07450725759</v>
      </c>
      <c r="R208" s="554">
        <f>R$193/Leveragefunging!R50</f>
        <v>0.05516019906</v>
      </c>
      <c r="S208" s="554" t="str">
        <f>S$193/Leveragefunging!S50</f>
        <v>#VALUE!</v>
      </c>
    </row>
    <row r="209">
      <c r="A209" s="764" t="s">
        <v>521</v>
      </c>
      <c r="B209" s="796" t="s">
        <v>520</v>
      </c>
      <c r="C209" s="797"/>
      <c r="D209" s="554">
        <f>D$193/Leveragefunging!D51</f>
        <v>0.04401626792</v>
      </c>
      <c r="E209" s="554">
        <f>E$193/Leveragefunging!E51</f>
        <v>0.07154105968</v>
      </c>
      <c r="F209" s="204">
        <f>F$193/Leveragefunging!F51</f>
        <v>0.09982286401</v>
      </c>
      <c r="G209" s="554">
        <f>G$193/Leveragefunging!G51</f>
        <v>0.1611086894</v>
      </c>
      <c r="H209" s="554">
        <f>H$193/Leveragefunging!H51</f>
        <v>0.05501408582</v>
      </c>
      <c r="I209" s="554">
        <f>I$193/Leveragefunging!I51</f>
        <v>0.07605203559</v>
      </c>
      <c r="J209" s="554">
        <f>J$193/Leveragefunging!J51</f>
        <v>0.03598293004</v>
      </c>
      <c r="K209" s="554">
        <f>K$193/Leveragefunging!K51</f>
        <v>0.07258649806</v>
      </c>
      <c r="L209" s="554">
        <f>L$193/Leveragefunging!L51</f>
        <v>0.07151160728</v>
      </c>
      <c r="M209" s="554">
        <f>M$193/Leveragefunging!M51</f>
        <v>0.05496255078</v>
      </c>
      <c r="N209" s="554">
        <f>N$193/Leveragefunging!N51</f>
        <v>0.06288941089</v>
      </c>
      <c r="O209" s="554">
        <f>O$193/Leveragefunging!O51</f>
        <v>0.07954914602</v>
      </c>
      <c r="P209" s="554">
        <f>P$193/Leveragefunging!P51</f>
        <v>0.08323546537</v>
      </c>
      <c r="Q209" s="554">
        <f>Q$193/Leveragefunging!Q51</f>
        <v>0.04202211494</v>
      </c>
      <c r="R209" s="554">
        <f>R$193/Leveragefunging!R51</f>
        <v>0.03910883057</v>
      </c>
      <c r="S209" s="554" t="str">
        <f>S$193/Leveragefunging!S51</f>
        <v>#VALUE!</v>
      </c>
    </row>
    <row r="210">
      <c r="A210" s="642"/>
      <c r="B210" s="789"/>
      <c r="C210" s="790"/>
      <c r="D210" s="768"/>
      <c r="E210" s="768"/>
      <c r="F210" s="14"/>
      <c r="G210" s="14"/>
      <c r="H210" s="14"/>
      <c r="I210" s="14"/>
      <c r="J210" s="14"/>
      <c r="K210" s="14"/>
      <c r="L210" s="14"/>
      <c r="M210" s="14"/>
      <c r="N210" s="14"/>
      <c r="O210" s="14"/>
      <c r="P210" s="14"/>
      <c r="Q210" s="14"/>
      <c r="R210" s="14"/>
      <c r="S210" s="14"/>
    </row>
    <row r="211">
      <c r="A211" s="638" t="s">
        <v>522</v>
      </c>
      <c r="B211" s="786"/>
      <c r="C211" s="787"/>
      <c r="D211" s="754"/>
      <c r="E211" s="754"/>
      <c r="F211" s="135"/>
      <c r="G211" s="135"/>
      <c r="H211" s="135"/>
      <c r="I211" s="135"/>
      <c r="J211" s="135"/>
      <c r="K211" s="135"/>
      <c r="L211" s="135"/>
      <c r="M211" s="135"/>
      <c r="N211" s="135"/>
      <c r="O211" s="135"/>
      <c r="P211" s="135"/>
      <c r="Q211" s="135"/>
      <c r="R211" s="135"/>
      <c r="S211" s="135"/>
    </row>
    <row r="212">
      <c r="A212" s="769" t="s">
        <v>453</v>
      </c>
      <c r="B212" s="798"/>
      <c r="C212" s="799"/>
      <c r="D212" s="535"/>
      <c r="E212" s="535"/>
      <c r="F212" s="212"/>
      <c r="G212" s="535"/>
      <c r="H212" s="535"/>
      <c r="I212" s="535"/>
      <c r="J212" s="535"/>
      <c r="K212" s="535"/>
      <c r="L212" s="535"/>
      <c r="M212" s="535"/>
      <c r="N212" s="535"/>
      <c r="O212" s="535"/>
      <c r="P212" s="535"/>
      <c r="Q212" s="535"/>
      <c r="R212" s="535"/>
      <c r="S212" s="535"/>
    </row>
    <row r="213">
      <c r="A213" s="764" t="s">
        <v>523</v>
      </c>
      <c r="B213" s="796" t="s">
        <v>520</v>
      </c>
      <c r="C213" s="797"/>
      <c r="D213" s="554">
        <f>Leveragefunging!D53</f>
        <v>0.15</v>
      </c>
      <c r="E213" s="554">
        <f>Leveragefunging!E53</f>
        <v>0.15</v>
      </c>
      <c r="F213" s="204">
        <f>Leveragefunging!F53</f>
        <v>0.15</v>
      </c>
      <c r="G213" s="554">
        <f>Leveragefunging!G53</f>
        <v>0.15</v>
      </c>
      <c r="H213" s="554">
        <f>Leveragefunging!H53</f>
        <v>0.15</v>
      </c>
      <c r="I213" s="554">
        <f>Leveragefunging!I53</f>
        <v>0.15</v>
      </c>
      <c r="J213" s="554">
        <f>Leveragefunging!J53</f>
        <v>0.15</v>
      </c>
      <c r="K213" s="554">
        <f>Leveragefunging!K53</f>
        <v>0.15</v>
      </c>
      <c r="L213" s="554">
        <f>Leveragefunging!L53</f>
        <v>0.15</v>
      </c>
      <c r="M213" s="554">
        <f>Leveragefunging!M53</f>
        <v>0.15</v>
      </c>
      <c r="N213" s="554">
        <f>Leveragefunging!N53</f>
        <v>0.15</v>
      </c>
      <c r="O213" s="554">
        <f>Leveragefunging!O53</f>
        <v>0.15</v>
      </c>
      <c r="P213" s="554">
        <f>Leveragefunging!P53</f>
        <v>0.15</v>
      </c>
      <c r="Q213" s="554">
        <f>Leveragefunging!Q53</f>
        <v>0.15</v>
      </c>
      <c r="R213" s="554">
        <f>Leveragefunging!R53</f>
        <v>0.15</v>
      </c>
      <c r="S213" s="554">
        <f>Leveragefunging!S53</f>
        <v>0.15</v>
      </c>
    </row>
    <row r="214">
      <c r="A214" s="515" t="s">
        <v>524</v>
      </c>
      <c r="B214" s="778" t="s">
        <v>525</v>
      </c>
      <c r="C214" s="779"/>
      <c r="D214" s="500">
        <v>1.0</v>
      </c>
      <c r="E214" s="500">
        <v>1.0</v>
      </c>
      <c r="F214" s="773">
        <v>1.0</v>
      </c>
      <c r="G214" s="500">
        <v>1.0</v>
      </c>
      <c r="H214" s="500">
        <v>1.0</v>
      </c>
      <c r="I214" s="500">
        <v>1.0</v>
      </c>
      <c r="J214" s="500">
        <v>1.0</v>
      </c>
      <c r="K214" s="500">
        <v>1.0</v>
      </c>
      <c r="L214" s="500">
        <v>1.0</v>
      </c>
      <c r="M214" s="500">
        <v>1.0</v>
      </c>
      <c r="N214" s="500">
        <v>1.0</v>
      </c>
      <c r="O214" s="500">
        <v>1.0</v>
      </c>
      <c r="P214" s="500">
        <v>1.0</v>
      </c>
      <c r="Q214" s="500">
        <v>1.0</v>
      </c>
      <c r="R214" s="500">
        <v>1.0</v>
      </c>
      <c r="S214" s="500">
        <v>1.0</v>
      </c>
    </row>
    <row r="215">
      <c r="A215" s="763"/>
      <c r="B215" s="781"/>
      <c r="C215" s="782"/>
      <c r="F215" s="14"/>
    </row>
    <row r="216">
      <c r="A216" s="763" t="s">
        <v>545</v>
      </c>
      <c r="B216" s="781"/>
      <c r="C216" s="782"/>
      <c r="F216" s="14"/>
    </row>
    <row r="217">
      <c r="A217" s="515" t="s">
        <v>543</v>
      </c>
      <c r="B217" s="778" t="s">
        <v>525</v>
      </c>
      <c r="C217" s="779"/>
      <c r="D217" s="776">
        <v>0.0</v>
      </c>
      <c r="E217" s="776">
        <v>0.0</v>
      </c>
      <c r="F217" s="227">
        <v>0.0</v>
      </c>
      <c r="G217" s="776">
        <v>0.0</v>
      </c>
      <c r="H217" s="776">
        <v>0.0</v>
      </c>
      <c r="I217" s="776">
        <v>0.0</v>
      </c>
      <c r="J217" s="776">
        <v>0.0</v>
      </c>
      <c r="K217" s="776">
        <v>0.0</v>
      </c>
      <c r="L217" s="776">
        <v>0.0</v>
      </c>
      <c r="M217" s="776">
        <v>0.0</v>
      </c>
      <c r="N217" s="776">
        <v>0.0</v>
      </c>
      <c r="O217" s="776">
        <v>0.0</v>
      </c>
      <c r="P217" s="776">
        <v>0.0</v>
      </c>
      <c r="Q217" s="776">
        <v>0.0</v>
      </c>
      <c r="R217" s="776">
        <v>0.0</v>
      </c>
      <c r="S217" s="776">
        <v>0.0</v>
      </c>
    </row>
    <row r="218">
      <c r="A218" s="515" t="s">
        <v>544</v>
      </c>
      <c r="B218" s="778" t="s">
        <v>525</v>
      </c>
      <c r="C218" s="779"/>
      <c r="D218" s="776">
        <v>-1.0</v>
      </c>
      <c r="E218" s="776">
        <v>-1.0</v>
      </c>
      <c r="F218" s="227">
        <v>-1.0</v>
      </c>
      <c r="G218" s="776">
        <v>-1.0</v>
      </c>
      <c r="H218" s="776">
        <v>-1.0</v>
      </c>
      <c r="I218" s="776">
        <v>-1.0</v>
      </c>
      <c r="J218" s="776">
        <v>-1.0</v>
      </c>
      <c r="K218" s="776">
        <v>-1.0</v>
      </c>
      <c r="L218" s="776">
        <v>-1.0</v>
      </c>
      <c r="M218" s="776">
        <v>-1.0</v>
      </c>
      <c r="N218" s="776">
        <v>-1.0</v>
      </c>
      <c r="O218" s="776">
        <v>-1.0</v>
      </c>
      <c r="P218" s="776">
        <v>-1.0</v>
      </c>
      <c r="Q218" s="776">
        <v>-1.0</v>
      </c>
      <c r="R218" s="776">
        <v>-1.0</v>
      </c>
      <c r="S218" s="776">
        <v>-1.0</v>
      </c>
    </row>
    <row r="219">
      <c r="A219" s="515" t="s">
        <v>521</v>
      </c>
      <c r="B219" s="778" t="s">
        <v>525</v>
      </c>
      <c r="C219" s="779"/>
      <c r="D219" s="776">
        <v>0.0</v>
      </c>
      <c r="E219" s="776">
        <v>0.0</v>
      </c>
      <c r="F219" s="227">
        <v>0.0</v>
      </c>
      <c r="G219" s="776">
        <v>0.0</v>
      </c>
      <c r="H219" s="776">
        <v>0.0</v>
      </c>
      <c r="I219" s="776">
        <v>0.0</v>
      </c>
      <c r="J219" s="776">
        <v>0.0</v>
      </c>
      <c r="K219" s="776">
        <v>0.0</v>
      </c>
      <c r="L219" s="776">
        <v>0.0</v>
      </c>
      <c r="M219" s="776">
        <v>0.0</v>
      </c>
      <c r="N219" s="776">
        <v>0.0</v>
      </c>
      <c r="O219" s="776">
        <v>0.0</v>
      </c>
      <c r="P219" s="776">
        <v>0.0</v>
      </c>
      <c r="Q219" s="776">
        <v>0.0</v>
      </c>
      <c r="R219" s="776">
        <v>0.0</v>
      </c>
      <c r="S219" s="776">
        <v>0.0</v>
      </c>
    </row>
    <row r="220">
      <c r="B220" s="781"/>
      <c r="C220" s="782"/>
      <c r="F220" s="14"/>
    </row>
    <row r="221">
      <c r="A221" s="763" t="s">
        <v>527</v>
      </c>
      <c r="B221" s="781"/>
      <c r="C221" s="782"/>
      <c r="F221" s="14"/>
    </row>
    <row r="222">
      <c r="A222" s="515" t="s">
        <v>543</v>
      </c>
      <c r="B222" s="778" t="s">
        <v>528</v>
      </c>
      <c r="C222" s="779"/>
      <c r="D222" s="592">
        <f t="shared" ref="D222:S222" si="78">D217*(1-D$207)</f>
        <v>0</v>
      </c>
      <c r="E222" s="592">
        <f t="shared" si="78"/>
        <v>0</v>
      </c>
      <c r="F222" s="183">
        <f t="shared" si="78"/>
        <v>0</v>
      </c>
      <c r="G222" s="592">
        <f t="shared" si="78"/>
        <v>0</v>
      </c>
      <c r="H222" s="592">
        <f t="shared" si="78"/>
        <v>0</v>
      </c>
      <c r="I222" s="592">
        <f t="shared" si="78"/>
        <v>0</v>
      </c>
      <c r="J222" s="592">
        <f t="shared" si="78"/>
        <v>0</v>
      </c>
      <c r="K222" s="592">
        <f t="shared" si="78"/>
        <v>0</v>
      </c>
      <c r="L222" s="592">
        <f t="shared" si="78"/>
        <v>0</v>
      </c>
      <c r="M222" s="592">
        <f t="shared" si="78"/>
        <v>0</v>
      </c>
      <c r="N222" s="592">
        <f t="shared" si="78"/>
        <v>0</v>
      </c>
      <c r="O222" s="592">
        <f t="shared" si="78"/>
        <v>0</v>
      </c>
      <c r="P222" s="592">
        <f t="shared" si="78"/>
        <v>0</v>
      </c>
      <c r="Q222" s="592">
        <f t="shared" si="78"/>
        <v>0</v>
      </c>
      <c r="R222" s="592">
        <f t="shared" si="78"/>
        <v>0</v>
      </c>
      <c r="S222" s="592" t="str">
        <f t="shared" si="78"/>
        <v>#VALUE!</v>
      </c>
    </row>
    <row r="223">
      <c r="A223" s="515" t="s">
        <v>544</v>
      </c>
      <c r="B223" s="778" t="s">
        <v>528</v>
      </c>
      <c r="C223" s="779"/>
      <c r="D223" s="592">
        <f t="shared" ref="D223:S223" si="79">D218*(1-D$208)</f>
        <v>-0.9305190287</v>
      </c>
      <c r="E223" s="592">
        <f t="shared" si="79"/>
        <v>-0.8918716578</v>
      </c>
      <c r="F223" s="183">
        <f t="shared" si="79"/>
        <v>-0.8846961018</v>
      </c>
      <c r="G223" s="592">
        <f t="shared" si="79"/>
        <v>-0.8693331436</v>
      </c>
      <c r="H223" s="592">
        <f t="shared" si="79"/>
        <v>-0.9285854215</v>
      </c>
      <c r="I223" s="592">
        <f t="shared" si="79"/>
        <v>-0.9194282701</v>
      </c>
      <c r="J223" s="592">
        <f t="shared" si="79"/>
        <v>-0.9621552931</v>
      </c>
      <c r="K223" s="592">
        <f t="shared" si="79"/>
        <v>-0.9018157386</v>
      </c>
      <c r="L223" s="592">
        <f t="shared" si="79"/>
        <v>-0.9241688023</v>
      </c>
      <c r="M223" s="592">
        <f t="shared" si="79"/>
        <v>-0.9301420772</v>
      </c>
      <c r="N223" s="592">
        <f t="shared" si="79"/>
        <v>-0.9262097158</v>
      </c>
      <c r="O223" s="592">
        <f t="shared" si="79"/>
        <v>-0.9075421084</v>
      </c>
      <c r="P223" s="592">
        <f t="shared" si="79"/>
        <v>-0.9169044101</v>
      </c>
      <c r="Q223" s="592">
        <f t="shared" si="79"/>
        <v>-0.9254927424</v>
      </c>
      <c r="R223" s="592">
        <f t="shared" si="79"/>
        <v>-0.9448398009</v>
      </c>
      <c r="S223" s="592" t="str">
        <f t="shared" si="79"/>
        <v>#VALUE!</v>
      </c>
    </row>
    <row r="224">
      <c r="A224" s="515" t="s">
        <v>521</v>
      </c>
      <c r="B224" s="778" t="s">
        <v>528</v>
      </c>
      <c r="C224" s="779"/>
      <c r="D224" s="592">
        <f t="shared" ref="D224:S224" si="80">D219*(1-D$209)</f>
        <v>0</v>
      </c>
      <c r="E224" s="592">
        <f t="shared" si="80"/>
        <v>0</v>
      </c>
      <c r="F224" s="183">
        <f t="shared" si="80"/>
        <v>0</v>
      </c>
      <c r="G224" s="592">
        <f t="shared" si="80"/>
        <v>0</v>
      </c>
      <c r="H224" s="592">
        <f t="shared" si="80"/>
        <v>0</v>
      </c>
      <c r="I224" s="592">
        <f t="shared" si="80"/>
        <v>0</v>
      </c>
      <c r="J224" s="592">
        <f t="shared" si="80"/>
        <v>0</v>
      </c>
      <c r="K224" s="592">
        <f t="shared" si="80"/>
        <v>0</v>
      </c>
      <c r="L224" s="592">
        <f t="shared" si="80"/>
        <v>0</v>
      </c>
      <c r="M224" s="592">
        <f t="shared" si="80"/>
        <v>0</v>
      </c>
      <c r="N224" s="592">
        <f t="shared" si="80"/>
        <v>0</v>
      </c>
      <c r="O224" s="592">
        <f t="shared" si="80"/>
        <v>0</v>
      </c>
      <c r="P224" s="592">
        <f t="shared" si="80"/>
        <v>0</v>
      </c>
      <c r="Q224" s="592">
        <f t="shared" si="80"/>
        <v>0</v>
      </c>
      <c r="R224" s="592">
        <f t="shared" si="80"/>
        <v>0</v>
      </c>
      <c r="S224" s="592" t="str">
        <f t="shared" si="80"/>
        <v>#VALUE!</v>
      </c>
    </row>
    <row r="225">
      <c r="A225" s="515" t="s">
        <v>529</v>
      </c>
      <c r="B225" s="778" t="s">
        <v>528</v>
      </c>
      <c r="C225" s="779"/>
      <c r="D225" s="592">
        <f t="shared" ref="D225:S225" si="81">sum(D222:D224)</f>
        <v>-0.9305190287</v>
      </c>
      <c r="E225" s="592">
        <f t="shared" si="81"/>
        <v>-0.8918716578</v>
      </c>
      <c r="F225" s="183">
        <f t="shared" si="81"/>
        <v>-0.8846961018</v>
      </c>
      <c r="G225" s="592">
        <f t="shared" si="81"/>
        <v>-0.8693331436</v>
      </c>
      <c r="H225" s="592">
        <f t="shared" si="81"/>
        <v>-0.9285854215</v>
      </c>
      <c r="I225" s="592">
        <f t="shared" si="81"/>
        <v>-0.9194282701</v>
      </c>
      <c r="J225" s="592">
        <f t="shared" si="81"/>
        <v>-0.9621552931</v>
      </c>
      <c r="K225" s="592">
        <f t="shared" si="81"/>
        <v>-0.9018157386</v>
      </c>
      <c r="L225" s="592">
        <f t="shared" si="81"/>
        <v>-0.9241688023</v>
      </c>
      <c r="M225" s="592">
        <f t="shared" si="81"/>
        <v>-0.9301420772</v>
      </c>
      <c r="N225" s="592">
        <f t="shared" si="81"/>
        <v>-0.9262097158</v>
      </c>
      <c r="O225" s="592">
        <f t="shared" si="81"/>
        <v>-0.9075421084</v>
      </c>
      <c r="P225" s="592">
        <f t="shared" si="81"/>
        <v>-0.9169044101</v>
      </c>
      <c r="Q225" s="592">
        <f t="shared" si="81"/>
        <v>-0.9254927424</v>
      </c>
      <c r="R225" s="592">
        <f t="shared" si="81"/>
        <v>-0.9448398009</v>
      </c>
      <c r="S225" s="516" t="str">
        <f t="shared" si="81"/>
        <v>#VALUE!</v>
      </c>
    </row>
    <row r="226">
      <c r="B226" s="781"/>
      <c r="C226" s="782"/>
      <c r="F226" s="14"/>
      <c r="M226" s="607">
        <f>M225*M213</f>
        <v>-0.1395213116</v>
      </c>
    </row>
    <row r="227">
      <c r="A227" s="769" t="s">
        <v>455</v>
      </c>
      <c r="B227" s="798"/>
      <c r="C227" s="799"/>
      <c r="D227" s="535"/>
      <c r="E227" s="535"/>
      <c r="F227" s="212"/>
      <c r="G227" s="535"/>
      <c r="H227" s="535"/>
      <c r="I227" s="535"/>
      <c r="J227" s="535"/>
      <c r="K227" s="535"/>
      <c r="L227" s="535"/>
      <c r="M227" s="535"/>
      <c r="N227" s="535"/>
      <c r="O227" s="535"/>
      <c r="P227" s="535"/>
      <c r="Q227" s="535"/>
      <c r="R227" s="535"/>
      <c r="S227" s="535"/>
    </row>
    <row r="228">
      <c r="A228" s="764" t="s">
        <v>523</v>
      </c>
      <c r="B228" s="796" t="s">
        <v>520</v>
      </c>
      <c r="C228" s="797"/>
      <c r="D228" s="777">
        <f>Leveragefunging!D54</f>
        <v>0.27</v>
      </c>
      <c r="E228" s="777">
        <f>Leveragefunging!E54</f>
        <v>0.27</v>
      </c>
      <c r="F228" s="264">
        <f>Leveragefunging!F54</f>
        <v>0.27</v>
      </c>
      <c r="G228" s="777">
        <f>Leveragefunging!G54</f>
        <v>0.27</v>
      </c>
      <c r="H228" s="777">
        <f>Leveragefunging!H54</f>
        <v>0.27</v>
      </c>
      <c r="I228" s="777">
        <f>Leveragefunging!I54</f>
        <v>0.27</v>
      </c>
      <c r="J228" s="777">
        <f>Leveragefunging!J54</f>
        <v>0.27</v>
      </c>
      <c r="K228" s="777">
        <f>Leveragefunging!K54</f>
        <v>0.27</v>
      </c>
      <c r="L228" s="777">
        <f>Leveragefunging!L54</f>
        <v>0.27</v>
      </c>
      <c r="M228" s="777">
        <f>Leveragefunging!M54</f>
        <v>0.27</v>
      </c>
      <c r="N228" s="777">
        <f>Leveragefunging!N54</f>
        <v>0.27</v>
      </c>
      <c r="O228" s="777">
        <f>Leveragefunging!O54</f>
        <v>0.27</v>
      </c>
      <c r="P228" s="777">
        <f>Leveragefunging!P54</f>
        <v>0.27</v>
      </c>
      <c r="Q228" s="777">
        <f>Leveragefunging!Q54</f>
        <v>0.27</v>
      </c>
      <c r="R228" s="777">
        <f>Leveragefunging!R54</f>
        <v>0.27</v>
      </c>
      <c r="S228" s="777">
        <f>Leveragefunging!S54</f>
        <v>0.27</v>
      </c>
    </row>
    <row r="229">
      <c r="A229" s="515" t="s">
        <v>524</v>
      </c>
      <c r="B229" s="778" t="s">
        <v>525</v>
      </c>
      <c r="C229" s="779"/>
      <c r="D229" s="501">
        <f t="shared" ref="D229:S229" si="82">D198/D201</f>
        <v>0.09876694919</v>
      </c>
      <c r="E229" s="501">
        <f t="shared" si="82"/>
        <v>0.09876694919</v>
      </c>
      <c r="F229" s="773">
        <f t="shared" si="82"/>
        <v>0.09876694919</v>
      </c>
      <c r="G229" s="501">
        <f t="shared" si="82"/>
        <v>0.09876694919</v>
      </c>
      <c r="H229" s="501">
        <f t="shared" si="82"/>
        <v>0.09876694919</v>
      </c>
      <c r="I229" s="501">
        <f t="shared" si="82"/>
        <v>0.09876694919</v>
      </c>
      <c r="J229" s="501">
        <f t="shared" si="82"/>
        <v>0.09876694919</v>
      </c>
      <c r="K229" s="501">
        <f t="shared" si="82"/>
        <v>0.09876694919</v>
      </c>
      <c r="L229" s="501">
        <f t="shared" si="82"/>
        <v>0.09876694919</v>
      </c>
      <c r="M229" s="501">
        <f t="shared" si="82"/>
        <v>0.09876694919</v>
      </c>
      <c r="N229" s="501">
        <f t="shared" si="82"/>
        <v>0.09876694919</v>
      </c>
      <c r="O229" s="501">
        <f t="shared" si="82"/>
        <v>0.09876694919</v>
      </c>
      <c r="P229" s="501">
        <f t="shared" si="82"/>
        <v>0.09876694919</v>
      </c>
      <c r="Q229" s="501">
        <f t="shared" si="82"/>
        <v>0.09876694919</v>
      </c>
      <c r="R229" s="501">
        <f t="shared" si="82"/>
        <v>0.09876694919</v>
      </c>
      <c r="S229" s="501">
        <f t="shared" si="82"/>
        <v>0.09876694919</v>
      </c>
    </row>
    <row r="230">
      <c r="B230" s="781"/>
      <c r="C230" s="782"/>
      <c r="F230" s="14"/>
    </row>
    <row r="231">
      <c r="A231" s="763" t="s">
        <v>545</v>
      </c>
      <c r="B231" s="781"/>
      <c r="C231" s="782"/>
      <c r="F231" s="14"/>
    </row>
    <row r="232">
      <c r="A232" s="515" t="s">
        <v>543</v>
      </c>
      <c r="B232" s="778" t="s">
        <v>546</v>
      </c>
      <c r="C232" s="779"/>
      <c r="D232" s="780">
        <f t="shared" ref="D232:S232" si="83">(1-D229)*(D197/D201)</f>
        <v>0.7576923219</v>
      </c>
      <c r="E232" s="780">
        <f t="shared" si="83"/>
        <v>0.7576923219</v>
      </c>
      <c r="F232" s="238">
        <f t="shared" si="83"/>
        <v>0.7576923219</v>
      </c>
      <c r="G232" s="780">
        <f t="shared" si="83"/>
        <v>0.7576923219</v>
      </c>
      <c r="H232" s="780">
        <f t="shared" si="83"/>
        <v>0.7576923219</v>
      </c>
      <c r="I232" s="780">
        <f t="shared" si="83"/>
        <v>0.7576923219</v>
      </c>
      <c r="J232" s="780">
        <f t="shared" si="83"/>
        <v>0.7576923219</v>
      </c>
      <c r="K232" s="780">
        <f t="shared" si="83"/>
        <v>0.7576923219</v>
      </c>
      <c r="L232" s="780">
        <f t="shared" si="83"/>
        <v>0.7576923219</v>
      </c>
      <c r="M232" s="780">
        <f t="shared" si="83"/>
        <v>0.7576923219</v>
      </c>
      <c r="N232" s="780">
        <f t="shared" si="83"/>
        <v>0.7576923219</v>
      </c>
      <c r="O232" s="780">
        <f t="shared" si="83"/>
        <v>0.7576923219</v>
      </c>
      <c r="P232" s="780">
        <f t="shared" si="83"/>
        <v>0.7576923219</v>
      </c>
      <c r="Q232" s="780">
        <f t="shared" si="83"/>
        <v>0.7576923219</v>
      </c>
      <c r="R232" s="780">
        <f t="shared" si="83"/>
        <v>0.7576923219</v>
      </c>
      <c r="S232" s="780">
        <f t="shared" si="83"/>
        <v>0.7576923219</v>
      </c>
    </row>
    <row r="233">
      <c r="A233" s="515" t="s">
        <v>544</v>
      </c>
      <c r="B233" s="778" t="s">
        <v>525</v>
      </c>
      <c r="C233" s="779"/>
      <c r="D233" s="800">
        <v>0.0</v>
      </c>
      <c r="E233" s="800">
        <v>0.0</v>
      </c>
      <c r="F233" s="238">
        <v>0.0</v>
      </c>
      <c r="G233" s="800">
        <v>0.0</v>
      </c>
      <c r="H233" s="800">
        <v>0.0</v>
      </c>
      <c r="I233" s="800">
        <v>0.0</v>
      </c>
      <c r="J233" s="800">
        <v>0.0</v>
      </c>
      <c r="K233" s="800">
        <v>0.0</v>
      </c>
      <c r="L233" s="800">
        <v>0.0</v>
      </c>
      <c r="M233" s="800">
        <v>0.0</v>
      </c>
      <c r="N233" s="800">
        <v>0.0</v>
      </c>
      <c r="O233" s="800">
        <v>0.0</v>
      </c>
      <c r="P233" s="800">
        <v>0.0</v>
      </c>
      <c r="Q233" s="800">
        <v>0.0</v>
      </c>
      <c r="R233" s="800">
        <v>0.0</v>
      </c>
      <c r="S233" s="800">
        <v>0.0</v>
      </c>
    </row>
    <row r="234">
      <c r="A234" s="515" t="s">
        <v>521</v>
      </c>
      <c r="B234" s="778" t="s">
        <v>547</v>
      </c>
      <c r="C234" s="779"/>
      <c r="D234" s="780">
        <f t="shared" ref="D234:S234" si="84">(1-D229)*(D199/D201)</f>
        <v>0.1079790466</v>
      </c>
      <c r="E234" s="780">
        <f t="shared" si="84"/>
        <v>0.1079790466</v>
      </c>
      <c r="F234" s="238">
        <f t="shared" si="84"/>
        <v>0.1079790466</v>
      </c>
      <c r="G234" s="780">
        <f t="shared" si="84"/>
        <v>0.1079790466</v>
      </c>
      <c r="H234" s="780">
        <f t="shared" si="84"/>
        <v>0.1079790466</v>
      </c>
      <c r="I234" s="780">
        <f t="shared" si="84"/>
        <v>0.1079790466</v>
      </c>
      <c r="J234" s="780">
        <f t="shared" si="84"/>
        <v>0.1079790466</v>
      </c>
      <c r="K234" s="780">
        <f t="shared" si="84"/>
        <v>0.1079790466</v>
      </c>
      <c r="L234" s="780">
        <f t="shared" si="84"/>
        <v>0.1079790466</v>
      </c>
      <c r="M234" s="780">
        <f t="shared" si="84"/>
        <v>0.1079790466</v>
      </c>
      <c r="N234" s="780">
        <f t="shared" si="84"/>
        <v>0.1079790466</v>
      </c>
      <c r="O234" s="780">
        <f t="shared" si="84"/>
        <v>0.1079790466</v>
      </c>
      <c r="P234" s="780">
        <f t="shared" si="84"/>
        <v>0.1079790466</v>
      </c>
      <c r="Q234" s="780">
        <f t="shared" si="84"/>
        <v>0.1079790466</v>
      </c>
      <c r="R234" s="780">
        <f t="shared" si="84"/>
        <v>0.1079790466</v>
      </c>
      <c r="S234" s="780">
        <f t="shared" si="84"/>
        <v>0.1079790466</v>
      </c>
    </row>
    <row r="235">
      <c r="B235" s="781"/>
      <c r="C235" s="782"/>
      <c r="F235" s="14"/>
    </row>
    <row r="236">
      <c r="A236" s="763" t="s">
        <v>527</v>
      </c>
      <c r="B236" s="781"/>
      <c r="C236" s="782"/>
      <c r="F236" s="14"/>
    </row>
    <row r="237">
      <c r="A237" s="515" t="s">
        <v>543</v>
      </c>
      <c r="B237" s="778" t="s">
        <v>528</v>
      </c>
      <c r="C237" s="779"/>
      <c r="D237" s="592">
        <f t="shared" ref="D237:S237" si="85">D232*(1-D$207)</f>
        <v>0.7050471235</v>
      </c>
      <c r="E237" s="592">
        <f t="shared" si="85"/>
        <v>0.6757643073</v>
      </c>
      <c r="F237" s="183">
        <f t="shared" si="85"/>
        <v>0.6703274436</v>
      </c>
      <c r="G237" s="592">
        <f t="shared" si="85"/>
        <v>0.6586870481</v>
      </c>
      <c r="H237" s="592">
        <f t="shared" si="85"/>
        <v>0.7035820441</v>
      </c>
      <c r="I237" s="592">
        <f t="shared" si="85"/>
        <v>0.6966437408</v>
      </c>
      <c r="J237" s="592">
        <f t="shared" si="85"/>
        <v>0.7290176781</v>
      </c>
      <c r="K237" s="592">
        <f t="shared" si="85"/>
        <v>0.6832988609</v>
      </c>
      <c r="L237" s="592">
        <f t="shared" si="85"/>
        <v>0.7002356056</v>
      </c>
      <c r="M237" s="592">
        <f t="shared" si="85"/>
        <v>0.7047615102</v>
      </c>
      <c r="N237" s="592">
        <f t="shared" si="85"/>
        <v>0.7017819901</v>
      </c>
      <c r="O237" s="592">
        <f t="shared" si="85"/>
        <v>0.6876376874</v>
      </c>
      <c r="P237" s="592">
        <f t="shared" si="85"/>
        <v>0.6947314314</v>
      </c>
      <c r="Q237" s="592">
        <f t="shared" si="85"/>
        <v>0.7012387449</v>
      </c>
      <c r="R237" s="592">
        <f t="shared" si="85"/>
        <v>0.7158978626</v>
      </c>
      <c r="S237" s="592" t="str">
        <f t="shared" si="85"/>
        <v>#VALUE!</v>
      </c>
    </row>
    <row r="238">
      <c r="A238" s="515" t="s">
        <v>544</v>
      </c>
      <c r="B238" s="778" t="s">
        <v>528</v>
      </c>
      <c r="C238" s="779"/>
      <c r="D238" s="592">
        <f t="shared" ref="D238:S238" si="86">D233*(1-D$208)</f>
        <v>0</v>
      </c>
      <c r="E238" s="592">
        <f t="shared" si="86"/>
        <v>0</v>
      </c>
      <c r="F238" s="183">
        <f t="shared" si="86"/>
        <v>0</v>
      </c>
      <c r="G238" s="592">
        <f t="shared" si="86"/>
        <v>0</v>
      </c>
      <c r="H238" s="592">
        <f t="shared" si="86"/>
        <v>0</v>
      </c>
      <c r="I238" s="592">
        <f t="shared" si="86"/>
        <v>0</v>
      </c>
      <c r="J238" s="592">
        <f t="shared" si="86"/>
        <v>0</v>
      </c>
      <c r="K238" s="592">
        <f t="shared" si="86"/>
        <v>0</v>
      </c>
      <c r="L238" s="592">
        <f t="shared" si="86"/>
        <v>0</v>
      </c>
      <c r="M238" s="592">
        <f t="shared" si="86"/>
        <v>0</v>
      </c>
      <c r="N238" s="592">
        <f t="shared" si="86"/>
        <v>0</v>
      </c>
      <c r="O238" s="592">
        <f t="shared" si="86"/>
        <v>0</v>
      </c>
      <c r="P238" s="592">
        <f t="shared" si="86"/>
        <v>0</v>
      </c>
      <c r="Q238" s="592">
        <f t="shared" si="86"/>
        <v>0</v>
      </c>
      <c r="R238" s="592">
        <f t="shared" si="86"/>
        <v>0</v>
      </c>
      <c r="S238" s="592" t="str">
        <f t="shared" si="86"/>
        <v>#VALUE!</v>
      </c>
    </row>
    <row r="239">
      <c r="A239" s="515" t="s">
        <v>521</v>
      </c>
      <c r="B239" s="778" t="s">
        <v>528</v>
      </c>
      <c r="C239" s="779"/>
      <c r="D239" s="592">
        <f t="shared" ref="D239:S239" si="87">D234*(1-D$209)</f>
        <v>0.103226212</v>
      </c>
      <c r="E239" s="592">
        <f t="shared" si="87"/>
        <v>0.1002541112</v>
      </c>
      <c r="F239" s="183">
        <f t="shared" si="87"/>
        <v>0.09720026896</v>
      </c>
      <c r="G239" s="592">
        <f t="shared" si="87"/>
        <v>0.09058268396</v>
      </c>
      <c r="H239" s="592">
        <f t="shared" si="87"/>
        <v>0.1020386781</v>
      </c>
      <c r="I239" s="592">
        <f t="shared" si="87"/>
        <v>0.09976702035</v>
      </c>
      <c r="J239" s="592">
        <f t="shared" si="87"/>
        <v>0.1040936442</v>
      </c>
      <c r="K239" s="592">
        <f t="shared" si="87"/>
        <v>0.1001412258</v>
      </c>
      <c r="L239" s="592">
        <f t="shared" si="87"/>
        <v>0.1002572915</v>
      </c>
      <c r="M239" s="592">
        <f t="shared" si="87"/>
        <v>0.1020442428</v>
      </c>
      <c r="N239" s="592">
        <f t="shared" si="87"/>
        <v>0.101188308</v>
      </c>
      <c r="O239" s="592">
        <f t="shared" si="87"/>
        <v>0.0993894057</v>
      </c>
      <c r="P239" s="592">
        <f t="shared" si="87"/>
        <v>0.09899136045</v>
      </c>
      <c r="Q239" s="592">
        <f t="shared" si="87"/>
        <v>0.1034415387</v>
      </c>
      <c r="R239" s="592">
        <f t="shared" si="87"/>
        <v>0.1037561124</v>
      </c>
      <c r="S239" s="592" t="str">
        <f t="shared" si="87"/>
        <v>#VALUE!</v>
      </c>
    </row>
    <row r="240">
      <c r="A240" s="515" t="s">
        <v>529</v>
      </c>
      <c r="B240" s="778" t="s">
        <v>528</v>
      </c>
      <c r="C240" s="779"/>
      <c r="D240" s="592">
        <f t="shared" ref="D240:S240" si="88">sum(D237:D239)</f>
        <v>0.8082733355</v>
      </c>
      <c r="E240" s="592">
        <f t="shared" si="88"/>
        <v>0.7760184185</v>
      </c>
      <c r="F240" s="183">
        <f t="shared" si="88"/>
        <v>0.7675277125</v>
      </c>
      <c r="G240" s="592">
        <f t="shared" si="88"/>
        <v>0.7492697321</v>
      </c>
      <c r="H240" s="592">
        <f t="shared" si="88"/>
        <v>0.8056207222</v>
      </c>
      <c r="I240" s="592">
        <f t="shared" si="88"/>
        <v>0.7964107612</v>
      </c>
      <c r="J240" s="592">
        <f t="shared" si="88"/>
        <v>0.8331113223</v>
      </c>
      <c r="K240" s="592">
        <f t="shared" si="88"/>
        <v>0.7834400867</v>
      </c>
      <c r="L240" s="592">
        <f t="shared" si="88"/>
        <v>0.8004928971</v>
      </c>
      <c r="M240" s="592">
        <f t="shared" si="88"/>
        <v>0.806805753</v>
      </c>
      <c r="N240" s="592">
        <f t="shared" si="88"/>
        <v>0.8029702981</v>
      </c>
      <c r="O240" s="592">
        <f t="shared" si="88"/>
        <v>0.7870270931</v>
      </c>
      <c r="P240" s="592">
        <f t="shared" si="88"/>
        <v>0.7937227919</v>
      </c>
      <c r="Q240" s="592">
        <f t="shared" si="88"/>
        <v>0.8046802836</v>
      </c>
      <c r="R240" s="592">
        <f t="shared" si="88"/>
        <v>0.819653975</v>
      </c>
      <c r="S240" s="592" t="str">
        <f t="shared" si="88"/>
        <v>#VALUE!</v>
      </c>
    </row>
    <row r="241">
      <c r="B241" s="781"/>
      <c r="C241" s="782"/>
      <c r="F241" s="14"/>
      <c r="M241" s="607">
        <f>M240*M228</f>
        <v>0.2178375533</v>
      </c>
    </row>
    <row r="242">
      <c r="A242" s="769" t="s">
        <v>457</v>
      </c>
      <c r="B242" s="798"/>
      <c r="C242" s="799"/>
      <c r="D242" s="535"/>
      <c r="E242" s="535"/>
      <c r="F242" s="212"/>
      <c r="G242" s="535"/>
      <c r="H242" s="535"/>
      <c r="I242" s="535"/>
      <c r="J242" s="535"/>
      <c r="K242" s="535"/>
      <c r="L242" s="535"/>
      <c r="M242" s="535"/>
      <c r="N242" s="535"/>
      <c r="O242" s="535"/>
      <c r="P242" s="535"/>
      <c r="Q242" s="535"/>
      <c r="R242" s="535"/>
      <c r="S242" s="535"/>
    </row>
    <row r="243">
      <c r="A243" s="764" t="s">
        <v>523</v>
      </c>
      <c r="B243" s="796" t="s">
        <v>520</v>
      </c>
      <c r="C243" s="797"/>
      <c r="D243" s="777">
        <f>Leveragefunging!D55</f>
        <v>0.58</v>
      </c>
      <c r="E243" s="777">
        <f>Leveragefunging!E55</f>
        <v>0.58</v>
      </c>
      <c r="F243" s="264">
        <f>Leveragefunging!F55</f>
        <v>0.58</v>
      </c>
      <c r="G243" s="777">
        <f>Leveragefunging!G55</f>
        <v>0.58</v>
      </c>
      <c r="H243" s="777">
        <f>Leveragefunging!H55</f>
        <v>0.58</v>
      </c>
      <c r="I243" s="777">
        <f>Leveragefunging!I55</f>
        <v>0.58</v>
      </c>
      <c r="J243" s="777">
        <f>Leveragefunging!J55</f>
        <v>0.58</v>
      </c>
      <c r="K243" s="777">
        <f>Leveragefunging!K55</f>
        <v>0.58</v>
      </c>
      <c r="L243" s="777">
        <f>Leveragefunging!L55</f>
        <v>0.58</v>
      </c>
      <c r="M243" s="777">
        <f>Leveragefunging!M55</f>
        <v>0.58</v>
      </c>
      <c r="N243" s="777">
        <f>Leveragefunging!N55</f>
        <v>0.58</v>
      </c>
      <c r="O243" s="777">
        <f>Leveragefunging!O55</f>
        <v>0.58</v>
      </c>
      <c r="P243" s="777">
        <f>Leveragefunging!P55</f>
        <v>0.58</v>
      </c>
      <c r="Q243" s="777">
        <f>Leveragefunging!Q55</f>
        <v>0.58</v>
      </c>
      <c r="R243" s="777">
        <f>Leveragefunging!R55</f>
        <v>0.58</v>
      </c>
      <c r="S243" s="777">
        <f>Leveragefunging!S55</f>
        <v>0.58</v>
      </c>
    </row>
    <row r="244">
      <c r="A244" s="515" t="s">
        <v>524</v>
      </c>
      <c r="B244" s="778" t="s">
        <v>525</v>
      </c>
      <c r="C244" s="779"/>
      <c r="D244" s="500">
        <v>0.0</v>
      </c>
      <c r="E244" s="500">
        <v>0.0</v>
      </c>
      <c r="F244" s="773">
        <v>0.0</v>
      </c>
      <c r="G244" s="500">
        <v>0.0</v>
      </c>
      <c r="H244" s="500">
        <v>0.0</v>
      </c>
      <c r="I244" s="500">
        <v>0.0</v>
      </c>
      <c r="J244" s="500">
        <v>0.0</v>
      </c>
      <c r="K244" s="500">
        <v>0.0</v>
      </c>
      <c r="L244" s="500">
        <v>0.0</v>
      </c>
      <c r="M244" s="500">
        <v>0.0</v>
      </c>
      <c r="N244" s="500">
        <v>0.0</v>
      </c>
      <c r="O244" s="500">
        <v>0.0</v>
      </c>
      <c r="P244" s="500">
        <v>0.0</v>
      </c>
      <c r="Q244" s="500">
        <v>0.0</v>
      </c>
      <c r="R244" s="500">
        <v>0.0</v>
      </c>
      <c r="S244" s="500">
        <v>0.0</v>
      </c>
    </row>
    <row r="245">
      <c r="B245" s="781"/>
      <c r="C245" s="782"/>
      <c r="F245" s="14"/>
    </row>
    <row r="246">
      <c r="A246" s="763" t="s">
        <v>545</v>
      </c>
      <c r="B246" s="781"/>
      <c r="C246" s="782"/>
      <c r="F246" s="14"/>
    </row>
    <row r="247">
      <c r="A247" s="515" t="s">
        <v>543</v>
      </c>
      <c r="B247" s="778" t="s">
        <v>548</v>
      </c>
      <c r="C247" s="779"/>
      <c r="D247" s="780">
        <f t="shared" ref="D247:E247" si="89">(1-D$244)*(D197/D$196)</f>
        <v>0.932864714</v>
      </c>
      <c r="E247" s="780">
        <f t="shared" si="89"/>
        <v>0.932864714</v>
      </c>
      <c r="F247" s="238">
        <f t="shared" ref="F247:S247" si="90">(1-F244)*(F197/F196)</f>
        <v>0.932864714</v>
      </c>
      <c r="G247" s="780">
        <f t="shared" si="90"/>
        <v>0.932864714</v>
      </c>
      <c r="H247" s="780">
        <f t="shared" si="90"/>
        <v>0.932864714</v>
      </c>
      <c r="I247" s="780">
        <f t="shared" si="90"/>
        <v>0.932864714</v>
      </c>
      <c r="J247" s="780">
        <f t="shared" si="90"/>
        <v>0.932864714</v>
      </c>
      <c r="K247" s="780">
        <f t="shared" si="90"/>
        <v>0.932864714</v>
      </c>
      <c r="L247" s="780">
        <f t="shared" si="90"/>
        <v>0.932864714</v>
      </c>
      <c r="M247" s="780">
        <f t="shared" si="90"/>
        <v>0.932864714</v>
      </c>
      <c r="N247" s="780">
        <f t="shared" si="90"/>
        <v>0.932864714</v>
      </c>
      <c r="O247" s="780">
        <f t="shared" si="90"/>
        <v>0.932864714</v>
      </c>
      <c r="P247" s="780">
        <f t="shared" si="90"/>
        <v>0.932864714</v>
      </c>
      <c r="Q247" s="780">
        <f t="shared" si="90"/>
        <v>0.932864714</v>
      </c>
      <c r="R247" s="780">
        <f t="shared" si="90"/>
        <v>0.932864714</v>
      </c>
      <c r="S247" s="780">
        <f t="shared" si="90"/>
        <v>0.932864714</v>
      </c>
    </row>
    <row r="248">
      <c r="A248" s="515" t="s">
        <v>544</v>
      </c>
      <c r="B248" s="778" t="s">
        <v>525</v>
      </c>
      <c r="C248" s="779"/>
      <c r="D248" s="800">
        <f t="shared" ref="D248:S248" si="91">(1-D$244)*(D198/D$196)</f>
        <v>0.1095909089</v>
      </c>
      <c r="E248" s="800">
        <f t="shared" si="91"/>
        <v>0.1095909089</v>
      </c>
      <c r="F248" s="238">
        <f t="shared" si="91"/>
        <v>0.1095909089</v>
      </c>
      <c r="G248" s="800">
        <f t="shared" si="91"/>
        <v>0.1095909089</v>
      </c>
      <c r="H248" s="800">
        <f t="shared" si="91"/>
        <v>0.1095909089</v>
      </c>
      <c r="I248" s="800">
        <f t="shared" si="91"/>
        <v>0.1095909089</v>
      </c>
      <c r="J248" s="800">
        <f t="shared" si="91"/>
        <v>0.1095909089</v>
      </c>
      <c r="K248" s="800">
        <f t="shared" si="91"/>
        <v>0.1095909089</v>
      </c>
      <c r="L248" s="800">
        <f t="shared" si="91"/>
        <v>0.1095909089</v>
      </c>
      <c r="M248" s="800">
        <f t="shared" si="91"/>
        <v>0.1095909089</v>
      </c>
      <c r="N248" s="800">
        <f t="shared" si="91"/>
        <v>0.1095909089</v>
      </c>
      <c r="O248" s="800">
        <f t="shared" si="91"/>
        <v>0.1095909089</v>
      </c>
      <c r="P248" s="800">
        <f t="shared" si="91"/>
        <v>0.1095909089</v>
      </c>
      <c r="Q248" s="800">
        <f t="shared" si="91"/>
        <v>0.1095909089</v>
      </c>
      <c r="R248" s="800">
        <f t="shared" si="91"/>
        <v>0.1095909089</v>
      </c>
      <c r="S248" s="800">
        <f t="shared" si="91"/>
        <v>0.1095909089</v>
      </c>
    </row>
    <row r="249">
      <c r="A249" s="515" t="s">
        <v>521</v>
      </c>
      <c r="B249" s="778" t="s">
        <v>549</v>
      </c>
      <c r="C249" s="779"/>
      <c r="D249" s="800">
        <f t="shared" ref="D249:S249" si="92">(1-D$244)*(D199/D$196)</f>
        <v>0.1329429368</v>
      </c>
      <c r="E249" s="800">
        <f t="shared" si="92"/>
        <v>0.1329429368</v>
      </c>
      <c r="F249" s="238">
        <f t="shared" si="92"/>
        <v>0.1329429368</v>
      </c>
      <c r="G249" s="800">
        <f t="shared" si="92"/>
        <v>0.1329429368</v>
      </c>
      <c r="H249" s="800">
        <f t="shared" si="92"/>
        <v>0.1329429368</v>
      </c>
      <c r="I249" s="800">
        <f t="shared" si="92"/>
        <v>0.1329429368</v>
      </c>
      <c r="J249" s="800">
        <f t="shared" si="92"/>
        <v>0.1329429368</v>
      </c>
      <c r="K249" s="800">
        <f t="shared" si="92"/>
        <v>0.1329429368</v>
      </c>
      <c r="L249" s="800">
        <f t="shared" si="92"/>
        <v>0.1329429368</v>
      </c>
      <c r="M249" s="800">
        <f t="shared" si="92"/>
        <v>0.1329429368</v>
      </c>
      <c r="N249" s="800">
        <f t="shared" si="92"/>
        <v>0.1329429368</v>
      </c>
      <c r="O249" s="800">
        <f t="shared" si="92"/>
        <v>0.1329429368</v>
      </c>
      <c r="P249" s="800">
        <f t="shared" si="92"/>
        <v>0.1329429368</v>
      </c>
      <c r="Q249" s="800">
        <f t="shared" si="92"/>
        <v>0.1329429368</v>
      </c>
      <c r="R249" s="800">
        <f t="shared" si="92"/>
        <v>0.1329429368</v>
      </c>
      <c r="S249" s="800">
        <f t="shared" si="92"/>
        <v>0.1329429368</v>
      </c>
    </row>
    <row r="250">
      <c r="B250" s="781"/>
      <c r="C250" s="782"/>
      <c r="F250" s="14"/>
    </row>
    <row r="251">
      <c r="A251" s="763" t="s">
        <v>527</v>
      </c>
      <c r="B251" s="781"/>
      <c r="C251" s="782"/>
      <c r="F251" s="14"/>
    </row>
    <row r="252">
      <c r="A252" s="515" t="s">
        <v>543</v>
      </c>
      <c r="B252" s="778" t="s">
        <v>528</v>
      </c>
      <c r="C252" s="779"/>
      <c r="D252" s="592">
        <f t="shared" ref="D252:S252" si="93">D247*(1-D$207)</f>
        <v>0.8680483676</v>
      </c>
      <c r="E252" s="592">
        <f t="shared" si="93"/>
        <v>0.831995599</v>
      </c>
      <c r="F252" s="183">
        <f t="shared" si="93"/>
        <v>0.825301776</v>
      </c>
      <c r="G252" s="592">
        <f t="shared" si="93"/>
        <v>0.8109702144</v>
      </c>
      <c r="H252" s="592">
        <f t="shared" si="93"/>
        <v>0.8662445736</v>
      </c>
      <c r="I252" s="592">
        <f t="shared" si="93"/>
        <v>0.8577021902</v>
      </c>
      <c r="J252" s="592">
        <f t="shared" si="93"/>
        <v>0.8975607223</v>
      </c>
      <c r="K252" s="592">
        <f t="shared" si="93"/>
        <v>0.8412720811</v>
      </c>
      <c r="L252" s="592">
        <f t="shared" si="93"/>
        <v>0.8621244654</v>
      </c>
      <c r="M252" s="592">
        <f t="shared" si="93"/>
        <v>0.8676967228</v>
      </c>
      <c r="N252" s="592">
        <f t="shared" si="93"/>
        <v>0.8640283616</v>
      </c>
      <c r="O252" s="592">
        <f t="shared" si="93"/>
        <v>0.8466140094</v>
      </c>
      <c r="P252" s="592">
        <f t="shared" si="93"/>
        <v>0.8553477702</v>
      </c>
      <c r="Q252" s="592">
        <f t="shared" si="93"/>
        <v>0.8633595224</v>
      </c>
      <c r="R252" s="592">
        <f t="shared" si="93"/>
        <v>0.8814077106</v>
      </c>
      <c r="S252" s="592" t="str">
        <f t="shared" si="93"/>
        <v>#VALUE!</v>
      </c>
    </row>
    <row r="253">
      <c r="A253" s="515" t="s">
        <v>544</v>
      </c>
      <c r="B253" s="778" t="s">
        <v>528</v>
      </c>
      <c r="C253" s="779"/>
      <c r="D253" s="592">
        <f t="shared" ref="D253:S253" si="94">D248*(1-D$208)</f>
        <v>0.1019764261</v>
      </c>
      <c r="E253" s="592">
        <f t="shared" si="94"/>
        <v>0.09774102563</v>
      </c>
      <c r="F253" s="183">
        <f t="shared" si="94"/>
        <v>0.09695464992</v>
      </c>
      <c r="G253" s="592">
        <f t="shared" si="94"/>
        <v>0.09527100937</v>
      </c>
      <c r="H253" s="592">
        <f t="shared" si="94"/>
        <v>0.1017645204</v>
      </c>
      <c r="I253" s="592">
        <f t="shared" si="94"/>
        <v>0.1007609798</v>
      </c>
      <c r="J253" s="592">
        <f t="shared" si="94"/>
        <v>0.1054434731</v>
      </c>
      <c r="K253" s="592">
        <f t="shared" si="94"/>
        <v>0.09883080648</v>
      </c>
      <c r="L253" s="592">
        <f t="shared" si="94"/>
        <v>0.101280499</v>
      </c>
      <c r="M253" s="592">
        <f t="shared" si="94"/>
        <v>0.1019351157</v>
      </c>
      <c r="N253" s="592">
        <f t="shared" si="94"/>
        <v>0.1015041646</v>
      </c>
      <c r="O253" s="592">
        <f t="shared" si="94"/>
        <v>0.09945836455</v>
      </c>
      <c r="P253" s="592">
        <f t="shared" si="94"/>
        <v>0.1004843877</v>
      </c>
      <c r="Q253" s="592">
        <f t="shared" si="94"/>
        <v>0.1014255908</v>
      </c>
      <c r="R253" s="592">
        <f t="shared" si="94"/>
        <v>0.1035458526</v>
      </c>
      <c r="S253" s="592" t="str">
        <f t="shared" si="94"/>
        <v>#VALUE!</v>
      </c>
    </row>
    <row r="254">
      <c r="A254" s="515" t="s">
        <v>521</v>
      </c>
      <c r="B254" s="778" t="s">
        <v>528</v>
      </c>
      <c r="C254" s="779"/>
      <c r="D254" s="592">
        <f t="shared" ref="D254:S254" si="95">D249*(1-D$209)</f>
        <v>0.1270912849</v>
      </c>
      <c r="E254" s="592">
        <f t="shared" si="95"/>
        <v>0.1234320582</v>
      </c>
      <c r="F254" s="183">
        <f t="shared" si="95"/>
        <v>0.1196721921</v>
      </c>
      <c r="G254" s="592">
        <f t="shared" si="95"/>
        <v>0.1115246745</v>
      </c>
      <c r="H254" s="592">
        <f t="shared" si="95"/>
        <v>0.1256292027</v>
      </c>
      <c r="I254" s="592">
        <f t="shared" si="95"/>
        <v>0.1228323558</v>
      </c>
      <c r="J254" s="592">
        <f t="shared" si="95"/>
        <v>0.1281592604</v>
      </c>
      <c r="K254" s="592">
        <f t="shared" si="95"/>
        <v>0.1232930746</v>
      </c>
      <c r="L254" s="592">
        <f t="shared" si="95"/>
        <v>0.1234359737</v>
      </c>
      <c r="M254" s="592">
        <f t="shared" si="95"/>
        <v>0.1256360539</v>
      </c>
      <c r="N254" s="592">
        <f t="shared" si="95"/>
        <v>0.1245822338</v>
      </c>
      <c r="O254" s="592">
        <f t="shared" si="95"/>
        <v>0.1223674397</v>
      </c>
      <c r="P254" s="592">
        <f t="shared" si="95"/>
        <v>0.1218773696</v>
      </c>
      <c r="Q254" s="592">
        <f t="shared" si="95"/>
        <v>0.1273563934</v>
      </c>
      <c r="R254" s="592">
        <f t="shared" si="95"/>
        <v>0.127743694</v>
      </c>
      <c r="S254" s="592" t="str">
        <f t="shared" si="95"/>
        <v>#VALUE!</v>
      </c>
    </row>
    <row r="255">
      <c r="A255" s="515" t="s">
        <v>529</v>
      </c>
      <c r="B255" s="778" t="s">
        <v>528</v>
      </c>
      <c r="C255" s="779"/>
      <c r="D255" s="592">
        <f t="shared" ref="D255:S255" si="96">sum(D252:D254)</f>
        <v>1.097116079</v>
      </c>
      <c r="E255" s="592">
        <f t="shared" si="96"/>
        <v>1.053168683</v>
      </c>
      <c r="F255" s="183">
        <f t="shared" si="96"/>
        <v>1.041928618</v>
      </c>
      <c r="G255" s="592">
        <f t="shared" si="96"/>
        <v>1.017765898</v>
      </c>
      <c r="H255" s="592">
        <f t="shared" si="96"/>
        <v>1.093638297</v>
      </c>
      <c r="I255" s="592">
        <f t="shared" si="96"/>
        <v>1.081295526</v>
      </c>
      <c r="J255" s="592">
        <f t="shared" si="96"/>
        <v>1.131163456</v>
      </c>
      <c r="K255" s="592">
        <f t="shared" si="96"/>
        <v>1.063395962</v>
      </c>
      <c r="L255" s="592">
        <f t="shared" si="96"/>
        <v>1.086840938</v>
      </c>
      <c r="M255" s="592">
        <f t="shared" si="96"/>
        <v>1.095267892</v>
      </c>
      <c r="N255" s="592">
        <f t="shared" si="96"/>
        <v>1.09011476</v>
      </c>
      <c r="O255" s="592">
        <f t="shared" si="96"/>
        <v>1.068439814</v>
      </c>
      <c r="P255" s="592">
        <f t="shared" si="96"/>
        <v>1.077709528</v>
      </c>
      <c r="Q255" s="592">
        <f t="shared" si="96"/>
        <v>1.092141507</v>
      </c>
      <c r="R255" s="592">
        <f t="shared" si="96"/>
        <v>1.112697257</v>
      </c>
      <c r="S255" s="592" t="str">
        <f t="shared" si="96"/>
        <v>#VALUE!</v>
      </c>
    </row>
    <row r="256">
      <c r="B256" s="781"/>
      <c r="C256" s="782"/>
      <c r="F256" s="14"/>
    </row>
    <row r="257">
      <c r="A257" s="638" t="s">
        <v>533</v>
      </c>
      <c r="B257" s="786"/>
      <c r="C257" s="787"/>
      <c r="D257" s="754"/>
      <c r="E257" s="754"/>
      <c r="F257" s="135"/>
      <c r="G257" s="135"/>
      <c r="H257" s="135"/>
      <c r="I257" s="135"/>
      <c r="J257" s="135"/>
      <c r="K257" s="135"/>
      <c r="L257" s="135"/>
      <c r="M257" s="135"/>
      <c r="N257" s="135"/>
      <c r="O257" s="135"/>
      <c r="P257" s="135"/>
      <c r="Q257" s="135"/>
      <c r="R257" s="135"/>
      <c r="S257" s="135"/>
    </row>
    <row r="258">
      <c r="B258" s="781"/>
      <c r="C258" s="782"/>
      <c r="F258" s="14"/>
    </row>
    <row r="259">
      <c r="A259" s="515" t="s">
        <v>276</v>
      </c>
      <c r="B259" s="778" t="s">
        <v>528</v>
      </c>
      <c r="C259" s="779"/>
      <c r="D259" s="592">
        <f t="shared" ref="D259:S259" si="97">(D213*D225)+(D228*D240)+(D243*D255)</f>
        <v>0.7149832719</v>
      </c>
      <c r="E259" s="592">
        <f t="shared" si="97"/>
        <v>0.6865820604</v>
      </c>
      <c r="F259" s="183">
        <f t="shared" si="97"/>
        <v>0.6788466655</v>
      </c>
      <c r="G259" s="592">
        <f t="shared" si="97"/>
        <v>0.6622070771</v>
      </c>
      <c r="H259" s="592">
        <f t="shared" si="97"/>
        <v>0.7125399938</v>
      </c>
      <c r="I259" s="592">
        <f t="shared" si="97"/>
        <v>0.70426807</v>
      </c>
      <c r="J259" s="592">
        <f t="shared" si="97"/>
        <v>0.7366915674</v>
      </c>
      <c r="K259" s="592">
        <f t="shared" si="97"/>
        <v>0.6930261207</v>
      </c>
      <c r="L259" s="592">
        <f t="shared" si="97"/>
        <v>0.707875506</v>
      </c>
      <c r="M259" s="592">
        <f t="shared" si="97"/>
        <v>0.7135716193</v>
      </c>
      <c r="N259" s="592">
        <f t="shared" si="97"/>
        <v>0.7101370839</v>
      </c>
      <c r="O259" s="592">
        <f t="shared" si="97"/>
        <v>0.6960610908</v>
      </c>
      <c r="P259" s="592">
        <f t="shared" si="97"/>
        <v>0.7018410183</v>
      </c>
      <c r="Q259" s="592">
        <f t="shared" si="97"/>
        <v>0.7118818391</v>
      </c>
      <c r="R259" s="592">
        <f t="shared" si="97"/>
        <v>0.7249450123</v>
      </c>
      <c r="S259" s="516" t="str">
        <f t="shared" si="97"/>
        <v>#VALUE!</v>
      </c>
    </row>
    <row r="260">
      <c r="B260" s="760"/>
      <c r="C260" s="761"/>
      <c r="F260" s="14"/>
    </row>
    <row r="261">
      <c r="A261" s="741" t="s">
        <v>386</v>
      </c>
      <c r="B261" s="296"/>
      <c r="C261" s="296"/>
      <c r="D261" s="296"/>
      <c r="E261" s="296"/>
      <c r="F261" s="296"/>
      <c r="G261" s="296"/>
      <c r="H261" s="296"/>
      <c r="I261" s="296"/>
      <c r="J261" s="296"/>
      <c r="K261" s="296"/>
      <c r="L261" s="296"/>
      <c r="M261" s="296"/>
      <c r="N261" s="296"/>
      <c r="O261" s="296"/>
      <c r="P261" s="296"/>
      <c r="Q261" s="296"/>
      <c r="R261" s="296"/>
      <c r="S261" s="742"/>
    </row>
    <row r="262">
      <c r="A262" s="14"/>
      <c r="B262" s="746"/>
      <c r="C262" s="747"/>
      <c r="D262" s="768"/>
      <c r="E262" s="768"/>
      <c r="F262" s="14"/>
      <c r="G262" s="14"/>
      <c r="H262" s="14"/>
      <c r="I262" s="14"/>
      <c r="J262" s="14"/>
      <c r="K262" s="14"/>
      <c r="L262" s="14"/>
      <c r="M262" s="14"/>
      <c r="N262" s="14"/>
      <c r="O262" s="14"/>
      <c r="P262" s="14"/>
      <c r="Q262" s="14"/>
      <c r="R262" s="14"/>
      <c r="S262" s="14"/>
    </row>
    <row r="263">
      <c r="A263" s="282" t="s">
        <v>534</v>
      </c>
      <c r="B263" s="743" t="s">
        <v>528</v>
      </c>
      <c r="C263" s="788"/>
      <c r="D263" s="745">
        <f>('Moral weights'!B6/Deworming!B64)*10000</f>
        <v>2191.023545</v>
      </c>
      <c r="E263" s="745">
        <f>('Moral weights'!C6/Deworming!C64)*10000</f>
        <v>2101.045575</v>
      </c>
      <c r="F263" s="745">
        <f>('Moral weights'!D6/Deworming!D64)*10000</f>
        <v>5602.788201</v>
      </c>
      <c r="G263" s="745">
        <f>('Moral weights'!E6/Deworming!E64)*10000</f>
        <v>7321.905931</v>
      </c>
      <c r="H263" s="745">
        <f>('Moral weights'!F6/Deworming!F64)*10000</f>
        <v>1924.886414</v>
      </c>
      <c r="I263" s="745">
        <f>('Moral weights'!G6/Deworming!G64)*10000</f>
        <v>3155.238687</v>
      </c>
      <c r="J263" s="745">
        <f>('Moral weights'!H6/Deworming!H64)*10000</f>
        <v>1028.047232</v>
      </c>
      <c r="K263" s="745">
        <f>('Moral weights'!I6/Deworming!I64)*10000</f>
        <v>3176.65351</v>
      </c>
      <c r="L263" s="745">
        <f>('Moral weights'!J6/Deworming!J64)*10000</f>
        <v>3430.2785</v>
      </c>
      <c r="M263" s="745">
        <f>('Moral weights'!K6/Deworming!K64)*10000</f>
        <v>1863.757873</v>
      </c>
      <c r="N263" s="745">
        <f>('Moral weights'!L6/Deworming!L64)*10000</f>
        <v>2329.697342</v>
      </c>
      <c r="O263" s="745">
        <f>('Moral weights'!M6/Deworming!M64)*10000</f>
        <v>4104.929341</v>
      </c>
      <c r="P263" s="745">
        <f>('Moral weights'!N6/Deworming!N64)*10000</f>
        <v>3319.644856</v>
      </c>
      <c r="Q263" s="745">
        <f>('Moral weights'!O6/Deworming!O64)*10000</f>
        <v>672.5569169</v>
      </c>
      <c r="R263" s="745">
        <f>('Moral weights'!P6/Deworming!P64)*10000</f>
        <v>931.8789367</v>
      </c>
      <c r="S263" s="745" t="str">
        <f>('Moral weights'!Q6/Deworming!Q64)*10000</f>
        <v>#VALUE!</v>
      </c>
    </row>
    <row r="264">
      <c r="A264" s="14"/>
      <c r="B264" s="789"/>
      <c r="C264" s="790"/>
      <c r="D264" s="748"/>
      <c r="E264" s="748"/>
      <c r="F264" s="308"/>
      <c r="G264" s="749"/>
      <c r="H264" s="749"/>
      <c r="I264" s="750"/>
      <c r="J264" s="750"/>
      <c r="K264" s="750"/>
      <c r="L264" s="750"/>
      <c r="M264" s="750"/>
      <c r="N264" s="750"/>
      <c r="O264" s="750"/>
      <c r="P264" s="750"/>
      <c r="Q264" s="750"/>
      <c r="R264" s="750"/>
      <c r="S264" s="750"/>
    </row>
    <row r="265">
      <c r="A265" s="751" t="s">
        <v>514</v>
      </c>
      <c r="B265" s="786"/>
      <c r="C265" s="787"/>
      <c r="D265" s="754"/>
      <c r="E265" s="754"/>
      <c r="F265" s="135"/>
      <c r="G265" s="135"/>
      <c r="H265" s="135"/>
      <c r="I265" s="135"/>
      <c r="J265" s="135"/>
      <c r="K265" s="135"/>
      <c r="L265" s="135"/>
      <c r="M265" s="135"/>
      <c r="N265" s="135"/>
      <c r="O265" s="135"/>
      <c r="P265" s="135"/>
      <c r="Q265" s="135"/>
      <c r="R265" s="135"/>
      <c r="S265" s="135"/>
    </row>
    <row r="266">
      <c r="A266" s="794" t="s">
        <v>550</v>
      </c>
      <c r="B266" s="801" t="s">
        <v>551</v>
      </c>
      <c r="C266" s="802" t="s">
        <v>552</v>
      </c>
      <c r="D266" s="793">
        <v>0.946899</v>
      </c>
      <c r="E266" s="793">
        <v>0.946899</v>
      </c>
      <c r="F266" s="793">
        <v>0.946899</v>
      </c>
      <c r="G266" s="793">
        <v>0.946899</v>
      </c>
      <c r="H266" s="793">
        <v>0.946899</v>
      </c>
      <c r="I266" s="793">
        <v>0.946899</v>
      </c>
      <c r="J266" s="793">
        <v>0.946899</v>
      </c>
      <c r="K266" s="793">
        <v>0.946899</v>
      </c>
      <c r="L266" s="793">
        <v>0.946899</v>
      </c>
      <c r="M266" s="793">
        <v>0.946899</v>
      </c>
      <c r="N266" s="793">
        <v>0.946899</v>
      </c>
      <c r="O266" s="793">
        <v>0.946899</v>
      </c>
      <c r="P266" s="793">
        <v>0.946899</v>
      </c>
      <c r="Q266" s="793">
        <v>0.946899</v>
      </c>
      <c r="R266" s="793">
        <v>0.946899</v>
      </c>
      <c r="S266" s="793">
        <v>0.946899</v>
      </c>
    </row>
    <row r="267">
      <c r="A267" s="794" t="s">
        <v>553</v>
      </c>
      <c r="B267" s="801" t="s">
        <v>551</v>
      </c>
      <c r="C267" s="802" t="s">
        <v>552</v>
      </c>
      <c r="D267" s="803">
        <v>0.389745</v>
      </c>
      <c r="E267" s="803">
        <v>0.389745</v>
      </c>
      <c r="F267" s="803">
        <v>0.389745</v>
      </c>
      <c r="G267" s="803">
        <v>0.389745</v>
      </c>
      <c r="H267" s="803">
        <v>0.389745</v>
      </c>
      <c r="I267" s="803">
        <v>0.389745</v>
      </c>
      <c r="J267" s="803">
        <v>0.389745</v>
      </c>
      <c r="K267" s="803">
        <v>0.389745</v>
      </c>
      <c r="L267" s="803">
        <v>0.389745</v>
      </c>
      <c r="M267" s="803">
        <v>0.389745</v>
      </c>
      <c r="N267" s="803">
        <v>0.389745</v>
      </c>
      <c r="O267" s="803">
        <v>0.389745</v>
      </c>
      <c r="P267" s="803">
        <v>0.389745</v>
      </c>
      <c r="Q267" s="803">
        <v>0.389745</v>
      </c>
      <c r="R267" s="803">
        <v>0.389745</v>
      </c>
      <c r="S267" s="803">
        <v>0.389745</v>
      </c>
    </row>
    <row r="268">
      <c r="A268" s="755" t="s">
        <v>464</v>
      </c>
      <c r="B268" s="801" t="s">
        <v>551</v>
      </c>
      <c r="C268" s="802" t="s">
        <v>552</v>
      </c>
      <c r="D268" s="793">
        <v>0.28407</v>
      </c>
      <c r="E268" s="793">
        <v>0.28407</v>
      </c>
      <c r="F268" s="793">
        <v>0.28407</v>
      </c>
      <c r="G268" s="793">
        <v>0.28407</v>
      </c>
      <c r="H268" s="793">
        <v>0.28407</v>
      </c>
      <c r="I268" s="793">
        <v>0.28407</v>
      </c>
      <c r="J268" s="793">
        <v>0.28407</v>
      </c>
      <c r="K268" s="793">
        <v>0.28407</v>
      </c>
      <c r="L268" s="793">
        <v>0.28407</v>
      </c>
      <c r="M268" s="793">
        <v>0.28407</v>
      </c>
      <c r="N268" s="793">
        <v>0.28407</v>
      </c>
      <c r="O268" s="793">
        <v>0.28407</v>
      </c>
      <c r="P268" s="793">
        <v>0.28407</v>
      </c>
      <c r="Q268" s="793">
        <v>0.28407</v>
      </c>
      <c r="R268" s="793">
        <v>0.28407</v>
      </c>
      <c r="S268" s="793">
        <v>0.28407</v>
      </c>
    </row>
    <row r="269">
      <c r="A269" s="755" t="s">
        <v>450</v>
      </c>
      <c r="B269" s="801" t="s">
        <v>551</v>
      </c>
      <c r="C269" s="802" t="s">
        <v>552</v>
      </c>
      <c r="D269" s="793">
        <v>0.273084</v>
      </c>
      <c r="E269" s="793">
        <v>0.273084</v>
      </c>
      <c r="F269" s="793">
        <v>0.273084</v>
      </c>
      <c r="G269" s="793">
        <v>0.273084</v>
      </c>
      <c r="H269" s="793">
        <v>0.273084</v>
      </c>
      <c r="I269" s="793">
        <v>0.273084</v>
      </c>
      <c r="J269" s="793">
        <v>0.273084</v>
      </c>
      <c r="K269" s="793">
        <v>0.273084</v>
      </c>
      <c r="L269" s="793">
        <v>0.273084</v>
      </c>
      <c r="M269" s="793">
        <v>0.273084</v>
      </c>
      <c r="N269" s="793">
        <v>0.273084</v>
      </c>
      <c r="O269" s="793">
        <v>0.273084</v>
      </c>
      <c r="P269" s="793">
        <v>0.273084</v>
      </c>
      <c r="Q269" s="793">
        <v>0.273084</v>
      </c>
      <c r="R269" s="793">
        <v>0.273084</v>
      </c>
      <c r="S269" s="793">
        <v>0.273084</v>
      </c>
    </row>
    <row r="270">
      <c r="A270" s="804" t="s">
        <v>554</v>
      </c>
      <c r="B270" s="805"/>
      <c r="C270" s="806"/>
      <c r="D270" s="807">
        <f t="shared" ref="D270:S270" si="98">sum(D267:D269)-D266</f>
        <v>0</v>
      </c>
      <c r="E270" s="807">
        <f t="shared" si="98"/>
        <v>0</v>
      </c>
      <c r="F270" s="808">
        <f t="shared" si="98"/>
        <v>0</v>
      </c>
      <c r="G270" s="807">
        <f t="shared" si="98"/>
        <v>0</v>
      </c>
      <c r="H270" s="807">
        <f t="shared" si="98"/>
        <v>0</v>
      </c>
      <c r="I270" s="807">
        <f t="shared" si="98"/>
        <v>0</v>
      </c>
      <c r="J270" s="807">
        <f t="shared" si="98"/>
        <v>0</v>
      </c>
      <c r="K270" s="807">
        <f t="shared" si="98"/>
        <v>0</v>
      </c>
      <c r="L270" s="807">
        <f t="shared" si="98"/>
        <v>0</v>
      </c>
      <c r="M270" s="807">
        <f t="shared" si="98"/>
        <v>0</v>
      </c>
      <c r="N270" s="807">
        <f t="shared" si="98"/>
        <v>0</v>
      </c>
      <c r="O270" s="807">
        <f t="shared" si="98"/>
        <v>0</v>
      </c>
      <c r="P270" s="807">
        <f t="shared" si="98"/>
        <v>0</v>
      </c>
      <c r="Q270" s="807">
        <f t="shared" si="98"/>
        <v>0</v>
      </c>
      <c r="R270" s="807">
        <f t="shared" si="98"/>
        <v>0</v>
      </c>
      <c r="S270" s="807">
        <f t="shared" si="98"/>
        <v>0</v>
      </c>
    </row>
    <row r="271">
      <c r="A271" s="14"/>
      <c r="B271" s="809"/>
      <c r="C271" s="810"/>
      <c r="D271" s="811"/>
      <c r="E271" s="811"/>
      <c r="F271" s="273"/>
      <c r="G271" s="812"/>
      <c r="H271" s="812"/>
      <c r="I271" s="812"/>
      <c r="J271" s="812"/>
      <c r="K271" s="812"/>
      <c r="L271" s="812"/>
      <c r="M271" s="812"/>
      <c r="N271" s="812"/>
      <c r="O271" s="812"/>
      <c r="P271" s="812"/>
      <c r="Q271" s="812"/>
      <c r="R271" s="812"/>
      <c r="S271" s="812"/>
    </row>
    <row r="272">
      <c r="B272" s="781"/>
      <c r="C272" s="782"/>
      <c r="D272" s="762"/>
      <c r="E272" s="762"/>
      <c r="F272" s="78"/>
      <c r="G272" s="762"/>
      <c r="H272" s="762"/>
      <c r="I272" s="762"/>
      <c r="J272" s="762"/>
      <c r="K272" s="762"/>
      <c r="L272" s="762"/>
      <c r="M272" s="762"/>
      <c r="N272" s="762"/>
      <c r="O272" s="762"/>
      <c r="P272" s="762"/>
      <c r="Q272" s="762"/>
      <c r="R272" s="762"/>
      <c r="S272" s="762"/>
    </row>
    <row r="273">
      <c r="A273" s="638" t="s">
        <v>518</v>
      </c>
      <c r="B273" s="786"/>
      <c r="C273" s="787"/>
      <c r="D273" s="754"/>
      <c r="E273" s="754"/>
      <c r="F273" s="135"/>
      <c r="G273" s="135"/>
      <c r="H273" s="135"/>
      <c r="I273" s="135"/>
      <c r="J273" s="135"/>
      <c r="K273" s="135"/>
      <c r="L273" s="135"/>
      <c r="M273" s="135"/>
      <c r="N273" s="135"/>
      <c r="O273" s="135"/>
      <c r="P273" s="135"/>
      <c r="Q273" s="135"/>
      <c r="R273" s="135"/>
      <c r="S273" s="135"/>
    </row>
    <row r="274">
      <c r="A274" s="763" t="s">
        <v>519</v>
      </c>
      <c r="B274" s="781"/>
      <c r="C274" s="782"/>
      <c r="F274" s="14"/>
    </row>
    <row r="275">
      <c r="A275" s="764" t="s">
        <v>464</v>
      </c>
      <c r="B275" s="796" t="s">
        <v>520</v>
      </c>
      <c r="C275" s="797"/>
      <c r="D275" s="554">
        <f>D263/Leveragefunging!D74</f>
        <v>0.1451132762</v>
      </c>
      <c r="E275" s="554">
        <f>E263/Leveragefunging!E74</f>
        <v>0.2258295717</v>
      </c>
      <c r="F275" s="204">
        <f>F263/Leveragefunging!F74</f>
        <v>0.2408159546</v>
      </c>
      <c r="G275" s="554">
        <f>G263/Leveragefunging!G74</f>
        <v>0.2729019943</v>
      </c>
      <c r="H275" s="554">
        <f>H263/Leveragefunging!H74</f>
        <v>0.149151678</v>
      </c>
      <c r="I275" s="554">
        <f>I263/Leveragefunging!I74</f>
        <v>0.1682766875</v>
      </c>
      <c r="J275" s="554">
        <f>J263/Leveragefunging!J74</f>
        <v>0.07903990544</v>
      </c>
      <c r="K275" s="554">
        <f>K263/Leveragefunging!K74</f>
        <v>0.2050610344</v>
      </c>
      <c r="L275" s="554">
        <f>L263/Leveragefunging!L74</f>
        <v>0.1583759314</v>
      </c>
      <c r="M275" s="554">
        <f>M263/Leveragefunging!M74</f>
        <v>0.1459005517</v>
      </c>
      <c r="N275" s="554">
        <f>N263/Leveragefunging!N74</f>
        <v>0.154113417</v>
      </c>
      <c r="O275" s="554">
        <f>O263/Leveragefunging!O74</f>
        <v>0.1931013242</v>
      </c>
      <c r="P275" s="554">
        <f>P263/Leveragefunging!P74</f>
        <v>0.1735478517</v>
      </c>
      <c r="Q275" s="554">
        <f>Q263/Leveragefunging!Q74</f>
        <v>0.1556108392</v>
      </c>
      <c r="R275" s="554">
        <f>R263/Leveragefunging!R74</f>
        <v>0.1152038761</v>
      </c>
      <c r="S275" s="554" t="str">
        <f>S263/Leveragefunging!S74</f>
        <v>#VALUE!</v>
      </c>
    </row>
    <row r="276">
      <c r="A276" s="764" t="s">
        <v>521</v>
      </c>
      <c r="B276" s="796" t="s">
        <v>520</v>
      </c>
      <c r="C276" s="797"/>
      <c r="D276" s="554">
        <f>D263/Leveragefunging!D75</f>
        <v>0.09192941216</v>
      </c>
      <c r="E276" s="554">
        <f>E263/Leveragefunging!E75</f>
        <v>0.1494158381</v>
      </c>
      <c r="F276" s="204">
        <f>F263/Leveragefunging!F75</f>
        <v>0.2084833095</v>
      </c>
      <c r="G276" s="554">
        <f>G263/Leveragefunging!G75</f>
        <v>0.336480756</v>
      </c>
      <c r="H276" s="554">
        <f>H263/Leveragefunging!H75</f>
        <v>0.1148987138</v>
      </c>
      <c r="I276" s="554">
        <f>I263/Leveragefunging!I75</f>
        <v>0.1588371585</v>
      </c>
      <c r="J276" s="554">
        <f>J263/Leveragefunging!J75</f>
        <v>0.07515152379</v>
      </c>
      <c r="K276" s="554">
        <f>K263/Leveragefunging!K75</f>
        <v>0.1515992703</v>
      </c>
      <c r="L276" s="554">
        <f>L263/Leveragefunging!L75</f>
        <v>0.1493543258</v>
      </c>
      <c r="M276" s="554">
        <f>M263/Leveragefunging!M75</f>
        <v>0.1147910812</v>
      </c>
      <c r="N276" s="554">
        <f>N263/Leveragefunging!N75</f>
        <v>0.1313465872</v>
      </c>
      <c r="O276" s="554">
        <f>O263/Leveragefunging!O75</f>
        <v>0.1661409878</v>
      </c>
      <c r="P276" s="554">
        <f>P263/Leveragefunging!P75</f>
        <v>0.1738399861</v>
      </c>
      <c r="Q276" s="554">
        <f>Q263/Leveragefunging!Q75</f>
        <v>0.08776455857</v>
      </c>
      <c r="R276" s="554">
        <f>R263/Leveragefunging!R75</f>
        <v>0.08168006907</v>
      </c>
      <c r="S276" s="554" t="str">
        <f>S263/Leveragefunging!S75</f>
        <v>#VALUE!</v>
      </c>
    </row>
    <row r="277">
      <c r="A277" s="642"/>
      <c r="B277" s="789"/>
      <c r="C277" s="790"/>
      <c r="D277" s="768"/>
      <c r="E277" s="768"/>
      <c r="F277" s="14"/>
      <c r="G277" s="14"/>
      <c r="H277" s="14"/>
      <c r="I277" s="14"/>
      <c r="J277" s="14"/>
      <c r="K277" s="14"/>
      <c r="L277" s="14"/>
      <c r="M277" s="14"/>
      <c r="N277" s="14"/>
      <c r="O277" s="14"/>
      <c r="P277" s="14"/>
      <c r="Q277" s="14"/>
      <c r="R277" s="14"/>
      <c r="S277" s="14"/>
    </row>
    <row r="278">
      <c r="A278" s="638" t="s">
        <v>522</v>
      </c>
      <c r="B278" s="786"/>
      <c r="C278" s="787"/>
      <c r="D278" s="754"/>
      <c r="E278" s="754"/>
      <c r="F278" s="135"/>
      <c r="G278" s="135"/>
      <c r="H278" s="135"/>
      <c r="I278" s="135"/>
      <c r="J278" s="135"/>
      <c r="K278" s="135"/>
      <c r="L278" s="135"/>
      <c r="M278" s="135"/>
      <c r="N278" s="135"/>
      <c r="O278" s="135"/>
      <c r="P278" s="135"/>
      <c r="Q278" s="135"/>
      <c r="R278" s="135"/>
      <c r="S278" s="135"/>
    </row>
    <row r="279">
      <c r="A279" s="769" t="s">
        <v>472</v>
      </c>
      <c r="B279" s="798"/>
      <c r="C279" s="799"/>
      <c r="D279" s="535"/>
      <c r="E279" s="535"/>
      <c r="F279" s="212"/>
      <c r="G279" s="535"/>
      <c r="H279" s="535"/>
      <c r="I279" s="535"/>
      <c r="J279" s="535"/>
      <c r="K279" s="535"/>
      <c r="L279" s="535"/>
      <c r="M279" s="535"/>
      <c r="N279" s="535"/>
      <c r="O279" s="535"/>
      <c r="P279" s="535"/>
      <c r="Q279" s="535"/>
      <c r="R279" s="535"/>
      <c r="S279" s="535"/>
    </row>
    <row r="280">
      <c r="A280" s="764" t="s">
        <v>523</v>
      </c>
      <c r="B280" s="796" t="s">
        <v>520</v>
      </c>
      <c r="C280" s="797"/>
      <c r="D280" s="554">
        <f>Leveragefunging!D77</f>
        <v>0.15</v>
      </c>
      <c r="E280" s="554">
        <f>Leveragefunging!E77</f>
        <v>0.15</v>
      </c>
      <c r="F280" s="204">
        <f>Leveragefunging!F77</f>
        <v>0.15</v>
      </c>
      <c r="G280" s="554">
        <f>Leveragefunging!G77</f>
        <v>0.15</v>
      </c>
      <c r="H280" s="554">
        <f>Leveragefunging!H77</f>
        <v>0.15</v>
      </c>
      <c r="I280" s="554">
        <f>Leveragefunging!I77</f>
        <v>0.15</v>
      </c>
      <c r="J280" s="554">
        <f>Leveragefunging!J77</f>
        <v>0.15</v>
      </c>
      <c r="K280" s="554">
        <f>Leveragefunging!K77</f>
        <v>0.15</v>
      </c>
      <c r="L280" s="554">
        <f>Leveragefunging!L77</f>
        <v>0.15</v>
      </c>
      <c r="M280" s="554">
        <f>Leveragefunging!M77</f>
        <v>0.15</v>
      </c>
      <c r="N280" s="554">
        <f>Leveragefunging!N77</f>
        <v>0.15</v>
      </c>
      <c r="O280" s="554">
        <f>Leveragefunging!O77</f>
        <v>0.15</v>
      </c>
      <c r="P280" s="554">
        <f>Leveragefunging!P77</f>
        <v>0.15</v>
      </c>
      <c r="Q280" s="554">
        <f>Leveragefunging!Q77</f>
        <v>0.15</v>
      </c>
      <c r="R280" s="554">
        <f>Leveragefunging!R77</f>
        <v>0.15</v>
      </c>
      <c r="S280" s="554">
        <f>Leveragefunging!S77</f>
        <v>0.15</v>
      </c>
    </row>
    <row r="281">
      <c r="A281" s="515" t="s">
        <v>524</v>
      </c>
      <c r="B281" s="778" t="s">
        <v>525</v>
      </c>
      <c r="C281" s="779"/>
      <c r="D281" s="500">
        <v>1.0</v>
      </c>
      <c r="E281" s="500">
        <v>1.0</v>
      </c>
      <c r="F281" s="773">
        <v>1.0</v>
      </c>
      <c r="G281" s="500">
        <v>1.0</v>
      </c>
      <c r="H281" s="500">
        <v>1.0</v>
      </c>
      <c r="I281" s="500">
        <v>1.0</v>
      </c>
      <c r="J281" s="500">
        <v>1.0</v>
      </c>
      <c r="K281" s="500">
        <v>1.0</v>
      </c>
      <c r="L281" s="500">
        <v>1.0</v>
      </c>
      <c r="M281" s="500">
        <v>1.0</v>
      </c>
      <c r="N281" s="500">
        <v>1.0</v>
      </c>
      <c r="O281" s="500">
        <v>1.0</v>
      </c>
      <c r="P281" s="500">
        <v>1.0</v>
      </c>
      <c r="Q281" s="500">
        <v>1.0</v>
      </c>
      <c r="R281" s="500">
        <v>1.0</v>
      </c>
      <c r="S281" s="500">
        <v>1.0</v>
      </c>
    </row>
    <row r="282">
      <c r="A282" s="763"/>
      <c r="B282" s="781"/>
      <c r="C282" s="782"/>
      <c r="F282" s="14"/>
    </row>
    <row r="283">
      <c r="A283" s="763" t="s">
        <v>555</v>
      </c>
      <c r="B283" s="781"/>
      <c r="C283" s="782"/>
      <c r="F283" s="14"/>
    </row>
    <row r="284">
      <c r="A284" s="515" t="s">
        <v>464</v>
      </c>
      <c r="B284" s="778" t="s">
        <v>525</v>
      </c>
      <c r="C284" s="779"/>
      <c r="D284" s="776">
        <v>-1.0</v>
      </c>
      <c r="E284" s="776">
        <v>-1.0</v>
      </c>
      <c r="F284" s="227">
        <v>-1.0</v>
      </c>
      <c r="G284" s="776">
        <v>-1.0</v>
      </c>
      <c r="H284" s="776">
        <v>-1.0</v>
      </c>
      <c r="I284" s="776">
        <v>-1.0</v>
      </c>
      <c r="J284" s="776">
        <v>-1.0</v>
      </c>
      <c r="K284" s="776">
        <v>-1.0</v>
      </c>
      <c r="L284" s="776">
        <v>-1.0</v>
      </c>
      <c r="M284" s="776">
        <v>-1.0</v>
      </c>
      <c r="N284" s="776">
        <v>-1.0</v>
      </c>
      <c r="O284" s="776">
        <v>-1.0</v>
      </c>
      <c r="P284" s="776">
        <v>-1.0</v>
      </c>
      <c r="Q284" s="776">
        <v>-1.0</v>
      </c>
      <c r="R284" s="776">
        <v>-1.0</v>
      </c>
      <c r="S284" s="776">
        <v>-1.0</v>
      </c>
    </row>
    <row r="285">
      <c r="A285" s="515" t="s">
        <v>521</v>
      </c>
      <c r="B285" s="778" t="s">
        <v>525</v>
      </c>
      <c r="C285" s="779"/>
      <c r="D285" s="776">
        <v>0.0</v>
      </c>
      <c r="E285" s="776">
        <v>0.0</v>
      </c>
      <c r="F285" s="227">
        <v>0.0</v>
      </c>
      <c r="G285" s="776">
        <v>0.0</v>
      </c>
      <c r="H285" s="776">
        <v>0.0</v>
      </c>
      <c r="I285" s="776">
        <v>0.0</v>
      </c>
      <c r="J285" s="776">
        <v>0.0</v>
      </c>
      <c r="K285" s="776">
        <v>0.0</v>
      </c>
      <c r="L285" s="776">
        <v>0.0</v>
      </c>
      <c r="M285" s="776">
        <v>0.0</v>
      </c>
      <c r="N285" s="776">
        <v>0.0</v>
      </c>
      <c r="O285" s="776">
        <v>0.0</v>
      </c>
      <c r="P285" s="776">
        <v>0.0</v>
      </c>
      <c r="Q285" s="776">
        <v>0.0</v>
      </c>
      <c r="R285" s="776">
        <v>0.0</v>
      </c>
      <c r="S285" s="776">
        <v>0.0</v>
      </c>
    </row>
    <row r="286">
      <c r="B286" s="781"/>
      <c r="C286" s="782"/>
      <c r="F286" s="14"/>
    </row>
    <row r="287">
      <c r="A287" s="763" t="s">
        <v>527</v>
      </c>
      <c r="B287" s="781"/>
      <c r="C287" s="782"/>
      <c r="F287" s="14"/>
    </row>
    <row r="288">
      <c r="A288" s="515" t="s">
        <v>464</v>
      </c>
      <c r="B288" s="778" t="s">
        <v>528</v>
      </c>
      <c r="C288" s="779"/>
      <c r="D288" s="592">
        <f t="shared" ref="D288:S288" si="99">D284*(1-D$275)</f>
        <v>-0.8548867238</v>
      </c>
      <c r="E288" s="592">
        <f t="shared" si="99"/>
        <v>-0.7741704283</v>
      </c>
      <c r="F288" s="183">
        <f t="shared" si="99"/>
        <v>-0.7591840454</v>
      </c>
      <c r="G288" s="592">
        <f t="shared" si="99"/>
        <v>-0.7270980057</v>
      </c>
      <c r="H288" s="592">
        <f t="shared" si="99"/>
        <v>-0.850848322</v>
      </c>
      <c r="I288" s="592">
        <f t="shared" si="99"/>
        <v>-0.8317233125</v>
      </c>
      <c r="J288" s="592">
        <f t="shared" si="99"/>
        <v>-0.9209600946</v>
      </c>
      <c r="K288" s="592">
        <f t="shared" si="99"/>
        <v>-0.7949389656</v>
      </c>
      <c r="L288" s="592">
        <f t="shared" si="99"/>
        <v>-0.8416240686</v>
      </c>
      <c r="M288" s="592">
        <f t="shared" si="99"/>
        <v>-0.8540994483</v>
      </c>
      <c r="N288" s="592">
        <f t="shared" si="99"/>
        <v>-0.845886583</v>
      </c>
      <c r="O288" s="592">
        <f t="shared" si="99"/>
        <v>-0.8068986758</v>
      </c>
      <c r="P288" s="592">
        <f t="shared" si="99"/>
        <v>-0.8264521483</v>
      </c>
      <c r="Q288" s="592">
        <f t="shared" si="99"/>
        <v>-0.8443891608</v>
      </c>
      <c r="R288" s="592">
        <f t="shared" si="99"/>
        <v>-0.8847961239</v>
      </c>
      <c r="S288" s="592" t="str">
        <f t="shared" si="99"/>
        <v>#VALUE!</v>
      </c>
    </row>
    <row r="289">
      <c r="A289" s="515" t="s">
        <v>521</v>
      </c>
      <c r="B289" s="778" t="s">
        <v>528</v>
      </c>
      <c r="C289" s="779"/>
      <c r="D289" s="592">
        <f t="shared" ref="D289:S289" si="100">D285*(1-D$275)</f>
        <v>0</v>
      </c>
      <c r="E289" s="592">
        <f t="shared" si="100"/>
        <v>0</v>
      </c>
      <c r="F289" s="183">
        <f t="shared" si="100"/>
        <v>0</v>
      </c>
      <c r="G289" s="592">
        <f t="shared" si="100"/>
        <v>0</v>
      </c>
      <c r="H289" s="592">
        <f t="shared" si="100"/>
        <v>0</v>
      </c>
      <c r="I289" s="592">
        <f t="shared" si="100"/>
        <v>0</v>
      </c>
      <c r="J289" s="592">
        <f t="shared" si="100"/>
        <v>0</v>
      </c>
      <c r="K289" s="592">
        <f t="shared" si="100"/>
        <v>0</v>
      </c>
      <c r="L289" s="592">
        <f t="shared" si="100"/>
        <v>0</v>
      </c>
      <c r="M289" s="592">
        <f t="shared" si="100"/>
        <v>0</v>
      </c>
      <c r="N289" s="592">
        <f t="shared" si="100"/>
        <v>0</v>
      </c>
      <c r="O289" s="592">
        <f t="shared" si="100"/>
        <v>0</v>
      </c>
      <c r="P289" s="592">
        <f t="shared" si="100"/>
        <v>0</v>
      </c>
      <c r="Q289" s="592">
        <f t="shared" si="100"/>
        <v>0</v>
      </c>
      <c r="R289" s="592">
        <f t="shared" si="100"/>
        <v>0</v>
      </c>
      <c r="S289" s="592" t="str">
        <f t="shared" si="100"/>
        <v>#VALUE!</v>
      </c>
    </row>
    <row r="290">
      <c r="A290" s="515" t="s">
        <v>529</v>
      </c>
      <c r="B290" s="778" t="s">
        <v>528</v>
      </c>
      <c r="C290" s="779"/>
      <c r="D290" s="592">
        <f t="shared" ref="D290:S290" si="101">sum(D288:D289)</f>
        <v>-0.8548867238</v>
      </c>
      <c r="E290" s="592">
        <f t="shared" si="101"/>
        <v>-0.7741704283</v>
      </c>
      <c r="F290" s="183">
        <f t="shared" si="101"/>
        <v>-0.7591840454</v>
      </c>
      <c r="G290" s="592">
        <f t="shared" si="101"/>
        <v>-0.7270980057</v>
      </c>
      <c r="H290" s="592">
        <f t="shared" si="101"/>
        <v>-0.850848322</v>
      </c>
      <c r="I290" s="592">
        <f t="shared" si="101"/>
        <v>-0.8317233125</v>
      </c>
      <c r="J290" s="592">
        <f t="shared" si="101"/>
        <v>-0.9209600946</v>
      </c>
      <c r="K290" s="592">
        <f t="shared" si="101"/>
        <v>-0.7949389656</v>
      </c>
      <c r="L290" s="592">
        <f t="shared" si="101"/>
        <v>-0.8416240686</v>
      </c>
      <c r="M290" s="592">
        <f t="shared" si="101"/>
        <v>-0.8540994483</v>
      </c>
      <c r="N290" s="592">
        <f t="shared" si="101"/>
        <v>-0.845886583</v>
      </c>
      <c r="O290" s="592">
        <f t="shared" si="101"/>
        <v>-0.8068986758</v>
      </c>
      <c r="P290" s="592">
        <f t="shared" si="101"/>
        <v>-0.8264521483</v>
      </c>
      <c r="Q290" s="592">
        <f t="shared" si="101"/>
        <v>-0.8443891608</v>
      </c>
      <c r="R290" s="592">
        <f t="shared" si="101"/>
        <v>-0.8847961239</v>
      </c>
      <c r="S290" s="516" t="str">
        <f t="shared" si="101"/>
        <v>#VALUE!</v>
      </c>
    </row>
    <row r="291">
      <c r="B291" s="781"/>
      <c r="C291" s="782"/>
      <c r="F291" s="14"/>
    </row>
    <row r="292">
      <c r="A292" s="769" t="s">
        <v>455</v>
      </c>
      <c r="B292" s="798"/>
      <c r="C292" s="799"/>
      <c r="D292" s="535"/>
      <c r="E292" s="535"/>
      <c r="F292" s="212"/>
      <c r="G292" s="535"/>
      <c r="H292" s="535"/>
      <c r="I292" s="535"/>
      <c r="J292" s="535"/>
      <c r="K292" s="535"/>
      <c r="L292" s="535"/>
      <c r="M292" s="535"/>
      <c r="N292" s="535"/>
      <c r="O292" s="535"/>
      <c r="P292" s="535"/>
      <c r="Q292" s="535"/>
      <c r="R292" s="535"/>
      <c r="S292" s="535"/>
    </row>
    <row r="293">
      <c r="A293" s="764" t="s">
        <v>523</v>
      </c>
      <c r="B293" s="796" t="s">
        <v>520</v>
      </c>
      <c r="C293" s="797"/>
      <c r="D293" s="777">
        <f>Leveragefunging!D78</f>
        <v>0</v>
      </c>
      <c r="E293" s="777">
        <f>Leveragefunging!E78</f>
        <v>0</v>
      </c>
      <c r="F293" s="264">
        <f>Leveragefunging!F78</f>
        <v>0</v>
      </c>
      <c r="G293" s="777">
        <f>Leveragefunging!G78</f>
        <v>0</v>
      </c>
      <c r="H293" s="777">
        <f>Leveragefunging!H78</f>
        <v>0</v>
      </c>
      <c r="I293" s="777">
        <f>Leveragefunging!I78</f>
        <v>0</v>
      </c>
      <c r="J293" s="777">
        <f>Leveragefunging!J78</f>
        <v>0</v>
      </c>
      <c r="K293" s="777">
        <f>Leveragefunging!K78</f>
        <v>0</v>
      </c>
      <c r="L293" s="777">
        <f>Leveragefunging!L78</f>
        <v>0</v>
      </c>
      <c r="M293" s="777">
        <f>Leveragefunging!M78</f>
        <v>0</v>
      </c>
      <c r="N293" s="777">
        <f>Leveragefunging!N78</f>
        <v>0</v>
      </c>
      <c r="O293" s="777">
        <f>Leveragefunging!O78</f>
        <v>0</v>
      </c>
      <c r="P293" s="777">
        <f>Leveragefunging!P78</f>
        <v>0</v>
      </c>
      <c r="Q293" s="777">
        <f>Leveragefunging!Q78</f>
        <v>0</v>
      </c>
      <c r="R293" s="777">
        <f>Leveragefunging!R78</f>
        <v>0</v>
      </c>
      <c r="S293" s="777">
        <f>Leveragefunging!S78</f>
        <v>0</v>
      </c>
    </row>
    <row r="294">
      <c r="A294" s="515" t="s">
        <v>524</v>
      </c>
      <c r="B294" s="778" t="s">
        <v>556</v>
      </c>
      <c r="C294" s="779"/>
      <c r="D294" s="500">
        <v>0.0</v>
      </c>
      <c r="E294" s="500">
        <v>0.0</v>
      </c>
      <c r="F294" s="773">
        <v>0.0</v>
      </c>
      <c r="G294" s="500">
        <v>0.0</v>
      </c>
      <c r="H294" s="500">
        <v>0.0</v>
      </c>
      <c r="I294" s="500">
        <v>0.0</v>
      </c>
      <c r="J294" s="500">
        <v>0.0</v>
      </c>
      <c r="K294" s="500">
        <v>0.0</v>
      </c>
      <c r="L294" s="500">
        <v>0.0</v>
      </c>
      <c r="M294" s="500">
        <v>0.0</v>
      </c>
      <c r="N294" s="500">
        <v>0.0</v>
      </c>
      <c r="O294" s="500">
        <v>0.0</v>
      </c>
      <c r="P294" s="500">
        <v>0.0</v>
      </c>
      <c r="Q294" s="500">
        <v>0.0</v>
      </c>
      <c r="R294" s="500">
        <v>0.0</v>
      </c>
      <c r="S294" s="500">
        <v>0.0</v>
      </c>
    </row>
    <row r="295">
      <c r="B295" s="781"/>
      <c r="C295" s="782"/>
      <c r="F295" s="14"/>
    </row>
    <row r="296">
      <c r="A296" s="763" t="s">
        <v>555</v>
      </c>
      <c r="B296" s="781"/>
      <c r="C296" s="782"/>
      <c r="F296" s="14"/>
    </row>
    <row r="297">
      <c r="A297" s="515" t="s">
        <v>464</v>
      </c>
      <c r="B297" s="778" t="s">
        <v>525</v>
      </c>
      <c r="C297" s="779"/>
      <c r="D297" s="800">
        <v>0.0</v>
      </c>
      <c r="E297" s="800">
        <v>0.0</v>
      </c>
      <c r="F297" s="238">
        <v>0.0</v>
      </c>
      <c r="G297" s="800">
        <v>0.0</v>
      </c>
      <c r="H297" s="800">
        <v>0.0</v>
      </c>
      <c r="I297" s="800">
        <v>0.0</v>
      </c>
      <c r="J297" s="800">
        <v>0.0</v>
      </c>
      <c r="K297" s="800">
        <v>0.0</v>
      </c>
      <c r="L297" s="800">
        <v>0.0</v>
      </c>
      <c r="M297" s="800">
        <v>0.0</v>
      </c>
      <c r="N297" s="800">
        <v>0.0</v>
      </c>
      <c r="O297" s="800">
        <v>0.0</v>
      </c>
      <c r="P297" s="800">
        <v>0.0</v>
      </c>
      <c r="Q297" s="800">
        <v>0.0</v>
      </c>
      <c r="R297" s="800">
        <v>0.0</v>
      </c>
      <c r="S297" s="800">
        <v>0.0</v>
      </c>
    </row>
    <row r="298">
      <c r="A298" s="515" t="s">
        <v>521</v>
      </c>
      <c r="B298" s="778" t="s">
        <v>525</v>
      </c>
      <c r="C298" s="779"/>
      <c r="D298" s="780">
        <f t="shared" ref="D298:S298" si="102">(1-D294)*(D269/D267)</f>
        <v>0.7006735173</v>
      </c>
      <c r="E298" s="780">
        <f t="shared" si="102"/>
        <v>0.7006735173</v>
      </c>
      <c r="F298" s="238">
        <f t="shared" si="102"/>
        <v>0.7006735173</v>
      </c>
      <c r="G298" s="780">
        <f t="shared" si="102"/>
        <v>0.7006735173</v>
      </c>
      <c r="H298" s="780">
        <f t="shared" si="102"/>
        <v>0.7006735173</v>
      </c>
      <c r="I298" s="780">
        <f t="shared" si="102"/>
        <v>0.7006735173</v>
      </c>
      <c r="J298" s="780">
        <f t="shared" si="102"/>
        <v>0.7006735173</v>
      </c>
      <c r="K298" s="780">
        <f t="shared" si="102"/>
        <v>0.7006735173</v>
      </c>
      <c r="L298" s="780">
        <f t="shared" si="102"/>
        <v>0.7006735173</v>
      </c>
      <c r="M298" s="780">
        <f t="shared" si="102"/>
        <v>0.7006735173</v>
      </c>
      <c r="N298" s="780">
        <f t="shared" si="102"/>
        <v>0.7006735173</v>
      </c>
      <c r="O298" s="780">
        <f t="shared" si="102"/>
        <v>0.7006735173</v>
      </c>
      <c r="P298" s="780">
        <f t="shared" si="102"/>
        <v>0.7006735173</v>
      </c>
      <c r="Q298" s="780">
        <f t="shared" si="102"/>
        <v>0.7006735173</v>
      </c>
      <c r="R298" s="780">
        <f t="shared" si="102"/>
        <v>0.7006735173</v>
      </c>
      <c r="S298" s="780">
        <f t="shared" si="102"/>
        <v>0.7006735173</v>
      </c>
    </row>
    <row r="299">
      <c r="B299" s="781"/>
      <c r="C299" s="782"/>
      <c r="F299" s="14"/>
    </row>
    <row r="300">
      <c r="A300" s="763" t="s">
        <v>527</v>
      </c>
      <c r="B300" s="781"/>
      <c r="C300" s="782"/>
      <c r="F300" s="14"/>
    </row>
    <row r="301">
      <c r="A301" s="515" t="s">
        <v>464</v>
      </c>
      <c r="B301" s="778" t="s">
        <v>528</v>
      </c>
      <c r="C301" s="779"/>
      <c r="D301" s="592">
        <f t="shared" ref="D301:S301" si="103">D297*(1-D275)</f>
        <v>0</v>
      </c>
      <c r="E301" s="592">
        <f t="shared" si="103"/>
        <v>0</v>
      </c>
      <c r="F301" s="183">
        <f t="shared" si="103"/>
        <v>0</v>
      </c>
      <c r="G301" s="592">
        <f t="shared" si="103"/>
        <v>0</v>
      </c>
      <c r="H301" s="592">
        <f t="shared" si="103"/>
        <v>0</v>
      </c>
      <c r="I301" s="592">
        <f t="shared" si="103"/>
        <v>0</v>
      </c>
      <c r="J301" s="592">
        <f t="shared" si="103"/>
        <v>0</v>
      </c>
      <c r="K301" s="592">
        <f t="shared" si="103"/>
        <v>0</v>
      </c>
      <c r="L301" s="592">
        <f t="shared" si="103"/>
        <v>0</v>
      </c>
      <c r="M301" s="592">
        <f t="shared" si="103"/>
        <v>0</v>
      </c>
      <c r="N301" s="592">
        <f t="shared" si="103"/>
        <v>0</v>
      </c>
      <c r="O301" s="592">
        <f t="shared" si="103"/>
        <v>0</v>
      </c>
      <c r="P301" s="592">
        <f t="shared" si="103"/>
        <v>0</v>
      </c>
      <c r="Q301" s="592">
        <f t="shared" si="103"/>
        <v>0</v>
      </c>
      <c r="R301" s="592">
        <f t="shared" si="103"/>
        <v>0</v>
      </c>
      <c r="S301" s="592" t="str">
        <f t="shared" si="103"/>
        <v>#VALUE!</v>
      </c>
    </row>
    <row r="302">
      <c r="A302" s="515" t="s">
        <v>521</v>
      </c>
      <c r="B302" s="778" t="s">
        <v>528</v>
      </c>
      <c r="C302" s="779"/>
      <c r="D302" s="592">
        <f t="shared" ref="D302:S302" si="104">D298*(1-D276)</f>
        <v>0.6362610127</v>
      </c>
      <c r="E302" s="592">
        <f t="shared" si="104"/>
        <v>0.5959817965</v>
      </c>
      <c r="F302" s="183">
        <f t="shared" si="104"/>
        <v>0.5545947835</v>
      </c>
      <c r="G302" s="592">
        <f t="shared" si="104"/>
        <v>0.4649103625</v>
      </c>
      <c r="H302" s="592">
        <f t="shared" si="104"/>
        <v>0.6201670314</v>
      </c>
      <c r="I302" s="592">
        <f t="shared" si="104"/>
        <v>0.5893805268</v>
      </c>
      <c r="J302" s="592">
        <f t="shared" si="104"/>
        <v>0.6480168348</v>
      </c>
      <c r="K302" s="592">
        <f t="shared" si="104"/>
        <v>0.5944519234</v>
      </c>
      <c r="L302" s="592">
        <f t="shared" si="104"/>
        <v>0.5960248965</v>
      </c>
      <c r="M302" s="592">
        <f t="shared" si="104"/>
        <v>0.6202424467</v>
      </c>
      <c r="N302" s="592">
        <f t="shared" si="104"/>
        <v>0.608642442</v>
      </c>
      <c r="O302" s="592">
        <f t="shared" si="104"/>
        <v>0.584262927</v>
      </c>
      <c r="P302" s="592">
        <f t="shared" si="104"/>
        <v>0.5788684428</v>
      </c>
      <c r="Q302" s="592">
        <f t="shared" si="104"/>
        <v>0.6391792154</v>
      </c>
      <c r="R302" s="592">
        <f t="shared" si="104"/>
        <v>0.643442456</v>
      </c>
      <c r="S302" s="592" t="str">
        <f t="shared" si="104"/>
        <v>#VALUE!</v>
      </c>
    </row>
    <row r="303">
      <c r="A303" s="515" t="s">
        <v>529</v>
      </c>
      <c r="B303" s="778" t="s">
        <v>528</v>
      </c>
      <c r="C303" s="779"/>
      <c r="D303" s="592">
        <f t="shared" ref="D303:S303" si="105">sum(D301:D302)</f>
        <v>0.6362610127</v>
      </c>
      <c r="E303" s="592">
        <f t="shared" si="105"/>
        <v>0.5959817965</v>
      </c>
      <c r="F303" s="183">
        <f t="shared" si="105"/>
        <v>0.5545947835</v>
      </c>
      <c r="G303" s="592">
        <f t="shared" si="105"/>
        <v>0.4649103625</v>
      </c>
      <c r="H303" s="592">
        <f t="shared" si="105"/>
        <v>0.6201670314</v>
      </c>
      <c r="I303" s="592">
        <f t="shared" si="105"/>
        <v>0.5893805268</v>
      </c>
      <c r="J303" s="592">
        <f t="shared" si="105"/>
        <v>0.6480168348</v>
      </c>
      <c r="K303" s="592">
        <f t="shared" si="105"/>
        <v>0.5944519234</v>
      </c>
      <c r="L303" s="592">
        <f t="shared" si="105"/>
        <v>0.5960248965</v>
      </c>
      <c r="M303" s="592">
        <f t="shared" si="105"/>
        <v>0.6202424467</v>
      </c>
      <c r="N303" s="592">
        <f t="shared" si="105"/>
        <v>0.608642442</v>
      </c>
      <c r="O303" s="592">
        <f t="shared" si="105"/>
        <v>0.584262927</v>
      </c>
      <c r="P303" s="592">
        <f t="shared" si="105"/>
        <v>0.5788684428</v>
      </c>
      <c r="Q303" s="592">
        <f t="shared" si="105"/>
        <v>0.6391792154</v>
      </c>
      <c r="R303" s="592">
        <f t="shared" si="105"/>
        <v>0.643442456</v>
      </c>
      <c r="S303" s="592" t="str">
        <f t="shared" si="105"/>
        <v>#VALUE!</v>
      </c>
    </row>
    <row r="304">
      <c r="B304" s="781"/>
      <c r="C304" s="782"/>
      <c r="F304" s="14"/>
    </row>
    <row r="305">
      <c r="A305" s="769" t="s">
        <v>457</v>
      </c>
      <c r="B305" s="798"/>
      <c r="C305" s="799"/>
      <c r="D305" s="535"/>
      <c r="E305" s="535"/>
      <c r="F305" s="212"/>
      <c r="G305" s="535"/>
      <c r="H305" s="535"/>
      <c r="I305" s="535"/>
      <c r="J305" s="535"/>
      <c r="K305" s="535"/>
      <c r="L305" s="535"/>
      <c r="M305" s="535"/>
      <c r="N305" s="535"/>
      <c r="O305" s="535"/>
      <c r="P305" s="535"/>
      <c r="Q305" s="535"/>
      <c r="R305" s="535"/>
      <c r="S305" s="535"/>
    </row>
    <row r="306">
      <c r="A306" s="764" t="s">
        <v>523</v>
      </c>
      <c r="B306" s="796" t="s">
        <v>520</v>
      </c>
      <c r="C306" s="797"/>
      <c r="D306" s="777">
        <f>Leveragefunging!D79</f>
        <v>0.85</v>
      </c>
      <c r="E306" s="777">
        <f>Leveragefunging!E79</f>
        <v>0.85</v>
      </c>
      <c r="F306" s="264">
        <f>Leveragefunging!F79</f>
        <v>0.85</v>
      </c>
      <c r="G306" s="777">
        <f>Leveragefunging!G79</f>
        <v>0.85</v>
      </c>
      <c r="H306" s="777">
        <f>Leveragefunging!H79</f>
        <v>0.85</v>
      </c>
      <c r="I306" s="777">
        <f>Leveragefunging!I79</f>
        <v>0.85</v>
      </c>
      <c r="J306" s="777">
        <f>Leveragefunging!J79</f>
        <v>0.85</v>
      </c>
      <c r="K306" s="777">
        <f>Leveragefunging!K79</f>
        <v>0.85</v>
      </c>
      <c r="L306" s="777">
        <f>Leveragefunging!L79</f>
        <v>0.85</v>
      </c>
      <c r="M306" s="777">
        <f>Leveragefunging!M79</f>
        <v>0.85</v>
      </c>
      <c r="N306" s="777">
        <f>Leveragefunging!N79</f>
        <v>0.85</v>
      </c>
      <c r="O306" s="777">
        <f>Leveragefunging!O79</f>
        <v>0.85</v>
      </c>
      <c r="P306" s="777">
        <f>Leveragefunging!P79</f>
        <v>0.85</v>
      </c>
      <c r="Q306" s="777">
        <f>Leveragefunging!Q79</f>
        <v>0.85</v>
      </c>
      <c r="R306" s="777">
        <f>Leveragefunging!R79</f>
        <v>0.85</v>
      </c>
      <c r="S306" s="777">
        <f>Leveragefunging!S79</f>
        <v>0.85</v>
      </c>
    </row>
    <row r="307">
      <c r="A307" s="515" t="s">
        <v>524</v>
      </c>
      <c r="B307" s="778" t="s">
        <v>525</v>
      </c>
      <c r="C307" s="779"/>
      <c r="D307" s="500">
        <v>0.0</v>
      </c>
      <c r="E307" s="500">
        <v>0.0</v>
      </c>
      <c r="F307" s="773">
        <v>0.0</v>
      </c>
      <c r="G307" s="500">
        <v>0.0</v>
      </c>
      <c r="H307" s="500">
        <v>0.0</v>
      </c>
      <c r="I307" s="500">
        <v>0.0</v>
      </c>
      <c r="J307" s="500">
        <v>0.0</v>
      </c>
      <c r="K307" s="500">
        <v>0.0</v>
      </c>
      <c r="L307" s="500">
        <v>0.0</v>
      </c>
      <c r="M307" s="500">
        <v>0.0</v>
      </c>
      <c r="N307" s="500">
        <v>0.0</v>
      </c>
      <c r="O307" s="500">
        <v>0.0</v>
      </c>
      <c r="P307" s="500">
        <v>0.0</v>
      </c>
      <c r="Q307" s="500">
        <v>0.0</v>
      </c>
      <c r="R307" s="500">
        <v>0.0</v>
      </c>
      <c r="S307" s="500">
        <v>0.0</v>
      </c>
    </row>
    <row r="308">
      <c r="B308" s="781"/>
      <c r="C308" s="782"/>
      <c r="F308" s="14"/>
    </row>
    <row r="309">
      <c r="A309" s="763" t="s">
        <v>555</v>
      </c>
      <c r="B309" s="781"/>
      <c r="C309" s="782"/>
      <c r="F309" s="14"/>
    </row>
    <row r="310">
      <c r="A310" s="515" t="s">
        <v>464</v>
      </c>
      <c r="B310" s="778" t="s">
        <v>525</v>
      </c>
      <c r="C310" s="779"/>
      <c r="D310" s="780">
        <f t="shared" ref="D310:S310" si="106">(1-D$307)*(D268/D$267)</f>
        <v>0.7288611785</v>
      </c>
      <c r="E310" s="780">
        <f t="shared" si="106"/>
        <v>0.7288611785</v>
      </c>
      <c r="F310" s="238">
        <f t="shared" si="106"/>
        <v>0.7288611785</v>
      </c>
      <c r="G310" s="780">
        <f t="shared" si="106"/>
        <v>0.7288611785</v>
      </c>
      <c r="H310" s="780">
        <f t="shared" si="106"/>
        <v>0.7288611785</v>
      </c>
      <c r="I310" s="780">
        <f t="shared" si="106"/>
        <v>0.7288611785</v>
      </c>
      <c r="J310" s="780">
        <f t="shared" si="106"/>
        <v>0.7288611785</v>
      </c>
      <c r="K310" s="780">
        <f t="shared" si="106"/>
        <v>0.7288611785</v>
      </c>
      <c r="L310" s="780">
        <f t="shared" si="106"/>
        <v>0.7288611785</v>
      </c>
      <c r="M310" s="780">
        <f t="shared" si="106"/>
        <v>0.7288611785</v>
      </c>
      <c r="N310" s="780">
        <f t="shared" si="106"/>
        <v>0.7288611785</v>
      </c>
      <c r="O310" s="780">
        <f t="shared" si="106"/>
        <v>0.7288611785</v>
      </c>
      <c r="P310" s="780">
        <f t="shared" si="106"/>
        <v>0.7288611785</v>
      </c>
      <c r="Q310" s="780">
        <f t="shared" si="106"/>
        <v>0.7288611785</v>
      </c>
      <c r="R310" s="780">
        <f t="shared" si="106"/>
        <v>0.7288611785</v>
      </c>
      <c r="S310" s="780">
        <f t="shared" si="106"/>
        <v>0.7288611785</v>
      </c>
    </row>
    <row r="311">
      <c r="A311" s="515" t="s">
        <v>521</v>
      </c>
      <c r="B311" s="778" t="s">
        <v>525</v>
      </c>
      <c r="C311" s="779"/>
      <c r="D311" s="780">
        <f t="shared" ref="D311:S311" si="107">(1-D$307)*(D269/D$267)</f>
        <v>0.7006735173</v>
      </c>
      <c r="E311" s="780">
        <f t="shared" si="107"/>
        <v>0.7006735173</v>
      </c>
      <c r="F311" s="238">
        <f t="shared" si="107"/>
        <v>0.7006735173</v>
      </c>
      <c r="G311" s="780">
        <f t="shared" si="107"/>
        <v>0.7006735173</v>
      </c>
      <c r="H311" s="780">
        <f t="shared" si="107"/>
        <v>0.7006735173</v>
      </c>
      <c r="I311" s="780">
        <f t="shared" si="107"/>
        <v>0.7006735173</v>
      </c>
      <c r="J311" s="780">
        <f t="shared" si="107"/>
        <v>0.7006735173</v>
      </c>
      <c r="K311" s="780">
        <f t="shared" si="107"/>
        <v>0.7006735173</v>
      </c>
      <c r="L311" s="780">
        <f t="shared" si="107"/>
        <v>0.7006735173</v>
      </c>
      <c r="M311" s="780">
        <f t="shared" si="107"/>
        <v>0.7006735173</v>
      </c>
      <c r="N311" s="780">
        <f t="shared" si="107"/>
        <v>0.7006735173</v>
      </c>
      <c r="O311" s="780">
        <f t="shared" si="107"/>
        <v>0.7006735173</v>
      </c>
      <c r="P311" s="780">
        <f t="shared" si="107"/>
        <v>0.7006735173</v>
      </c>
      <c r="Q311" s="780">
        <f t="shared" si="107"/>
        <v>0.7006735173</v>
      </c>
      <c r="R311" s="780">
        <f t="shared" si="107"/>
        <v>0.7006735173</v>
      </c>
      <c r="S311" s="780">
        <f t="shared" si="107"/>
        <v>0.7006735173</v>
      </c>
    </row>
    <row r="312">
      <c r="B312" s="781"/>
      <c r="C312" s="782"/>
      <c r="F312" s="14"/>
    </row>
    <row r="313">
      <c r="A313" s="763" t="s">
        <v>527</v>
      </c>
      <c r="B313" s="781"/>
      <c r="C313" s="782"/>
      <c r="F313" s="14"/>
    </row>
    <row r="314">
      <c r="A314" s="515" t="s">
        <v>464</v>
      </c>
      <c r="B314" s="778" t="s">
        <v>528</v>
      </c>
      <c r="C314" s="779"/>
      <c r="D314" s="501">
        <f t="shared" ref="D314:S314" si="108">D310*(1-D275)</f>
        <v>0.623093745</v>
      </c>
      <c r="E314" s="501">
        <f t="shared" si="108"/>
        <v>0.5642627707</v>
      </c>
      <c r="F314" s="773">
        <f t="shared" si="108"/>
        <v>0.553339778</v>
      </c>
      <c r="G314" s="501">
        <f t="shared" si="108"/>
        <v>0.5299535093</v>
      </c>
      <c r="H314" s="501">
        <f t="shared" si="108"/>
        <v>0.6201503107</v>
      </c>
      <c r="I314" s="501">
        <f t="shared" si="108"/>
        <v>0.6062108337</v>
      </c>
      <c r="J314" s="501">
        <f t="shared" si="108"/>
        <v>0.6712520598</v>
      </c>
      <c r="K314" s="501">
        <f t="shared" si="108"/>
        <v>0.5794001513</v>
      </c>
      <c r="L314" s="501">
        <f t="shared" si="108"/>
        <v>0.6134271104</v>
      </c>
      <c r="M314" s="501">
        <f t="shared" si="108"/>
        <v>0.6225199304</v>
      </c>
      <c r="N314" s="501">
        <f t="shared" si="108"/>
        <v>0.6165338917</v>
      </c>
      <c r="O314" s="501">
        <f t="shared" si="108"/>
        <v>0.5881171197</v>
      </c>
      <c r="P314" s="501">
        <f t="shared" si="108"/>
        <v>0.6023688868</v>
      </c>
      <c r="Q314" s="501">
        <f t="shared" si="108"/>
        <v>0.6154424788</v>
      </c>
      <c r="R314" s="501">
        <f t="shared" si="108"/>
        <v>0.6448935456</v>
      </c>
      <c r="S314" s="501" t="str">
        <f t="shared" si="108"/>
        <v>#VALUE!</v>
      </c>
    </row>
    <row r="315">
      <c r="A315" s="515" t="s">
        <v>521</v>
      </c>
      <c r="B315" s="778" t="s">
        <v>528</v>
      </c>
      <c r="C315" s="779"/>
      <c r="D315" s="501">
        <f t="shared" ref="D315:S315" si="109">D311*(1-D276)</f>
        <v>0.6362610127</v>
      </c>
      <c r="E315" s="501">
        <f t="shared" si="109"/>
        <v>0.5959817965</v>
      </c>
      <c r="F315" s="773">
        <f t="shared" si="109"/>
        <v>0.5545947835</v>
      </c>
      <c r="G315" s="501">
        <f t="shared" si="109"/>
        <v>0.4649103625</v>
      </c>
      <c r="H315" s="501">
        <f t="shared" si="109"/>
        <v>0.6201670314</v>
      </c>
      <c r="I315" s="501">
        <f t="shared" si="109"/>
        <v>0.5893805268</v>
      </c>
      <c r="J315" s="501">
        <f t="shared" si="109"/>
        <v>0.6480168348</v>
      </c>
      <c r="K315" s="501">
        <f t="shared" si="109"/>
        <v>0.5944519234</v>
      </c>
      <c r="L315" s="501">
        <f t="shared" si="109"/>
        <v>0.5960248965</v>
      </c>
      <c r="M315" s="501">
        <f t="shared" si="109"/>
        <v>0.6202424467</v>
      </c>
      <c r="N315" s="501">
        <f t="shared" si="109"/>
        <v>0.608642442</v>
      </c>
      <c r="O315" s="501">
        <f t="shared" si="109"/>
        <v>0.584262927</v>
      </c>
      <c r="P315" s="501">
        <f t="shared" si="109"/>
        <v>0.5788684428</v>
      </c>
      <c r="Q315" s="501">
        <f t="shared" si="109"/>
        <v>0.6391792154</v>
      </c>
      <c r="R315" s="501">
        <f t="shared" si="109"/>
        <v>0.643442456</v>
      </c>
      <c r="S315" s="501" t="str">
        <f t="shared" si="109"/>
        <v>#VALUE!</v>
      </c>
    </row>
    <row r="316">
      <c r="A316" s="515" t="s">
        <v>529</v>
      </c>
      <c r="B316" s="778" t="s">
        <v>528</v>
      </c>
      <c r="C316" s="779"/>
      <c r="D316" s="592">
        <f t="shared" ref="D316:S316" si="110">sum(D314:D315)</f>
        <v>1.259354758</v>
      </c>
      <c r="E316" s="592">
        <f t="shared" si="110"/>
        <v>1.160244567</v>
      </c>
      <c r="F316" s="183">
        <f t="shared" si="110"/>
        <v>1.107934562</v>
      </c>
      <c r="G316" s="592">
        <f t="shared" si="110"/>
        <v>0.9948638718</v>
      </c>
      <c r="H316" s="592">
        <f t="shared" si="110"/>
        <v>1.240317342</v>
      </c>
      <c r="I316" s="592">
        <f t="shared" si="110"/>
        <v>1.19559136</v>
      </c>
      <c r="J316" s="592">
        <f t="shared" si="110"/>
        <v>1.319268895</v>
      </c>
      <c r="K316" s="592">
        <f t="shared" si="110"/>
        <v>1.173852075</v>
      </c>
      <c r="L316" s="592">
        <f t="shared" si="110"/>
        <v>1.209452007</v>
      </c>
      <c r="M316" s="592">
        <f t="shared" si="110"/>
        <v>1.242762377</v>
      </c>
      <c r="N316" s="592">
        <f t="shared" si="110"/>
        <v>1.225176334</v>
      </c>
      <c r="O316" s="592">
        <f t="shared" si="110"/>
        <v>1.172380047</v>
      </c>
      <c r="P316" s="592">
        <f t="shared" si="110"/>
        <v>1.18123733</v>
      </c>
      <c r="Q316" s="592">
        <f t="shared" si="110"/>
        <v>1.254621694</v>
      </c>
      <c r="R316" s="592">
        <f t="shared" si="110"/>
        <v>1.288336002</v>
      </c>
      <c r="S316" s="592" t="str">
        <f t="shared" si="110"/>
        <v>#VALUE!</v>
      </c>
    </row>
    <row r="317">
      <c r="B317" s="781"/>
      <c r="C317" s="782"/>
      <c r="F317" s="14"/>
    </row>
    <row r="318">
      <c r="A318" s="638" t="s">
        <v>533</v>
      </c>
      <c r="B318" s="786"/>
      <c r="C318" s="787"/>
      <c r="D318" s="754"/>
      <c r="E318" s="754"/>
      <c r="F318" s="135"/>
      <c r="G318" s="135"/>
      <c r="H318" s="135"/>
      <c r="I318" s="135"/>
      <c r="J318" s="135"/>
      <c r="K318" s="135"/>
      <c r="L318" s="135"/>
      <c r="M318" s="135"/>
      <c r="N318" s="135"/>
      <c r="O318" s="135"/>
      <c r="P318" s="135"/>
      <c r="Q318" s="135"/>
      <c r="R318" s="135"/>
      <c r="S318" s="135"/>
    </row>
    <row r="319">
      <c r="B319" s="781"/>
      <c r="C319" s="782"/>
      <c r="F319" s="14"/>
    </row>
    <row r="320">
      <c r="A320" s="515" t="s">
        <v>300</v>
      </c>
      <c r="B320" s="778" t="s">
        <v>528</v>
      </c>
      <c r="C320" s="779"/>
      <c r="D320" s="592">
        <f t="shared" ref="D320:S320" si="111">(D280*D290)+(D293*D303)+(D306*D316)</f>
        <v>0.9422185355</v>
      </c>
      <c r="E320" s="592">
        <f t="shared" si="111"/>
        <v>0.8700823179</v>
      </c>
      <c r="F320" s="183">
        <f t="shared" si="111"/>
        <v>0.8278667705</v>
      </c>
      <c r="G320" s="592">
        <f t="shared" si="111"/>
        <v>0.7365695902</v>
      </c>
      <c r="H320" s="592">
        <f t="shared" si="111"/>
        <v>0.9266424925</v>
      </c>
      <c r="I320" s="592">
        <f t="shared" si="111"/>
        <v>0.8914941595</v>
      </c>
      <c r="J320" s="592">
        <f t="shared" si="111"/>
        <v>0.9832345463</v>
      </c>
      <c r="K320" s="592">
        <f t="shared" si="111"/>
        <v>0.8785334186</v>
      </c>
      <c r="L320" s="592">
        <f t="shared" si="111"/>
        <v>0.9017905956</v>
      </c>
      <c r="M320" s="592">
        <f t="shared" si="111"/>
        <v>0.9282331033</v>
      </c>
      <c r="N320" s="592">
        <f t="shared" si="111"/>
        <v>0.9145168963</v>
      </c>
      <c r="O320" s="592">
        <f t="shared" si="111"/>
        <v>0.8754882384</v>
      </c>
      <c r="P320" s="592">
        <f t="shared" si="111"/>
        <v>0.8800839079</v>
      </c>
      <c r="Q320" s="592">
        <f t="shared" si="111"/>
        <v>0.9397700659</v>
      </c>
      <c r="R320" s="592">
        <f t="shared" si="111"/>
        <v>0.9623661828</v>
      </c>
      <c r="S320" s="516" t="str">
        <f t="shared" si="111"/>
        <v>#VALUE!</v>
      </c>
    </row>
    <row r="321">
      <c r="B321" s="760"/>
      <c r="C321" s="761"/>
      <c r="F321" s="14"/>
    </row>
    <row r="322">
      <c r="A322" s="741" t="s">
        <v>476</v>
      </c>
      <c r="B322" s="296"/>
      <c r="C322" s="296"/>
      <c r="D322" s="296"/>
      <c r="E322" s="296"/>
      <c r="F322" s="296"/>
      <c r="G322" s="296"/>
      <c r="H322" s="296"/>
      <c r="I322" s="296"/>
      <c r="J322" s="296"/>
      <c r="K322" s="296"/>
      <c r="L322" s="296"/>
      <c r="M322" s="296"/>
      <c r="N322" s="296"/>
      <c r="O322" s="296"/>
      <c r="P322" s="296"/>
      <c r="Q322" s="296"/>
      <c r="R322" s="296"/>
      <c r="S322" s="742"/>
    </row>
    <row r="323">
      <c r="A323" s="14"/>
      <c r="B323" s="746"/>
      <c r="C323" s="747"/>
      <c r="D323" s="768"/>
      <c r="E323" s="768"/>
      <c r="F323" s="14"/>
      <c r="G323" s="14"/>
      <c r="H323" s="14"/>
      <c r="I323" s="14"/>
      <c r="J323" s="14"/>
      <c r="K323" s="14"/>
      <c r="L323" s="14"/>
      <c r="M323" s="14"/>
      <c r="N323" s="14"/>
      <c r="O323" s="14"/>
      <c r="P323" s="14"/>
      <c r="Q323" s="14"/>
      <c r="R323" s="14"/>
      <c r="S323" s="14"/>
    </row>
    <row r="324">
      <c r="A324" s="282" t="s">
        <v>534</v>
      </c>
      <c r="B324" s="743" t="s">
        <v>528</v>
      </c>
      <c r="C324" s="788"/>
      <c r="D324" s="745">
        <f>('Moral weights'!B6/Deworming!B82)*10000</f>
        <v>2829.153464</v>
      </c>
      <c r="E324" s="745">
        <f>('Moral weights'!C6/Deworming!C82)*10000</f>
        <v>2712.969643</v>
      </c>
      <c r="F324" s="745">
        <f>('Moral weights'!D6/Deworming!D82)*10000</f>
        <v>7234.585716</v>
      </c>
      <c r="G324" s="745">
        <f>('Moral weights'!E6/Deworming!E82)*10000</f>
        <v>9454.392022</v>
      </c>
      <c r="H324" s="745">
        <f>('Moral weights'!F6/Deworming!F82)*10000</f>
        <v>2485.504584</v>
      </c>
      <c r="I324" s="745">
        <f>('Moral weights'!G6/Deworming!G82)*10000</f>
        <v>4074.193761</v>
      </c>
      <c r="J324" s="745">
        <f>('Moral weights'!H6/Deworming!H82)*10000</f>
        <v>1327.463318</v>
      </c>
      <c r="K324" s="745">
        <f>('Moral weights'!I6/Deworming!I82)*10000</f>
        <v>4101.845596</v>
      </c>
      <c r="L324" s="745">
        <f>('Moral weights'!J6/Deworming!J82)*10000</f>
        <v>4429.338206</v>
      </c>
      <c r="M324" s="745">
        <f>('Moral weights'!K6/Deworming!K82)*10000</f>
        <v>2406.572515</v>
      </c>
      <c r="N324" s="745">
        <f>('Moral weights'!L6/Deworming!L82)*10000</f>
        <v>3008.215643</v>
      </c>
      <c r="O324" s="745">
        <f>('Moral weights'!M6/Deworming!M82)*10000</f>
        <v>5300.479353</v>
      </c>
      <c r="P324" s="745">
        <f>('Moral weights'!N6/Deworming!N82)*10000</f>
        <v>4286.4828</v>
      </c>
      <c r="Q324" s="745">
        <f>('Moral weights'!O6/Deworming!O82)*10000</f>
        <v>868.4373726</v>
      </c>
      <c r="R324" s="745">
        <f>('Moral weights'!P6/Deworming!P82)*10000</f>
        <v>1203.286257</v>
      </c>
      <c r="S324" s="745" t="str">
        <f>('Moral weights'!Q6/Deworming!Q82)*10000</f>
        <v>#VALUE!</v>
      </c>
    </row>
    <row r="325">
      <c r="A325" s="14"/>
      <c r="B325" s="789"/>
      <c r="C325" s="790"/>
      <c r="D325" s="748"/>
      <c r="E325" s="748"/>
      <c r="F325" s="308"/>
      <c r="G325" s="749"/>
      <c r="H325" s="749"/>
      <c r="I325" s="750"/>
      <c r="J325" s="750"/>
      <c r="K325" s="750"/>
      <c r="L325" s="750"/>
      <c r="M325" s="750"/>
      <c r="N325" s="750"/>
      <c r="O325" s="750"/>
      <c r="P325" s="750"/>
      <c r="Q325" s="750"/>
      <c r="R325" s="750"/>
      <c r="S325" s="750"/>
    </row>
    <row r="326">
      <c r="A326" s="751" t="s">
        <v>514</v>
      </c>
      <c r="B326" s="786"/>
      <c r="C326" s="787"/>
      <c r="D326" s="754"/>
      <c r="E326" s="754"/>
      <c r="F326" s="135"/>
      <c r="G326" s="135"/>
      <c r="H326" s="135"/>
      <c r="I326" s="135"/>
      <c r="J326" s="135"/>
      <c r="K326" s="135"/>
      <c r="L326" s="135"/>
      <c r="M326" s="135"/>
      <c r="N326" s="135"/>
      <c r="O326" s="135"/>
      <c r="P326" s="135"/>
      <c r="Q326" s="135"/>
      <c r="R326" s="135"/>
      <c r="S326" s="135"/>
    </row>
    <row r="327">
      <c r="A327" s="794" t="s">
        <v>550</v>
      </c>
      <c r="B327" s="801" t="s">
        <v>557</v>
      </c>
      <c r="C327" s="802" t="s">
        <v>558</v>
      </c>
      <c r="D327" s="793">
        <v>0.805121139</v>
      </c>
      <c r="E327" s="793">
        <v>0.805121139</v>
      </c>
      <c r="F327" s="793">
        <v>0.805121139</v>
      </c>
      <c r="G327" s="793">
        <v>0.805121139</v>
      </c>
      <c r="H327" s="793">
        <v>0.805121139</v>
      </c>
      <c r="I327" s="793">
        <v>0.805121139</v>
      </c>
      <c r="J327" s="793">
        <v>0.805121139</v>
      </c>
      <c r="K327" s="793">
        <v>0.805121139</v>
      </c>
      <c r="L327" s="793">
        <v>0.805121139</v>
      </c>
      <c r="M327" s="793">
        <v>0.805121139</v>
      </c>
      <c r="N327" s="793">
        <v>0.805121139</v>
      </c>
      <c r="O327" s="793">
        <v>0.805121139</v>
      </c>
      <c r="P327" s="793">
        <v>0.805121139</v>
      </c>
      <c r="Q327" s="793">
        <v>0.805121139</v>
      </c>
      <c r="R327" s="793">
        <v>0.805121139</v>
      </c>
      <c r="S327" s="793">
        <v>0.805121139</v>
      </c>
    </row>
    <row r="328">
      <c r="A328" s="794" t="s">
        <v>559</v>
      </c>
      <c r="B328" s="801" t="s">
        <v>557</v>
      </c>
      <c r="C328" s="802" t="s">
        <v>560</v>
      </c>
      <c r="D328" s="803">
        <v>0.4626643629</v>
      </c>
      <c r="E328" s="803">
        <v>0.4626643629</v>
      </c>
      <c r="F328" s="803">
        <v>0.4626643629</v>
      </c>
      <c r="G328" s="803">
        <v>0.4626643629</v>
      </c>
      <c r="H328" s="803">
        <v>0.4626643629</v>
      </c>
      <c r="I328" s="803">
        <v>0.4626643629</v>
      </c>
      <c r="J328" s="803">
        <v>0.4626643629</v>
      </c>
      <c r="K328" s="803">
        <v>0.4626643629</v>
      </c>
      <c r="L328" s="803">
        <v>0.4626643629</v>
      </c>
      <c r="M328" s="803">
        <v>0.4626643629</v>
      </c>
      <c r="N328" s="803">
        <v>0.4626643629</v>
      </c>
      <c r="O328" s="803">
        <v>0.4626643629</v>
      </c>
      <c r="P328" s="803">
        <v>0.4626643629</v>
      </c>
      <c r="Q328" s="803">
        <v>0.4626643629</v>
      </c>
      <c r="R328" s="803">
        <v>0.4626643629</v>
      </c>
      <c r="S328" s="803">
        <v>0.4626643629</v>
      </c>
    </row>
    <row r="329">
      <c r="A329" s="755" t="s">
        <v>464</v>
      </c>
      <c r="B329" s="801" t="s">
        <v>557</v>
      </c>
      <c r="C329" s="802" t="s">
        <v>560</v>
      </c>
      <c r="D329" s="793">
        <v>0.2415363416</v>
      </c>
      <c r="E329" s="793">
        <v>0.2415363416</v>
      </c>
      <c r="F329" s="793">
        <v>0.2415363416</v>
      </c>
      <c r="G329" s="793">
        <v>0.2415363416</v>
      </c>
      <c r="H329" s="793">
        <v>0.2415363416</v>
      </c>
      <c r="I329" s="793">
        <v>0.2415363416</v>
      </c>
      <c r="J329" s="793">
        <v>0.2415363416</v>
      </c>
      <c r="K329" s="793">
        <v>0.2415363416</v>
      </c>
      <c r="L329" s="793">
        <v>0.2415363416</v>
      </c>
      <c r="M329" s="793">
        <v>0.2415363416</v>
      </c>
      <c r="N329" s="793">
        <v>0.2415363416</v>
      </c>
      <c r="O329" s="793">
        <v>0.2415363416</v>
      </c>
      <c r="P329" s="793">
        <v>0.2415363416</v>
      </c>
      <c r="Q329" s="793">
        <v>0.2415363416</v>
      </c>
      <c r="R329" s="793">
        <v>0.2415363416</v>
      </c>
      <c r="S329" s="793">
        <v>0.2415363416</v>
      </c>
    </row>
    <row r="330">
      <c r="A330" s="755" t="s">
        <v>450</v>
      </c>
      <c r="B330" s="801" t="s">
        <v>557</v>
      </c>
      <c r="C330" s="802" t="s">
        <v>560</v>
      </c>
      <c r="D330" s="793">
        <v>0.100920434</v>
      </c>
      <c r="E330" s="793">
        <v>0.100920434</v>
      </c>
      <c r="F330" s="793">
        <v>0.100920434</v>
      </c>
      <c r="G330" s="793">
        <v>0.100920434</v>
      </c>
      <c r="H330" s="793">
        <v>0.100920434</v>
      </c>
      <c r="I330" s="793">
        <v>0.100920434</v>
      </c>
      <c r="J330" s="793">
        <v>0.100920434</v>
      </c>
      <c r="K330" s="793">
        <v>0.100920434</v>
      </c>
      <c r="L330" s="793">
        <v>0.100920434</v>
      </c>
      <c r="M330" s="793">
        <v>0.100920434</v>
      </c>
      <c r="N330" s="793">
        <v>0.100920434</v>
      </c>
      <c r="O330" s="793">
        <v>0.100920434</v>
      </c>
      <c r="P330" s="793">
        <v>0.100920434</v>
      </c>
      <c r="Q330" s="793">
        <v>0.100920434</v>
      </c>
      <c r="R330" s="793">
        <v>0.100920434</v>
      </c>
      <c r="S330" s="793">
        <v>0.100920434</v>
      </c>
    </row>
    <row r="331">
      <c r="A331" s="804" t="s">
        <v>554</v>
      </c>
      <c r="B331" s="805"/>
      <c r="C331" s="806"/>
      <c r="D331" s="807">
        <f t="shared" ref="D331:S331" si="112">sum(D328:D330)-D327</f>
        <v>-0.0000000004999999303</v>
      </c>
      <c r="E331" s="807">
        <f t="shared" si="112"/>
        <v>-0.0000000004999999303</v>
      </c>
      <c r="F331" s="808">
        <f t="shared" si="112"/>
        <v>-0.0000000004999999303</v>
      </c>
      <c r="G331" s="807">
        <f t="shared" si="112"/>
        <v>-0.0000000004999999303</v>
      </c>
      <c r="H331" s="807">
        <f t="shared" si="112"/>
        <v>-0.0000000004999999303</v>
      </c>
      <c r="I331" s="807">
        <f t="shared" si="112"/>
        <v>-0.0000000004999999303</v>
      </c>
      <c r="J331" s="807">
        <f t="shared" si="112"/>
        <v>-0.0000000004999999303</v>
      </c>
      <c r="K331" s="807">
        <f t="shared" si="112"/>
        <v>-0.0000000004999999303</v>
      </c>
      <c r="L331" s="807">
        <f t="shared" si="112"/>
        <v>-0.0000000004999999303</v>
      </c>
      <c r="M331" s="807">
        <f t="shared" si="112"/>
        <v>-0.0000000004999999303</v>
      </c>
      <c r="N331" s="807">
        <f t="shared" si="112"/>
        <v>-0.0000000004999999303</v>
      </c>
      <c r="O331" s="807">
        <f t="shared" si="112"/>
        <v>-0.0000000004999999303</v>
      </c>
      <c r="P331" s="807">
        <f t="shared" si="112"/>
        <v>-0.0000000004999999303</v>
      </c>
      <c r="Q331" s="807">
        <f t="shared" si="112"/>
        <v>-0.0000000004999999303</v>
      </c>
      <c r="R331" s="807">
        <f t="shared" si="112"/>
        <v>-0.0000000004999999303</v>
      </c>
      <c r="S331" s="807">
        <f t="shared" si="112"/>
        <v>-0.0000000004999999303</v>
      </c>
    </row>
    <row r="332">
      <c r="A332" s="14"/>
      <c r="B332" s="809"/>
      <c r="C332" s="810"/>
      <c r="D332" s="811"/>
      <c r="E332" s="811"/>
      <c r="F332" s="273"/>
      <c r="G332" s="812"/>
      <c r="H332" s="812"/>
      <c r="I332" s="812"/>
      <c r="J332" s="812"/>
      <c r="K332" s="812"/>
      <c r="L332" s="812"/>
      <c r="M332" s="812"/>
      <c r="N332" s="812"/>
      <c r="O332" s="812"/>
      <c r="P332" s="812"/>
      <c r="Q332" s="812"/>
      <c r="R332" s="812"/>
      <c r="S332" s="812"/>
    </row>
    <row r="333">
      <c r="B333" s="781"/>
      <c r="C333" s="782"/>
      <c r="D333" s="762"/>
      <c r="E333" s="762"/>
      <c r="F333" s="78"/>
      <c r="G333" s="762"/>
      <c r="H333" s="762"/>
      <c r="I333" s="762"/>
      <c r="J333" s="762"/>
      <c r="K333" s="762"/>
      <c r="L333" s="762"/>
      <c r="M333" s="762"/>
      <c r="N333" s="762"/>
      <c r="O333" s="762"/>
      <c r="P333" s="762"/>
      <c r="Q333" s="762"/>
      <c r="R333" s="762"/>
      <c r="S333" s="762"/>
    </row>
    <row r="334">
      <c r="A334" s="638" t="s">
        <v>518</v>
      </c>
      <c r="B334" s="786"/>
      <c r="C334" s="787"/>
      <c r="D334" s="754"/>
      <c r="E334" s="754"/>
      <c r="F334" s="135"/>
      <c r="G334" s="135"/>
      <c r="H334" s="135"/>
      <c r="I334" s="135"/>
      <c r="J334" s="135"/>
      <c r="K334" s="135"/>
      <c r="L334" s="135"/>
      <c r="M334" s="135"/>
      <c r="N334" s="135"/>
      <c r="O334" s="135"/>
      <c r="P334" s="135"/>
      <c r="Q334" s="135"/>
      <c r="R334" s="135"/>
      <c r="S334" s="135"/>
    </row>
    <row r="335">
      <c r="A335" s="763" t="s">
        <v>519</v>
      </c>
      <c r="B335" s="781"/>
      <c r="C335" s="782"/>
      <c r="F335" s="14"/>
    </row>
    <row r="336">
      <c r="A336" s="764" t="s">
        <v>464</v>
      </c>
      <c r="B336" s="796" t="s">
        <v>520</v>
      </c>
      <c r="C336" s="797"/>
      <c r="D336" s="554">
        <f t="shared" ref="D336:S336" si="113">D324/D86</f>
        <v>0.1873771411</v>
      </c>
      <c r="E336" s="554">
        <f t="shared" si="113"/>
        <v>0.2916018481</v>
      </c>
      <c r="F336" s="554">
        <f t="shared" si="113"/>
        <v>0.3109529761</v>
      </c>
      <c r="G336" s="554">
        <f t="shared" si="113"/>
        <v>0.3523839915</v>
      </c>
      <c r="H336" s="554">
        <f t="shared" si="113"/>
        <v>0.1925917169</v>
      </c>
      <c r="I336" s="554">
        <f t="shared" si="113"/>
        <v>0.2172868358</v>
      </c>
      <c r="J336" s="554">
        <f t="shared" si="113"/>
        <v>0.1020600727</v>
      </c>
      <c r="K336" s="554">
        <f t="shared" si="113"/>
        <v>0.2647845282</v>
      </c>
      <c r="L336" s="554">
        <f t="shared" si="113"/>
        <v>0.2045025102</v>
      </c>
      <c r="M336" s="554">
        <f t="shared" si="113"/>
        <v>0.1883937085</v>
      </c>
      <c r="N336" s="554">
        <f t="shared" si="113"/>
        <v>0.1989985495</v>
      </c>
      <c r="O336" s="554">
        <f t="shared" si="113"/>
        <v>0.2493415835</v>
      </c>
      <c r="P336" s="554">
        <f t="shared" si="113"/>
        <v>0.2240932128</v>
      </c>
      <c r="Q336" s="554">
        <f t="shared" si="113"/>
        <v>0.2009320921</v>
      </c>
      <c r="R336" s="554">
        <f t="shared" si="113"/>
        <v>0.1487567058</v>
      </c>
      <c r="S336" s="554" t="str">
        <f t="shared" si="113"/>
        <v>#VALUE!</v>
      </c>
    </row>
    <row r="337">
      <c r="A337" s="764" t="s">
        <v>521</v>
      </c>
      <c r="B337" s="796" t="s">
        <v>520</v>
      </c>
      <c r="C337" s="797"/>
      <c r="D337" s="554">
        <f t="shared" ref="D337:S337" si="114">D324/D87</f>
        <v>0.1187036147</v>
      </c>
      <c r="E337" s="554">
        <f t="shared" si="114"/>
        <v>0.1929328129</v>
      </c>
      <c r="F337" s="554">
        <f t="shared" si="114"/>
        <v>0.269203532</v>
      </c>
      <c r="G337" s="554">
        <f t="shared" si="114"/>
        <v>0.4344799025</v>
      </c>
      <c r="H337" s="554">
        <f t="shared" si="114"/>
        <v>0.1483626658</v>
      </c>
      <c r="I337" s="554">
        <f t="shared" si="114"/>
        <v>0.2050980685</v>
      </c>
      <c r="J337" s="554">
        <f t="shared" si="114"/>
        <v>0.09703920996</v>
      </c>
      <c r="K337" s="554">
        <f t="shared" si="114"/>
        <v>0.1957521641</v>
      </c>
      <c r="L337" s="554">
        <f t="shared" si="114"/>
        <v>0.1928533854</v>
      </c>
      <c r="M337" s="554">
        <f t="shared" si="114"/>
        <v>0.1482236855</v>
      </c>
      <c r="N337" s="554">
        <f t="shared" si="114"/>
        <v>0.1696009397</v>
      </c>
      <c r="O337" s="554">
        <f t="shared" si="114"/>
        <v>0.2145291191</v>
      </c>
      <c r="P337" s="554">
        <f t="shared" si="114"/>
        <v>0.2244704306</v>
      </c>
      <c r="Q337" s="554">
        <f t="shared" si="114"/>
        <v>0.1133257584</v>
      </c>
      <c r="R337" s="554">
        <f t="shared" si="114"/>
        <v>0.1054691771</v>
      </c>
      <c r="S337" s="554" t="str">
        <f t="shared" si="114"/>
        <v>#VALUE!</v>
      </c>
    </row>
    <row r="338">
      <c r="A338" s="642"/>
      <c r="B338" s="789"/>
      <c r="C338" s="790"/>
      <c r="D338" s="768"/>
      <c r="E338" s="768"/>
      <c r="F338" s="14"/>
      <c r="G338" s="14"/>
      <c r="H338" s="14"/>
      <c r="I338" s="14"/>
      <c r="J338" s="14"/>
      <c r="K338" s="14"/>
      <c r="L338" s="14"/>
      <c r="M338" s="14"/>
      <c r="N338" s="14"/>
      <c r="O338" s="14"/>
      <c r="P338" s="14"/>
      <c r="Q338" s="14"/>
      <c r="R338" s="14"/>
      <c r="S338" s="14"/>
    </row>
    <row r="339">
      <c r="A339" s="638" t="s">
        <v>522</v>
      </c>
      <c r="B339" s="786"/>
      <c r="C339" s="787"/>
      <c r="D339" s="754"/>
      <c r="E339" s="754"/>
      <c r="F339" s="135"/>
      <c r="G339" s="135"/>
      <c r="H339" s="135"/>
      <c r="I339" s="135"/>
      <c r="J339" s="135"/>
      <c r="K339" s="135"/>
      <c r="L339" s="135"/>
      <c r="M339" s="135"/>
      <c r="N339" s="135"/>
      <c r="O339" s="135"/>
      <c r="P339" s="135"/>
      <c r="Q339" s="135"/>
      <c r="R339" s="135"/>
      <c r="S339" s="135"/>
    </row>
    <row r="340">
      <c r="A340" s="769" t="s">
        <v>561</v>
      </c>
      <c r="B340" s="798"/>
      <c r="C340" s="799"/>
      <c r="D340" s="535"/>
      <c r="E340" s="535"/>
      <c r="F340" s="212"/>
      <c r="G340" s="535"/>
      <c r="H340" s="535"/>
      <c r="I340" s="535"/>
      <c r="J340" s="535"/>
      <c r="K340" s="535"/>
      <c r="L340" s="535"/>
      <c r="M340" s="535"/>
      <c r="N340" s="535"/>
      <c r="O340" s="535"/>
      <c r="P340" s="535"/>
      <c r="Q340" s="535"/>
      <c r="R340" s="535"/>
      <c r="S340" s="535"/>
    </row>
    <row r="341">
      <c r="A341" s="764" t="s">
        <v>523</v>
      </c>
      <c r="B341" s="796" t="s">
        <v>520</v>
      </c>
      <c r="C341" s="797"/>
      <c r="D341" s="554">
        <f t="shared" ref="D341:S341" si="115">D89</f>
        <v>0.15</v>
      </c>
      <c r="E341" s="554">
        <f t="shared" si="115"/>
        <v>0.15</v>
      </c>
      <c r="F341" s="554">
        <f t="shared" si="115"/>
        <v>0.15</v>
      </c>
      <c r="G341" s="554">
        <f t="shared" si="115"/>
        <v>0.15</v>
      </c>
      <c r="H341" s="554">
        <f t="shared" si="115"/>
        <v>0.15</v>
      </c>
      <c r="I341" s="554">
        <f t="shared" si="115"/>
        <v>0.15</v>
      </c>
      <c r="J341" s="554">
        <f t="shared" si="115"/>
        <v>0.15</v>
      </c>
      <c r="K341" s="554">
        <f t="shared" si="115"/>
        <v>0.15</v>
      </c>
      <c r="L341" s="554">
        <f t="shared" si="115"/>
        <v>0.15</v>
      </c>
      <c r="M341" s="554">
        <f t="shared" si="115"/>
        <v>0.15</v>
      </c>
      <c r="N341" s="554">
        <f t="shared" si="115"/>
        <v>0.15</v>
      </c>
      <c r="O341" s="554">
        <f t="shared" si="115"/>
        <v>0.15</v>
      </c>
      <c r="P341" s="554">
        <f t="shared" si="115"/>
        <v>0.15</v>
      </c>
      <c r="Q341" s="554">
        <f t="shared" si="115"/>
        <v>0.15</v>
      </c>
      <c r="R341" s="554">
        <f t="shared" si="115"/>
        <v>0.15</v>
      </c>
      <c r="S341" s="554">
        <f t="shared" si="115"/>
        <v>0.15</v>
      </c>
    </row>
    <row r="342">
      <c r="A342" s="515" t="s">
        <v>524</v>
      </c>
      <c r="B342" s="778" t="s">
        <v>525</v>
      </c>
      <c r="C342" s="779"/>
      <c r="D342" s="500">
        <v>1.0</v>
      </c>
      <c r="E342" s="500">
        <v>1.0</v>
      </c>
      <c r="F342" s="773">
        <v>1.0</v>
      </c>
      <c r="G342" s="500">
        <v>1.0</v>
      </c>
      <c r="H342" s="500">
        <v>1.0</v>
      </c>
      <c r="I342" s="500">
        <v>1.0</v>
      </c>
      <c r="J342" s="500">
        <v>1.0</v>
      </c>
      <c r="K342" s="500">
        <v>1.0</v>
      </c>
      <c r="L342" s="500">
        <v>1.0</v>
      </c>
      <c r="M342" s="500">
        <v>1.0</v>
      </c>
      <c r="N342" s="500">
        <v>1.0</v>
      </c>
      <c r="O342" s="500">
        <v>1.0</v>
      </c>
      <c r="P342" s="500">
        <v>1.0</v>
      </c>
      <c r="Q342" s="500">
        <v>1.0</v>
      </c>
      <c r="R342" s="500">
        <v>1.0</v>
      </c>
      <c r="S342" s="500">
        <v>1.0</v>
      </c>
    </row>
    <row r="343">
      <c r="A343" s="763"/>
      <c r="B343" s="781"/>
      <c r="C343" s="782"/>
      <c r="F343" s="14"/>
    </row>
    <row r="344">
      <c r="A344" s="763" t="s">
        <v>562</v>
      </c>
      <c r="B344" s="781"/>
      <c r="C344" s="782"/>
      <c r="F344" s="14"/>
    </row>
    <row r="345">
      <c r="A345" s="515" t="s">
        <v>464</v>
      </c>
      <c r="B345" s="778" t="s">
        <v>525</v>
      </c>
      <c r="C345" s="779"/>
      <c r="D345" s="776">
        <v>-1.0</v>
      </c>
      <c r="E345" s="776">
        <v>-1.0</v>
      </c>
      <c r="F345" s="227">
        <v>-1.0</v>
      </c>
      <c r="G345" s="776">
        <v>-1.0</v>
      </c>
      <c r="H345" s="776">
        <v>-1.0</v>
      </c>
      <c r="I345" s="776">
        <v>-1.0</v>
      </c>
      <c r="J345" s="776">
        <v>-1.0</v>
      </c>
      <c r="K345" s="776">
        <v>-1.0</v>
      </c>
      <c r="L345" s="776">
        <v>-1.0</v>
      </c>
      <c r="M345" s="776">
        <v>-1.0</v>
      </c>
      <c r="N345" s="776">
        <v>-1.0</v>
      </c>
      <c r="O345" s="776">
        <v>-1.0</v>
      </c>
      <c r="P345" s="776">
        <v>-1.0</v>
      </c>
      <c r="Q345" s="776">
        <v>-1.0</v>
      </c>
      <c r="R345" s="776">
        <v>-1.0</v>
      </c>
      <c r="S345" s="776">
        <v>-1.0</v>
      </c>
    </row>
    <row r="346">
      <c r="A346" s="515" t="s">
        <v>521</v>
      </c>
      <c r="B346" s="778" t="s">
        <v>525</v>
      </c>
      <c r="C346" s="779"/>
      <c r="D346" s="776">
        <v>0.0</v>
      </c>
      <c r="E346" s="776">
        <v>0.0</v>
      </c>
      <c r="F346" s="227">
        <v>0.0</v>
      </c>
      <c r="G346" s="776">
        <v>0.0</v>
      </c>
      <c r="H346" s="776">
        <v>0.0</v>
      </c>
      <c r="I346" s="776">
        <v>0.0</v>
      </c>
      <c r="J346" s="776">
        <v>0.0</v>
      </c>
      <c r="K346" s="776">
        <v>0.0</v>
      </c>
      <c r="L346" s="776">
        <v>0.0</v>
      </c>
      <c r="M346" s="776">
        <v>0.0</v>
      </c>
      <c r="N346" s="776">
        <v>0.0</v>
      </c>
      <c r="O346" s="776">
        <v>0.0</v>
      </c>
      <c r="P346" s="776">
        <v>0.0</v>
      </c>
      <c r="Q346" s="776">
        <v>0.0</v>
      </c>
      <c r="R346" s="776">
        <v>0.0</v>
      </c>
      <c r="S346" s="776">
        <v>0.0</v>
      </c>
    </row>
    <row r="347">
      <c r="B347" s="781"/>
      <c r="C347" s="782"/>
      <c r="F347" s="14"/>
    </row>
    <row r="348">
      <c r="A348" s="763" t="s">
        <v>527</v>
      </c>
      <c r="B348" s="781"/>
      <c r="C348" s="782"/>
      <c r="F348" s="14"/>
    </row>
    <row r="349">
      <c r="A349" s="515" t="s">
        <v>464</v>
      </c>
      <c r="B349" s="778" t="s">
        <v>528</v>
      </c>
      <c r="C349" s="779"/>
      <c r="D349" s="592">
        <f t="shared" ref="D349:S349" si="116">D345*(1-D$336)</f>
        <v>-0.8126228589</v>
      </c>
      <c r="E349" s="592">
        <f t="shared" si="116"/>
        <v>-0.7083981519</v>
      </c>
      <c r="F349" s="592">
        <f t="shared" si="116"/>
        <v>-0.6890470239</v>
      </c>
      <c r="G349" s="592">
        <f t="shared" si="116"/>
        <v>-0.6476160085</v>
      </c>
      <c r="H349" s="592">
        <f t="shared" si="116"/>
        <v>-0.8074082831</v>
      </c>
      <c r="I349" s="592">
        <f t="shared" si="116"/>
        <v>-0.7827131642</v>
      </c>
      <c r="J349" s="592">
        <f t="shared" si="116"/>
        <v>-0.8979399273</v>
      </c>
      <c r="K349" s="592">
        <f t="shared" si="116"/>
        <v>-0.7352154718</v>
      </c>
      <c r="L349" s="592">
        <f t="shared" si="116"/>
        <v>-0.7954974898</v>
      </c>
      <c r="M349" s="592">
        <f t="shared" si="116"/>
        <v>-0.8116062915</v>
      </c>
      <c r="N349" s="592">
        <f t="shared" si="116"/>
        <v>-0.8010014505</v>
      </c>
      <c r="O349" s="592">
        <f t="shared" si="116"/>
        <v>-0.7506584165</v>
      </c>
      <c r="P349" s="592">
        <f t="shared" si="116"/>
        <v>-0.7759067872</v>
      </c>
      <c r="Q349" s="592">
        <f t="shared" si="116"/>
        <v>-0.7990679079</v>
      </c>
      <c r="R349" s="592">
        <f t="shared" si="116"/>
        <v>-0.8512432942</v>
      </c>
      <c r="S349" s="592" t="str">
        <f t="shared" si="116"/>
        <v>#VALUE!</v>
      </c>
    </row>
    <row r="350">
      <c r="A350" s="515" t="s">
        <v>521</v>
      </c>
      <c r="B350" s="778" t="s">
        <v>528</v>
      </c>
      <c r="C350" s="779"/>
      <c r="D350" s="592">
        <f t="shared" ref="D350:S350" si="117">D346*(1-D$336)</f>
        <v>0</v>
      </c>
      <c r="E350" s="592">
        <f t="shared" si="117"/>
        <v>0</v>
      </c>
      <c r="F350" s="592">
        <f t="shared" si="117"/>
        <v>0</v>
      </c>
      <c r="G350" s="592">
        <f t="shared" si="117"/>
        <v>0</v>
      </c>
      <c r="H350" s="592">
        <f t="shared" si="117"/>
        <v>0</v>
      </c>
      <c r="I350" s="592">
        <f t="shared" si="117"/>
        <v>0</v>
      </c>
      <c r="J350" s="592">
        <f t="shared" si="117"/>
        <v>0</v>
      </c>
      <c r="K350" s="592">
        <f t="shared" si="117"/>
        <v>0</v>
      </c>
      <c r="L350" s="592">
        <f t="shared" si="117"/>
        <v>0</v>
      </c>
      <c r="M350" s="592">
        <f t="shared" si="117"/>
        <v>0</v>
      </c>
      <c r="N350" s="592">
        <f t="shared" si="117"/>
        <v>0</v>
      </c>
      <c r="O350" s="592">
        <f t="shared" si="117"/>
        <v>0</v>
      </c>
      <c r="P350" s="592">
        <f t="shared" si="117"/>
        <v>0</v>
      </c>
      <c r="Q350" s="592">
        <f t="shared" si="117"/>
        <v>0</v>
      </c>
      <c r="R350" s="592">
        <f t="shared" si="117"/>
        <v>0</v>
      </c>
      <c r="S350" s="592" t="str">
        <f t="shared" si="117"/>
        <v>#VALUE!</v>
      </c>
    </row>
    <row r="351">
      <c r="A351" s="515" t="s">
        <v>529</v>
      </c>
      <c r="B351" s="778" t="s">
        <v>528</v>
      </c>
      <c r="C351" s="779"/>
      <c r="D351" s="592">
        <f t="shared" ref="D351:S351" si="118">sum(D349:D350)</f>
        <v>-0.8126228589</v>
      </c>
      <c r="E351" s="592">
        <f t="shared" si="118"/>
        <v>-0.7083981519</v>
      </c>
      <c r="F351" s="183">
        <f t="shared" si="118"/>
        <v>-0.6890470239</v>
      </c>
      <c r="G351" s="592">
        <f t="shared" si="118"/>
        <v>-0.6476160085</v>
      </c>
      <c r="H351" s="592">
        <f t="shared" si="118"/>
        <v>-0.8074082831</v>
      </c>
      <c r="I351" s="592">
        <f t="shared" si="118"/>
        <v>-0.7827131642</v>
      </c>
      <c r="J351" s="592">
        <f t="shared" si="118"/>
        <v>-0.8979399273</v>
      </c>
      <c r="K351" s="592">
        <f t="shared" si="118"/>
        <v>-0.7352154718</v>
      </c>
      <c r="L351" s="592">
        <f t="shared" si="118"/>
        <v>-0.7954974898</v>
      </c>
      <c r="M351" s="592">
        <f t="shared" si="118"/>
        <v>-0.8116062915</v>
      </c>
      <c r="N351" s="592">
        <f t="shared" si="118"/>
        <v>-0.8010014505</v>
      </c>
      <c r="O351" s="592">
        <f t="shared" si="118"/>
        <v>-0.7506584165</v>
      </c>
      <c r="P351" s="592">
        <f t="shared" si="118"/>
        <v>-0.7759067872</v>
      </c>
      <c r="Q351" s="592">
        <f t="shared" si="118"/>
        <v>-0.7990679079</v>
      </c>
      <c r="R351" s="592">
        <f t="shared" si="118"/>
        <v>-0.8512432942</v>
      </c>
      <c r="S351" s="516" t="str">
        <f t="shared" si="118"/>
        <v>#VALUE!</v>
      </c>
    </row>
    <row r="352">
      <c r="B352" s="781"/>
      <c r="C352" s="782"/>
      <c r="F352" s="14"/>
    </row>
    <row r="353">
      <c r="A353" s="769" t="s">
        <v>455</v>
      </c>
      <c r="B353" s="798"/>
      <c r="C353" s="799"/>
      <c r="D353" s="535"/>
      <c r="E353" s="535"/>
      <c r="F353" s="212"/>
      <c r="G353" s="535"/>
      <c r="H353" s="535"/>
      <c r="I353" s="535"/>
      <c r="J353" s="535"/>
      <c r="K353" s="535"/>
      <c r="L353" s="535"/>
      <c r="M353" s="535"/>
      <c r="N353" s="535"/>
      <c r="O353" s="535"/>
      <c r="P353" s="535"/>
      <c r="Q353" s="535"/>
      <c r="R353" s="535"/>
      <c r="S353" s="535"/>
    </row>
    <row r="354">
      <c r="A354" s="764" t="s">
        <v>523</v>
      </c>
      <c r="B354" s="796" t="s">
        <v>520</v>
      </c>
      <c r="C354" s="797"/>
      <c r="D354" s="777">
        <f t="shared" ref="D354:S354" si="119">D90</f>
        <v>0</v>
      </c>
      <c r="E354" s="777">
        <f t="shared" si="119"/>
        <v>0</v>
      </c>
      <c r="F354" s="777">
        <f t="shared" si="119"/>
        <v>0</v>
      </c>
      <c r="G354" s="777">
        <f t="shared" si="119"/>
        <v>0</v>
      </c>
      <c r="H354" s="777">
        <f t="shared" si="119"/>
        <v>0</v>
      </c>
      <c r="I354" s="777">
        <f t="shared" si="119"/>
        <v>0</v>
      </c>
      <c r="J354" s="777">
        <f t="shared" si="119"/>
        <v>0</v>
      </c>
      <c r="K354" s="777">
        <f t="shared" si="119"/>
        <v>0</v>
      </c>
      <c r="L354" s="777">
        <f t="shared" si="119"/>
        <v>0</v>
      </c>
      <c r="M354" s="777">
        <f t="shared" si="119"/>
        <v>0</v>
      </c>
      <c r="N354" s="777">
        <f t="shared" si="119"/>
        <v>0</v>
      </c>
      <c r="O354" s="777">
        <f t="shared" si="119"/>
        <v>0</v>
      </c>
      <c r="P354" s="777">
        <f t="shared" si="119"/>
        <v>0</v>
      </c>
      <c r="Q354" s="777">
        <f t="shared" si="119"/>
        <v>0</v>
      </c>
      <c r="R354" s="777">
        <f t="shared" si="119"/>
        <v>0</v>
      </c>
      <c r="S354" s="777">
        <f t="shared" si="119"/>
        <v>0</v>
      </c>
    </row>
    <row r="355">
      <c r="A355" s="515" t="s">
        <v>524</v>
      </c>
      <c r="B355" s="778" t="s">
        <v>556</v>
      </c>
      <c r="C355" s="779"/>
      <c r="D355" s="500">
        <v>0.0</v>
      </c>
      <c r="E355" s="500">
        <v>0.0</v>
      </c>
      <c r="F355" s="773">
        <v>0.0</v>
      </c>
      <c r="G355" s="500">
        <v>0.0</v>
      </c>
      <c r="H355" s="500">
        <v>0.0</v>
      </c>
      <c r="I355" s="500">
        <v>0.0</v>
      </c>
      <c r="J355" s="500">
        <v>0.0</v>
      </c>
      <c r="K355" s="500">
        <v>0.0</v>
      </c>
      <c r="L355" s="500">
        <v>0.0</v>
      </c>
      <c r="M355" s="500">
        <v>0.0</v>
      </c>
      <c r="N355" s="500">
        <v>0.0</v>
      </c>
      <c r="O355" s="500">
        <v>0.0</v>
      </c>
      <c r="P355" s="500">
        <v>0.0</v>
      </c>
      <c r="Q355" s="500">
        <v>0.0</v>
      </c>
      <c r="R355" s="500">
        <v>0.0</v>
      </c>
      <c r="S355" s="500">
        <v>0.0</v>
      </c>
    </row>
    <row r="356">
      <c r="B356" s="781"/>
      <c r="C356" s="782"/>
      <c r="F356" s="14"/>
    </row>
    <row r="357">
      <c r="A357" s="763" t="s">
        <v>562</v>
      </c>
      <c r="B357" s="781"/>
      <c r="C357" s="782"/>
      <c r="F357" s="14"/>
    </row>
    <row r="358">
      <c r="A358" s="515" t="s">
        <v>464</v>
      </c>
      <c r="B358" s="778" t="s">
        <v>525</v>
      </c>
      <c r="C358" s="779"/>
      <c r="D358" s="800">
        <v>0.0</v>
      </c>
      <c r="E358" s="800">
        <v>0.0</v>
      </c>
      <c r="F358" s="238">
        <v>0.0</v>
      </c>
      <c r="G358" s="800">
        <v>0.0</v>
      </c>
      <c r="H358" s="800">
        <v>0.0</v>
      </c>
      <c r="I358" s="800">
        <v>0.0</v>
      </c>
      <c r="J358" s="800">
        <v>0.0</v>
      </c>
      <c r="K358" s="800">
        <v>0.0</v>
      </c>
      <c r="L358" s="800">
        <v>0.0</v>
      </c>
      <c r="M358" s="800">
        <v>0.0</v>
      </c>
      <c r="N358" s="800">
        <v>0.0</v>
      </c>
      <c r="O358" s="800">
        <v>0.0</v>
      </c>
      <c r="P358" s="800">
        <v>0.0</v>
      </c>
      <c r="Q358" s="800">
        <v>0.0</v>
      </c>
      <c r="R358" s="800">
        <v>0.0</v>
      </c>
      <c r="S358" s="800">
        <v>0.0</v>
      </c>
    </row>
    <row r="359">
      <c r="A359" s="515" t="s">
        <v>521</v>
      </c>
      <c r="B359" s="778" t="s">
        <v>525</v>
      </c>
      <c r="C359" s="779"/>
      <c r="D359" s="780">
        <f t="shared" ref="D359:S359" si="120">(1-D355)*(D330/D328)</f>
        <v>0.2181288253</v>
      </c>
      <c r="E359" s="780">
        <f t="shared" si="120"/>
        <v>0.2181288253</v>
      </c>
      <c r="F359" s="238">
        <f t="shared" si="120"/>
        <v>0.2181288253</v>
      </c>
      <c r="G359" s="780">
        <f t="shared" si="120"/>
        <v>0.2181288253</v>
      </c>
      <c r="H359" s="780">
        <f t="shared" si="120"/>
        <v>0.2181288253</v>
      </c>
      <c r="I359" s="780">
        <f t="shared" si="120"/>
        <v>0.2181288253</v>
      </c>
      <c r="J359" s="780">
        <f t="shared" si="120"/>
        <v>0.2181288253</v>
      </c>
      <c r="K359" s="780">
        <f t="shared" si="120"/>
        <v>0.2181288253</v>
      </c>
      <c r="L359" s="780">
        <f t="shared" si="120"/>
        <v>0.2181288253</v>
      </c>
      <c r="M359" s="780">
        <f t="shared" si="120"/>
        <v>0.2181288253</v>
      </c>
      <c r="N359" s="780">
        <f t="shared" si="120"/>
        <v>0.2181288253</v>
      </c>
      <c r="O359" s="780">
        <f t="shared" si="120"/>
        <v>0.2181288253</v>
      </c>
      <c r="P359" s="780">
        <f t="shared" si="120"/>
        <v>0.2181288253</v>
      </c>
      <c r="Q359" s="780">
        <f t="shared" si="120"/>
        <v>0.2181288253</v>
      </c>
      <c r="R359" s="780">
        <f t="shared" si="120"/>
        <v>0.2181288253</v>
      </c>
      <c r="S359" s="780">
        <f t="shared" si="120"/>
        <v>0.2181288253</v>
      </c>
    </row>
    <row r="360">
      <c r="B360" s="781"/>
      <c r="C360" s="782"/>
      <c r="F360" s="14"/>
    </row>
    <row r="361">
      <c r="A361" s="763" t="s">
        <v>527</v>
      </c>
      <c r="B361" s="781"/>
      <c r="C361" s="782"/>
      <c r="F361" s="14"/>
    </row>
    <row r="362">
      <c r="A362" s="515" t="s">
        <v>464</v>
      </c>
      <c r="B362" s="778" t="s">
        <v>528</v>
      </c>
      <c r="C362" s="779"/>
      <c r="D362" s="592">
        <f t="shared" ref="D362:S362" si="121">D358*(1-D336)</f>
        <v>0</v>
      </c>
      <c r="E362" s="592">
        <f t="shared" si="121"/>
        <v>0</v>
      </c>
      <c r="F362" s="183">
        <f t="shared" si="121"/>
        <v>0</v>
      </c>
      <c r="G362" s="592">
        <f t="shared" si="121"/>
        <v>0</v>
      </c>
      <c r="H362" s="592">
        <f t="shared" si="121"/>
        <v>0</v>
      </c>
      <c r="I362" s="592">
        <f t="shared" si="121"/>
        <v>0</v>
      </c>
      <c r="J362" s="592">
        <f t="shared" si="121"/>
        <v>0</v>
      </c>
      <c r="K362" s="592">
        <f t="shared" si="121"/>
        <v>0</v>
      </c>
      <c r="L362" s="592">
        <f t="shared" si="121"/>
        <v>0</v>
      </c>
      <c r="M362" s="592">
        <f t="shared" si="121"/>
        <v>0</v>
      </c>
      <c r="N362" s="592">
        <f t="shared" si="121"/>
        <v>0</v>
      </c>
      <c r="O362" s="592">
        <f t="shared" si="121"/>
        <v>0</v>
      </c>
      <c r="P362" s="592">
        <f t="shared" si="121"/>
        <v>0</v>
      </c>
      <c r="Q362" s="592">
        <f t="shared" si="121"/>
        <v>0</v>
      </c>
      <c r="R362" s="592">
        <f t="shared" si="121"/>
        <v>0</v>
      </c>
      <c r="S362" s="592" t="str">
        <f t="shared" si="121"/>
        <v>#VALUE!</v>
      </c>
    </row>
    <row r="363">
      <c r="A363" s="515" t="s">
        <v>521</v>
      </c>
      <c r="B363" s="778" t="s">
        <v>528</v>
      </c>
      <c r="C363" s="779"/>
      <c r="D363" s="592">
        <f t="shared" ref="D363:S363" si="122">D359*(1-D337)</f>
        <v>0.1922361453</v>
      </c>
      <c r="E363" s="592">
        <f t="shared" si="122"/>
        <v>0.1760446175</v>
      </c>
      <c r="F363" s="183">
        <f t="shared" si="122"/>
        <v>0.1594077751</v>
      </c>
      <c r="G363" s="592">
        <f t="shared" si="122"/>
        <v>0.1233562346</v>
      </c>
      <c r="H363" s="592">
        <f t="shared" si="122"/>
        <v>0.1857666513</v>
      </c>
      <c r="I363" s="592">
        <f t="shared" si="122"/>
        <v>0.1733910246</v>
      </c>
      <c r="J363" s="592">
        <f t="shared" si="122"/>
        <v>0.1969617764</v>
      </c>
      <c r="K363" s="592">
        <f t="shared" si="122"/>
        <v>0.1754296357</v>
      </c>
      <c r="L363" s="592">
        <f t="shared" si="122"/>
        <v>0.1760619429</v>
      </c>
      <c r="M363" s="592">
        <f t="shared" si="122"/>
        <v>0.1857969669</v>
      </c>
      <c r="N363" s="592">
        <f t="shared" si="122"/>
        <v>0.1811339716</v>
      </c>
      <c r="O363" s="592">
        <f t="shared" si="122"/>
        <v>0.1713338406</v>
      </c>
      <c r="P363" s="592">
        <f t="shared" si="122"/>
        <v>0.169165354</v>
      </c>
      <c r="Q363" s="592">
        <f t="shared" si="122"/>
        <v>0.1934092108</v>
      </c>
      <c r="R363" s="592">
        <f t="shared" si="122"/>
        <v>0.1951229576</v>
      </c>
      <c r="S363" s="592" t="str">
        <f t="shared" si="122"/>
        <v>#VALUE!</v>
      </c>
    </row>
    <row r="364">
      <c r="A364" s="515" t="s">
        <v>529</v>
      </c>
      <c r="B364" s="778" t="s">
        <v>528</v>
      </c>
      <c r="C364" s="779"/>
      <c r="D364" s="592">
        <f t="shared" ref="D364:S364" si="123">sum(D362:D363)</f>
        <v>0.1922361453</v>
      </c>
      <c r="E364" s="592">
        <f t="shared" si="123"/>
        <v>0.1760446175</v>
      </c>
      <c r="F364" s="183">
        <f t="shared" si="123"/>
        <v>0.1594077751</v>
      </c>
      <c r="G364" s="592">
        <f t="shared" si="123"/>
        <v>0.1233562346</v>
      </c>
      <c r="H364" s="592">
        <f t="shared" si="123"/>
        <v>0.1857666513</v>
      </c>
      <c r="I364" s="592">
        <f t="shared" si="123"/>
        <v>0.1733910246</v>
      </c>
      <c r="J364" s="592">
        <f t="shared" si="123"/>
        <v>0.1969617764</v>
      </c>
      <c r="K364" s="592">
        <f t="shared" si="123"/>
        <v>0.1754296357</v>
      </c>
      <c r="L364" s="592">
        <f t="shared" si="123"/>
        <v>0.1760619429</v>
      </c>
      <c r="M364" s="592">
        <f t="shared" si="123"/>
        <v>0.1857969669</v>
      </c>
      <c r="N364" s="592">
        <f t="shared" si="123"/>
        <v>0.1811339716</v>
      </c>
      <c r="O364" s="592">
        <f t="shared" si="123"/>
        <v>0.1713338406</v>
      </c>
      <c r="P364" s="592">
        <f t="shared" si="123"/>
        <v>0.169165354</v>
      </c>
      <c r="Q364" s="592">
        <f t="shared" si="123"/>
        <v>0.1934092108</v>
      </c>
      <c r="R364" s="592">
        <f t="shared" si="123"/>
        <v>0.1951229576</v>
      </c>
      <c r="S364" s="592" t="str">
        <f t="shared" si="123"/>
        <v>#VALUE!</v>
      </c>
    </row>
    <row r="365">
      <c r="B365" s="781"/>
      <c r="C365" s="782"/>
      <c r="F365" s="14"/>
    </row>
    <row r="366">
      <c r="A366" s="769" t="s">
        <v>457</v>
      </c>
      <c r="B366" s="798"/>
      <c r="C366" s="799"/>
      <c r="D366" s="535"/>
      <c r="E366" s="535"/>
      <c r="F366" s="212"/>
      <c r="G366" s="535"/>
      <c r="H366" s="535"/>
      <c r="I366" s="535"/>
      <c r="J366" s="535"/>
      <c r="K366" s="535"/>
      <c r="L366" s="535"/>
      <c r="M366" s="535"/>
      <c r="N366" s="535"/>
      <c r="O366" s="535"/>
      <c r="P366" s="535"/>
      <c r="Q366" s="535"/>
      <c r="R366" s="535"/>
      <c r="S366" s="535"/>
    </row>
    <row r="367">
      <c r="A367" s="764" t="s">
        <v>523</v>
      </c>
      <c r="B367" s="796" t="s">
        <v>520</v>
      </c>
      <c r="C367" s="797"/>
      <c r="D367" s="777">
        <f t="shared" ref="D367:S367" si="124">D91</f>
        <v>0.85</v>
      </c>
      <c r="E367" s="777">
        <f t="shared" si="124"/>
        <v>0.85</v>
      </c>
      <c r="F367" s="777">
        <f t="shared" si="124"/>
        <v>0.85</v>
      </c>
      <c r="G367" s="777">
        <f t="shared" si="124"/>
        <v>0.85</v>
      </c>
      <c r="H367" s="777">
        <f t="shared" si="124"/>
        <v>0.85</v>
      </c>
      <c r="I367" s="777">
        <f t="shared" si="124"/>
        <v>0.85</v>
      </c>
      <c r="J367" s="777">
        <f t="shared" si="124"/>
        <v>0.85</v>
      </c>
      <c r="K367" s="777">
        <f t="shared" si="124"/>
        <v>0.85</v>
      </c>
      <c r="L367" s="777">
        <f t="shared" si="124"/>
        <v>0.85</v>
      </c>
      <c r="M367" s="777">
        <f t="shared" si="124"/>
        <v>0.85</v>
      </c>
      <c r="N367" s="777">
        <f t="shared" si="124"/>
        <v>0.85</v>
      </c>
      <c r="O367" s="777">
        <f t="shared" si="124"/>
        <v>0.85</v>
      </c>
      <c r="P367" s="777">
        <f t="shared" si="124"/>
        <v>0.85</v>
      </c>
      <c r="Q367" s="777">
        <f t="shared" si="124"/>
        <v>0.85</v>
      </c>
      <c r="R367" s="777">
        <f t="shared" si="124"/>
        <v>0.85</v>
      </c>
      <c r="S367" s="777">
        <f t="shared" si="124"/>
        <v>0.85</v>
      </c>
    </row>
    <row r="368">
      <c r="A368" s="515" t="s">
        <v>524</v>
      </c>
      <c r="B368" s="778" t="s">
        <v>525</v>
      </c>
      <c r="C368" s="779"/>
      <c r="D368" s="500">
        <v>0.0</v>
      </c>
      <c r="E368" s="500">
        <v>0.0</v>
      </c>
      <c r="F368" s="773">
        <v>0.0</v>
      </c>
      <c r="G368" s="500">
        <v>0.0</v>
      </c>
      <c r="H368" s="500">
        <v>0.0</v>
      </c>
      <c r="I368" s="500">
        <v>0.0</v>
      </c>
      <c r="J368" s="500">
        <v>0.0</v>
      </c>
      <c r="K368" s="500">
        <v>0.0</v>
      </c>
      <c r="L368" s="500">
        <v>0.0</v>
      </c>
      <c r="M368" s="500">
        <v>0.0</v>
      </c>
      <c r="N368" s="500">
        <v>0.0</v>
      </c>
      <c r="O368" s="500">
        <v>0.0</v>
      </c>
      <c r="P368" s="500">
        <v>0.0</v>
      </c>
      <c r="Q368" s="500">
        <v>0.0</v>
      </c>
      <c r="R368" s="500">
        <v>0.0</v>
      </c>
      <c r="S368" s="500">
        <v>0.0</v>
      </c>
    </row>
    <row r="369">
      <c r="B369" s="781"/>
      <c r="C369" s="782"/>
      <c r="F369" s="14"/>
    </row>
    <row r="370">
      <c r="A370" s="763" t="s">
        <v>562</v>
      </c>
      <c r="B370" s="781"/>
      <c r="C370" s="782"/>
      <c r="F370" s="14"/>
    </row>
    <row r="371">
      <c r="A371" s="515" t="s">
        <v>464</v>
      </c>
      <c r="B371" s="778" t="s">
        <v>525</v>
      </c>
      <c r="C371" s="779"/>
      <c r="D371" s="780">
        <f t="shared" ref="D371:S371" si="125">(1-D$368)*(D329/D$328)</f>
        <v>0.522055211</v>
      </c>
      <c r="E371" s="780">
        <f t="shared" si="125"/>
        <v>0.522055211</v>
      </c>
      <c r="F371" s="780">
        <f t="shared" si="125"/>
        <v>0.522055211</v>
      </c>
      <c r="G371" s="780">
        <f t="shared" si="125"/>
        <v>0.522055211</v>
      </c>
      <c r="H371" s="780">
        <f t="shared" si="125"/>
        <v>0.522055211</v>
      </c>
      <c r="I371" s="780">
        <f t="shared" si="125"/>
        <v>0.522055211</v>
      </c>
      <c r="J371" s="780">
        <f t="shared" si="125"/>
        <v>0.522055211</v>
      </c>
      <c r="K371" s="780">
        <f t="shared" si="125"/>
        <v>0.522055211</v>
      </c>
      <c r="L371" s="780">
        <f t="shared" si="125"/>
        <v>0.522055211</v>
      </c>
      <c r="M371" s="780">
        <f t="shared" si="125"/>
        <v>0.522055211</v>
      </c>
      <c r="N371" s="780">
        <f t="shared" si="125"/>
        <v>0.522055211</v>
      </c>
      <c r="O371" s="780">
        <f t="shared" si="125"/>
        <v>0.522055211</v>
      </c>
      <c r="P371" s="780">
        <f t="shared" si="125"/>
        <v>0.522055211</v>
      </c>
      <c r="Q371" s="780">
        <f t="shared" si="125"/>
        <v>0.522055211</v>
      </c>
      <c r="R371" s="780">
        <f t="shared" si="125"/>
        <v>0.522055211</v>
      </c>
      <c r="S371" s="780">
        <f t="shared" si="125"/>
        <v>0.522055211</v>
      </c>
    </row>
    <row r="372">
      <c r="A372" s="515" t="s">
        <v>521</v>
      </c>
      <c r="B372" s="778" t="s">
        <v>525</v>
      </c>
      <c r="C372" s="779"/>
      <c r="D372" s="780">
        <f t="shared" ref="D372:S372" si="126">(1-D$368)*(D330/D$328)</f>
        <v>0.2181288253</v>
      </c>
      <c r="E372" s="780">
        <f t="shared" si="126"/>
        <v>0.2181288253</v>
      </c>
      <c r="F372" s="780">
        <f t="shared" si="126"/>
        <v>0.2181288253</v>
      </c>
      <c r="G372" s="780">
        <f t="shared" si="126"/>
        <v>0.2181288253</v>
      </c>
      <c r="H372" s="780">
        <f t="shared" si="126"/>
        <v>0.2181288253</v>
      </c>
      <c r="I372" s="780">
        <f t="shared" si="126"/>
        <v>0.2181288253</v>
      </c>
      <c r="J372" s="780">
        <f t="shared" si="126"/>
        <v>0.2181288253</v>
      </c>
      <c r="K372" s="780">
        <f t="shared" si="126"/>
        <v>0.2181288253</v>
      </c>
      <c r="L372" s="780">
        <f t="shared" si="126"/>
        <v>0.2181288253</v>
      </c>
      <c r="M372" s="780">
        <f t="shared" si="126"/>
        <v>0.2181288253</v>
      </c>
      <c r="N372" s="780">
        <f t="shared" si="126"/>
        <v>0.2181288253</v>
      </c>
      <c r="O372" s="780">
        <f t="shared" si="126"/>
        <v>0.2181288253</v>
      </c>
      <c r="P372" s="780">
        <f t="shared" si="126"/>
        <v>0.2181288253</v>
      </c>
      <c r="Q372" s="780">
        <f t="shared" si="126"/>
        <v>0.2181288253</v>
      </c>
      <c r="R372" s="780">
        <f t="shared" si="126"/>
        <v>0.2181288253</v>
      </c>
      <c r="S372" s="780">
        <f t="shared" si="126"/>
        <v>0.2181288253</v>
      </c>
    </row>
    <row r="373">
      <c r="B373" s="781"/>
      <c r="C373" s="782"/>
      <c r="F373" s="14"/>
    </row>
    <row r="374">
      <c r="A374" s="763" t="s">
        <v>527</v>
      </c>
      <c r="B374" s="781"/>
      <c r="C374" s="782"/>
      <c r="F374" s="14"/>
    </row>
    <row r="375">
      <c r="A375" s="515" t="s">
        <v>464</v>
      </c>
      <c r="B375" s="778" t="s">
        <v>528</v>
      </c>
      <c r="C375" s="779"/>
      <c r="D375" s="501">
        <f t="shared" ref="D375:S375" si="127">D371*(1-D336)</f>
        <v>0.4242339981</v>
      </c>
      <c r="E375" s="501">
        <f t="shared" si="127"/>
        <v>0.3698229467</v>
      </c>
      <c r="F375" s="773">
        <f t="shared" si="127"/>
        <v>0.3597205895</v>
      </c>
      <c r="G375" s="501">
        <f t="shared" si="127"/>
        <v>0.338091312</v>
      </c>
      <c r="H375" s="501">
        <f t="shared" si="127"/>
        <v>0.4215117016</v>
      </c>
      <c r="I375" s="501">
        <f t="shared" si="127"/>
        <v>0.4086194861</v>
      </c>
      <c r="J375" s="501">
        <f t="shared" si="127"/>
        <v>0.4687742182</v>
      </c>
      <c r="K375" s="501">
        <f t="shared" si="127"/>
        <v>0.3838230683</v>
      </c>
      <c r="L375" s="501">
        <f t="shared" si="127"/>
        <v>0.4152936099</v>
      </c>
      <c r="M375" s="501">
        <f t="shared" si="127"/>
        <v>0.4237032937</v>
      </c>
      <c r="N375" s="501">
        <f t="shared" si="127"/>
        <v>0.4181669812</v>
      </c>
      <c r="O375" s="501">
        <f t="shared" si="127"/>
        <v>0.391885138</v>
      </c>
      <c r="P375" s="501">
        <f t="shared" si="127"/>
        <v>0.4050661815</v>
      </c>
      <c r="Q375" s="501">
        <f t="shared" si="127"/>
        <v>0.4171575653</v>
      </c>
      <c r="R375" s="501">
        <f t="shared" si="127"/>
        <v>0.4443959976</v>
      </c>
      <c r="S375" s="501" t="str">
        <f t="shared" si="127"/>
        <v>#VALUE!</v>
      </c>
    </row>
    <row r="376">
      <c r="A376" s="515" t="s">
        <v>521</v>
      </c>
      <c r="B376" s="778" t="s">
        <v>528</v>
      </c>
      <c r="C376" s="779"/>
      <c r="D376" s="501">
        <f t="shared" ref="D376:S376" si="128">D372*(1-D337)</f>
        <v>0.1922361453</v>
      </c>
      <c r="E376" s="501">
        <f t="shared" si="128"/>
        <v>0.1760446175</v>
      </c>
      <c r="F376" s="773">
        <f t="shared" si="128"/>
        <v>0.1594077751</v>
      </c>
      <c r="G376" s="501">
        <f t="shared" si="128"/>
        <v>0.1233562346</v>
      </c>
      <c r="H376" s="501">
        <f t="shared" si="128"/>
        <v>0.1857666513</v>
      </c>
      <c r="I376" s="501">
        <f t="shared" si="128"/>
        <v>0.1733910246</v>
      </c>
      <c r="J376" s="501">
        <f t="shared" si="128"/>
        <v>0.1969617764</v>
      </c>
      <c r="K376" s="501">
        <f t="shared" si="128"/>
        <v>0.1754296357</v>
      </c>
      <c r="L376" s="501">
        <f t="shared" si="128"/>
        <v>0.1760619429</v>
      </c>
      <c r="M376" s="501">
        <f t="shared" si="128"/>
        <v>0.1857969669</v>
      </c>
      <c r="N376" s="501">
        <f t="shared" si="128"/>
        <v>0.1811339716</v>
      </c>
      <c r="O376" s="501">
        <f t="shared" si="128"/>
        <v>0.1713338406</v>
      </c>
      <c r="P376" s="501">
        <f t="shared" si="128"/>
        <v>0.169165354</v>
      </c>
      <c r="Q376" s="501">
        <f t="shared" si="128"/>
        <v>0.1934092108</v>
      </c>
      <c r="R376" s="501">
        <f t="shared" si="128"/>
        <v>0.1951229576</v>
      </c>
      <c r="S376" s="501" t="str">
        <f t="shared" si="128"/>
        <v>#VALUE!</v>
      </c>
    </row>
    <row r="377">
      <c r="A377" s="515" t="s">
        <v>529</v>
      </c>
      <c r="B377" s="778" t="s">
        <v>528</v>
      </c>
      <c r="C377" s="779"/>
      <c r="D377" s="592">
        <f t="shared" ref="D377:S377" si="129">sum(D375:D376)</f>
        <v>0.6164701434</v>
      </c>
      <c r="E377" s="592">
        <f t="shared" si="129"/>
        <v>0.5458675641</v>
      </c>
      <c r="F377" s="183">
        <f t="shared" si="129"/>
        <v>0.5191283646</v>
      </c>
      <c r="G377" s="592">
        <f t="shared" si="129"/>
        <v>0.4614475466</v>
      </c>
      <c r="H377" s="592">
        <f t="shared" si="129"/>
        <v>0.6072783529</v>
      </c>
      <c r="I377" s="592">
        <f t="shared" si="129"/>
        <v>0.5820105107</v>
      </c>
      <c r="J377" s="592">
        <f t="shared" si="129"/>
        <v>0.6657359947</v>
      </c>
      <c r="K377" s="592">
        <f t="shared" si="129"/>
        <v>0.559252704</v>
      </c>
      <c r="L377" s="592">
        <f t="shared" si="129"/>
        <v>0.5913555528</v>
      </c>
      <c r="M377" s="592">
        <f t="shared" si="129"/>
        <v>0.6095002607</v>
      </c>
      <c r="N377" s="592">
        <f t="shared" si="129"/>
        <v>0.5993009528</v>
      </c>
      <c r="O377" s="592">
        <f t="shared" si="129"/>
        <v>0.5632189786</v>
      </c>
      <c r="P377" s="592">
        <f t="shared" si="129"/>
        <v>0.5742315355</v>
      </c>
      <c r="Q377" s="592">
        <f t="shared" si="129"/>
        <v>0.610566776</v>
      </c>
      <c r="R377" s="592">
        <f t="shared" si="129"/>
        <v>0.6395189552</v>
      </c>
      <c r="S377" s="592" t="str">
        <f t="shared" si="129"/>
        <v>#VALUE!</v>
      </c>
    </row>
    <row r="378">
      <c r="B378" s="781"/>
      <c r="C378" s="782"/>
      <c r="F378" s="14"/>
    </row>
    <row r="379">
      <c r="A379" s="638" t="s">
        <v>533</v>
      </c>
      <c r="B379" s="786"/>
      <c r="C379" s="787"/>
      <c r="D379" s="754"/>
      <c r="E379" s="754"/>
      <c r="F379" s="135"/>
      <c r="G379" s="135"/>
      <c r="H379" s="135"/>
      <c r="I379" s="135"/>
      <c r="J379" s="135"/>
      <c r="K379" s="135"/>
      <c r="L379" s="135"/>
      <c r="M379" s="135"/>
      <c r="N379" s="135"/>
      <c r="O379" s="135"/>
      <c r="P379" s="135"/>
      <c r="Q379" s="135"/>
      <c r="R379" s="135"/>
      <c r="S379" s="135"/>
    </row>
    <row r="380">
      <c r="B380" s="781"/>
      <c r="C380" s="782"/>
      <c r="F380" s="14"/>
    </row>
    <row r="381">
      <c r="A381" s="515" t="s">
        <v>312</v>
      </c>
      <c r="B381" s="778" t="s">
        <v>528</v>
      </c>
      <c r="C381" s="779"/>
      <c r="D381" s="592">
        <f t="shared" ref="D381:S381" si="130">(D341*D351)+(D354*D364)+(D367*D377)</f>
        <v>0.402106193</v>
      </c>
      <c r="E381" s="592">
        <f t="shared" si="130"/>
        <v>0.3577277067</v>
      </c>
      <c r="F381" s="183">
        <f t="shared" si="130"/>
        <v>0.3379020563</v>
      </c>
      <c r="G381" s="592">
        <f t="shared" si="130"/>
        <v>0.2950880133</v>
      </c>
      <c r="H381" s="592">
        <f t="shared" si="130"/>
        <v>0.3950753575</v>
      </c>
      <c r="I381" s="592">
        <f t="shared" si="130"/>
        <v>0.3773019594</v>
      </c>
      <c r="J381" s="592">
        <f t="shared" si="130"/>
        <v>0.4311846064</v>
      </c>
      <c r="K381" s="592">
        <f t="shared" si="130"/>
        <v>0.3650824776</v>
      </c>
      <c r="L381" s="592">
        <f t="shared" si="130"/>
        <v>0.3833275964</v>
      </c>
      <c r="M381" s="592">
        <f t="shared" si="130"/>
        <v>0.3963342778</v>
      </c>
      <c r="N381" s="592">
        <f t="shared" si="130"/>
        <v>0.3892555923</v>
      </c>
      <c r="O381" s="592">
        <f t="shared" si="130"/>
        <v>0.3661373693</v>
      </c>
      <c r="P381" s="592">
        <f t="shared" si="130"/>
        <v>0.3717107871</v>
      </c>
      <c r="Q381" s="592">
        <f t="shared" si="130"/>
        <v>0.3991215735</v>
      </c>
      <c r="R381" s="592">
        <f t="shared" si="130"/>
        <v>0.4159046178</v>
      </c>
      <c r="S381" s="516" t="str">
        <f t="shared" si="130"/>
        <v>#VALUE!</v>
      </c>
    </row>
    <row r="382">
      <c r="A382" s="642"/>
      <c r="B382" s="813"/>
      <c r="C382" s="814"/>
      <c r="D382" s="815"/>
      <c r="E382" s="815"/>
      <c r="F382" s="644"/>
      <c r="G382" s="644"/>
      <c r="H382" s="644"/>
      <c r="I382" s="644"/>
      <c r="J382" s="644"/>
      <c r="K382" s="644"/>
      <c r="L382" s="644"/>
      <c r="M382" s="644"/>
      <c r="N382" s="644"/>
      <c r="O382" s="644"/>
      <c r="P382" s="644"/>
      <c r="Q382" s="644"/>
      <c r="R382" s="644"/>
      <c r="S382" s="644"/>
    </row>
    <row r="383">
      <c r="A383" s="741" t="s">
        <v>71</v>
      </c>
      <c r="B383" s="296"/>
      <c r="C383" s="296"/>
      <c r="D383" s="296"/>
      <c r="E383" s="296"/>
      <c r="F383" s="296"/>
      <c r="G383" s="296"/>
      <c r="H383" s="296"/>
      <c r="I383" s="296"/>
      <c r="J383" s="296"/>
      <c r="K383" s="296"/>
      <c r="L383" s="296"/>
      <c r="M383" s="296"/>
      <c r="N383" s="296"/>
      <c r="O383" s="296"/>
      <c r="P383" s="296"/>
      <c r="Q383" s="296"/>
      <c r="R383" s="296"/>
      <c r="S383" s="742"/>
    </row>
    <row r="384">
      <c r="A384" s="816" t="s">
        <v>166</v>
      </c>
      <c r="B384" s="817" t="s">
        <v>563</v>
      </c>
      <c r="C384" s="818"/>
      <c r="D384" s="819">
        <f>('Moral weights'!B6/Nets!B101)*10000</f>
        <v>2383.375999</v>
      </c>
      <c r="E384" s="819">
        <f>('Moral weights'!C6/Nets!C101)*10000</f>
        <v>1406.173269</v>
      </c>
      <c r="F384" s="819">
        <f>('Moral weights'!D6/Nets!D101)*10000</f>
        <v>2687.403713</v>
      </c>
      <c r="G384" s="819">
        <f>('Moral weights'!E6/Nets!E101)*10000</f>
        <v>2176.025167</v>
      </c>
      <c r="H384" s="819">
        <f>('Moral weights'!F6/Nets!F101)*10000</f>
        <v>1675.289784</v>
      </c>
      <c r="I384" s="819">
        <f>('Moral weights'!G6/Nets!G101)*10000</f>
        <v>1986.461302</v>
      </c>
      <c r="J384" s="819">
        <f>('Moral weights'!H6/Nets!H101)*10000</f>
        <v>1367.965917</v>
      </c>
      <c r="K384" s="819">
        <f>('Moral weights'!I6/Nets!I101)*10000</f>
        <v>2095.427969</v>
      </c>
      <c r="L384" s="819">
        <f>('Moral weights'!J6/Nets!J101)*10000</f>
        <v>2296.738633</v>
      </c>
      <c r="M384" s="819">
        <f>('Moral weights'!K6/Nets!K101)*10000</f>
        <v>1623.608607</v>
      </c>
      <c r="N384" s="819">
        <f>('Moral weights'!L6/Nets!L101)*10000</f>
        <v>1773.702226</v>
      </c>
      <c r="O384" s="819">
        <f>('Moral weights'!M6/Nets!M101)*10000</f>
        <v>2470.750533</v>
      </c>
      <c r="P384" s="819">
        <f>('Moral weights'!N6/Nets!N101)*10000</f>
        <v>1909.597976</v>
      </c>
      <c r="Q384" s="819">
        <f>('Moral weights'!O6/Nets!O101)*10000</f>
        <v>766.3194892</v>
      </c>
      <c r="R384" s="819">
        <f>('Moral weights'!P6/Nets!P101)*10000</f>
        <v>1140.889017</v>
      </c>
      <c r="S384" s="819" t="str">
        <f>('Moral weights'!Q6/Nets!Q101)*10000</f>
        <v>#VALUE!</v>
      </c>
    </row>
    <row r="385">
      <c r="A385" s="14"/>
      <c r="B385" s="789"/>
      <c r="C385" s="790"/>
      <c r="D385" s="748"/>
      <c r="E385" s="748"/>
      <c r="F385" s="308"/>
      <c r="G385" s="749"/>
      <c r="H385" s="749"/>
      <c r="I385" s="750"/>
      <c r="J385" s="750"/>
      <c r="K385" s="750"/>
      <c r="L385" s="750"/>
      <c r="M385" s="750"/>
      <c r="N385" s="750"/>
      <c r="O385" s="750"/>
      <c r="P385" s="750"/>
      <c r="Q385" s="750"/>
      <c r="R385" s="750"/>
      <c r="S385" s="750"/>
    </row>
    <row r="386">
      <c r="A386" s="751" t="s">
        <v>514</v>
      </c>
      <c r="B386" s="786"/>
      <c r="C386" s="787"/>
      <c r="D386" s="754"/>
      <c r="E386" s="754"/>
      <c r="F386" s="135"/>
      <c r="G386" s="135"/>
      <c r="H386" s="135"/>
      <c r="I386" s="135"/>
      <c r="J386" s="135"/>
      <c r="K386" s="135"/>
      <c r="L386" s="135"/>
      <c r="M386" s="135"/>
      <c r="N386" s="135"/>
      <c r="O386" s="135"/>
      <c r="P386" s="135"/>
      <c r="Q386" s="135"/>
      <c r="R386" s="135"/>
      <c r="S386" s="135"/>
    </row>
    <row r="387">
      <c r="A387" s="794" t="s">
        <v>564</v>
      </c>
      <c r="B387" s="791" t="s">
        <v>565</v>
      </c>
      <c r="C387" s="792" t="s">
        <v>566</v>
      </c>
      <c r="D387" s="820">
        <v>4.2875373438</v>
      </c>
      <c r="E387" s="820">
        <v>4.2875373438</v>
      </c>
      <c r="F387" s="820">
        <v>4.2875373438</v>
      </c>
      <c r="G387" s="820">
        <v>4.2875373438</v>
      </c>
      <c r="H387" s="820">
        <v>4.2875373438</v>
      </c>
      <c r="I387" s="820">
        <v>4.2875373438</v>
      </c>
      <c r="J387" s="820">
        <v>4.2875373438</v>
      </c>
      <c r="K387" s="820">
        <v>4.2875373438</v>
      </c>
      <c r="L387" s="820">
        <v>4.2875373438</v>
      </c>
      <c r="M387" s="820">
        <v>4.2875373438</v>
      </c>
      <c r="N387" s="820">
        <v>4.2875373438</v>
      </c>
      <c r="O387" s="820">
        <v>4.2875373438</v>
      </c>
      <c r="P387" s="820">
        <v>4.2875373438</v>
      </c>
      <c r="Q387" s="820">
        <v>4.2875373438</v>
      </c>
      <c r="R387" s="820">
        <v>4.2875373438</v>
      </c>
      <c r="S387" s="820">
        <v>4.2875373438</v>
      </c>
    </row>
    <row r="388">
      <c r="A388" s="794" t="s">
        <v>464</v>
      </c>
      <c r="B388" s="791" t="s">
        <v>565</v>
      </c>
      <c r="C388" s="792" t="s">
        <v>566</v>
      </c>
      <c r="D388" s="820">
        <v>0.2384008</v>
      </c>
      <c r="E388" s="820">
        <v>0.2384008</v>
      </c>
      <c r="F388" s="820">
        <v>0.2384008</v>
      </c>
      <c r="G388" s="820">
        <v>0.2384008</v>
      </c>
      <c r="H388" s="820">
        <v>0.2384008</v>
      </c>
      <c r="I388" s="820">
        <v>0.2384008</v>
      </c>
      <c r="J388" s="820">
        <v>0.2384008</v>
      </c>
      <c r="K388" s="820">
        <v>0.2384008</v>
      </c>
      <c r="L388" s="820">
        <v>0.2384008</v>
      </c>
      <c r="M388" s="820">
        <v>0.2384008</v>
      </c>
      <c r="N388" s="820">
        <v>0.2384008</v>
      </c>
      <c r="O388" s="820">
        <v>0.2384008</v>
      </c>
      <c r="P388" s="820">
        <v>0.2384008</v>
      </c>
      <c r="Q388" s="820">
        <v>0.2384008</v>
      </c>
      <c r="R388" s="820">
        <v>0.2384008</v>
      </c>
      <c r="S388" s="820">
        <v>0.2384008</v>
      </c>
    </row>
    <row r="389">
      <c r="A389" s="211" t="s">
        <v>567</v>
      </c>
      <c r="B389" s="743" t="s">
        <v>525</v>
      </c>
      <c r="C389" s="788"/>
      <c r="D389" s="821">
        <v>0.0</v>
      </c>
      <c r="E389" s="821">
        <v>0.0</v>
      </c>
      <c r="F389" s="389">
        <v>0.0</v>
      </c>
      <c r="G389" s="821">
        <v>0.0</v>
      </c>
      <c r="H389" s="821">
        <v>0.0</v>
      </c>
      <c r="I389" s="821">
        <v>0.0</v>
      </c>
      <c r="J389" s="821">
        <v>0.0</v>
      </c>
      <c r="K389" s="821">
        <v>0.0</v>
      </c>
      <c r="L389" s="821">
        <v>0.0</v>
      </c>
      <c r="M389" s="821">
        <v>0.0</v>
      </c>
      <c r="N389" s="821">
        <v>0.0</v>
      </c>
      <c r="O389" s="821">
        <v>0.0</v>
      </c>
      <c r="P389" s="821">
        <v>0.0</v>
      </c>
      <c r="Q389" s="821">
        <v>0.0</v>
      </c>
      <c r="R389" s="821">
        <v>0.0</v>
      </c>
      <c r="S389" s="821">
        <v>0.0</v>
      </c>
    </row>
    <row r="390">
      <c r="A390" s="14"/>
      <c r="B390" s="809"/>
      <c r="C390" s="810"/>
      <c r="D390" s="811"/>
      <c r="E390" s="811"/>
      <c r="F390" s="273"/>
      <c r="G390" s="812"/>
      <c r="H390" s="812"/>
      <c r="I390" s="812"/>
      <c r="J390" s="812"/>
      <c r="K390" s="812"/>
      <c r="L390" s="812"/>
      <c r="M390" s="812"/>
      <c r="N390" s="812"/>
      <c r="O390" s="812"/>
      <c r="P390" s="812"/>
      <c r="Q390" s="812"/>
      <c r="R390" s="812"/>
      <c r="S390" s="812"/>
    </row>
    <row r="391">
      <c r="A391" s="638" t="s">
        <v>518</v>
      </c>
      <c r="B391" s="786"/>
      <c r="C391" s="787"/>
      <c r="D391" s="754"/>
      <c r="E391" s="754"/>
      <c r="F391" s="135"/>
      <c r="G391" s="135"/>
      <c r="H391" s="135"/>
      <c r="I391" s="135"/>
      <c r="J391" s="135"/>
      <c r="K391" s="135"/>
      <c r="L391" s="135"/>
      <c r="M391" s="135"/>
      <c r="N391" s="135"/>
      <c r="O391" s="135"/>
      <c r="P391" s="135"/>
      <c r="Q391" s="135"/>
      <c r="R391" s="135"/>
      <c r="S391" s="135"/>
    </row>
    <row r="392">
      <c r="A392" s="763" t="s">
        <v>568</v>
      </c>
      <c r="B392" s="781"/>
      <c r="C392" s="782"/>
      <c r="F392" s="14"/>
    </row>
    <row r="393">
      <c r="A393" s="764" t="s">
        <v>464</v>
      </c>
      <c r="B393" s="796" t="s">
        <v>520</v>
      </c>
      <c r="C393" s="797"/>
      <c r="D393" s="554">
        <f>D384/Leveragefunging!D97</f>
        <v>0.1263709137</v>
      </c>
      <c r="E393" s="554">
        <f>E384/Leveragefunging!E97</f>
        <v>0.1524923649</v>
      </c>
      <c r="F393" s="204">
        <f>F384/Leveragefunging!F97</f>
        <v>0.1367677681</v>
      </c>
      <c r="G393" s="554">
        <f>G384/Leveragefunging!G97</f>
        <v>0.1253926006</v>
      </c>
      <c r="H393" s="554">
        <f>H384/Leveragefunging!H97</f>
        <v>0.1205492739</v>
      </c>
      <c r="I393" s="554">
        <f>I384/Leveragefunging!I97</f>
        <v>0.129614091</v>
      </c>
      <c r="J393" s="554">
        <f>J384/Leveragefunging!J97</f>
        <v>0.1203024023</v>
      </c>
      <c r="K393" s="554">
        <f>K384/Leveragefunging!K97</f>
        <v>0.1367666071</v>
      </c>
      <c r="L393" s="554">
        <f>L384/Leveragefunging!L97</f>
        <v>0.121664178</v>
      </c>
      <c r="M393" s="554">
        <f>M384/Leveragefunging!M97</f>
        <v>0.1204755393</v>
      </c>
      <c r="N393" s="554">
        <f>N384/Leveragefunging!N97</f>
        <v>0.125591064</v>
      </c>
      <c r="O393" s="554">
        <f>O384/Leveragefunging!O97</f>
        <v>0.1293889335</v>
      </c>
      <c r="P393" s="554">
        <f>P384/Leveragefunging!P97</f>
        <v>0.1320825292</v>
      </c>
      <c r="Q393" s="554">
        <f>Q384/Leveragefunging!Q97</f>
        <v>0.09070729221</v>
      </c>
      <c r="R393" s="554">
        <f>R384/Leveragefunging!R97</f>
        <v>0.09363581952</v>
      </c>
      <c r="S393" s="554" t="str">
        <f>S384/Leveragefunging!S97</f>
        <v>#VALUE!</v>
      </c>
    </row>
    <row r="394">
      <c r="A394" s="764" t="s">
        <v>569</v>
      </c>
      <c r="B394" s="796" t="s">
        <v>520</v>
      </c>
      <c r="C394" s="797"/>
      <c r="D394" s="554">
        <f>D384/Leveragefunging!D98</f>
        <v>0.6</v>
      </c>
      <c r="E394" s="554">
        <f>E384/Leveragefunging!E98</f>
        <v>0.6</v>
      </c>
      <c r="F394" s="204">
        <f>F384/Leveragefunging!F98</f>
        <v>0.6</v>
      </c>
      <c r="G394" s="554">
        <f>G384/Leveragefunging!G98</f>
        <v>0.6</v>
      </c>
      <c r="H394" s="554">
        <f>H384/Leveragefunging!H98</f>
        <v>0.6</v>
      </c>
      <c r="I394" s="554">
        <f>I384/Leveragefunging!I98</f>
        <v>0.6</v>
      </c>
      <c r="J394" s="554">
        <f>J384/Leveragefunging!J98</f>
        <v>0.6</v>
      </c>
      <c r="K394" s="554">
        <f>K384/Leveragefunging!K98</f>
        <v>0.6</v>
      </c>
      <c r="L394" s="554">
        <f>L384/Leveragefunging!L98</f>
        <v>0.6</v>
      </c>
      <c r="M394" s="554">
        <f>M384/Leveragefunging!M98</f>
        <v>0.6</v>
      </c>
      <c r="N394" s="554">
        <f>N384/Leveragefunging!N98</f>
        <v>0.6</v>
      </c>
      <c r="O394" s="554">
        <f>O384/Leveragefunging!O98</f>
        <v>0.6</v>
      </c>
      <c r="P394" s="554">
        <f>P384/Leveragefunging!P98</f>
        <v>0.6</v>
      </c>
      <c r="Q394" s="554">
        <f>Q384/Leveragefunging!Q98</f>
        <v>0.6</v>
      </c>
      <c r="R394" s="554">
        <f>R384/Leveragefunging!R98</f>
        <v>0.6</v>
      </c>
      <c r="S394" s="554" t="str">
        <f>S384/Leveragefunging!S98</f>
        <v>#VALUE!</v>
      </c>
    </row>
    <row r="395">
      <c r="A395" s="642"/>
      <c r="B395" s="789"/>
      <c r="C395" s="790"/>
      <c r="D395" s="768"/>
      <c r="E395" s="768"/>
      <c r="F395" s="14"/>
      <c r="G395" s="14"/>
      <c r="H395" s="14"/>
      <c r="I395" s="14"/>
      <c r="J395" s="14"/>
      <c r="K395" s="14"/>
      <c r="L395" s="14"/>
      <c r="M395" s="14"/>
      <c r="N395" s="14"/>
      <c r="O395" s="14"/>
      <c r="P395" s="14"/>
      <c r="Q395" s="14"/>
      <c r="R395" s="14"/>
      <c r="S395" s="14"/>
    </row>
    <row r="396">
      <c r="A396" s="638" t="s">
        <v>522</v>
      </c>
      <c r="B396" s="786"/>
      <c r="C396" s="787"/>
      <c r="D396" s="754"/>
      <c r="E396" s="754"/>
      <c r="F396" s="135"/>
      <c r="G396" s="135"/>
      <c r="H396" s="135"/>
      <c r="I396" s="135"/>
      <c r="J396" s="135"/>
      <c r="K396" s="135"/>
      <c r="L396" s="135"/>
      <c r="M396" s="135"/>
      <c r="N396" s="135"/>
      <c r="O396" s="135"/>
      <c r="P396" s="135"/>
      <c r="Q396" s="135"/>
      <c r="R396" s="135"/>
      <c r="S396" s="135"/>
    </row>
    <row r="397">
      <c r="A397" s="769" t="s">
        <v>486</v>
      </c>
      <c r="B397" s="798"/>
      <c r="C397" s="799"/>
      <c r="D397" s="535"/>
      <c r="E397" s="535"/>
      <c r="F397" s="212"/>
      <c r="G397" s="535"/>
      <c r="H397" s="535"/>
      <c r="I397" s="535"/>
      <c r="J397" s="535"/>
      <c r="K397" s="535"/>
      <c r="L397" s="535"/>
      <c r="M397" s="535"/>
      <c r="N397" s="535"/>
      <c r="O397" s="535"/>
      <c r="P397" s="535"/>
      <c r="Q397" s="535"/>
      <c r="R397" s="535"/>
      <c r="S397" s="535"/>
    </row>
    <row r="398">
      <c r="A398" s="764" t="s">
        <v>523</v>
      </c>
      <c r="B398" s="796" t="s">
        <v>520</v>
      </c>
      <c r="C398" s="797"/>
      <c r="D398" s="554">
        <f>Leveragefunging!D100</f>
        <v>0.1</v>
      </c>
      <c r="E398" s="554">
        <f>Leveragefunging!E100</f>
        <v>0.1</v>
      </c>
      <c r="F398" s="204">
        <f>Leveragefunging!F100</f>
        <v>0.1</v>
      </c>
      <c r="G398" s="554">
        <f>Leveragefunging!G100</f>
        <v>0.1</v>
      </c>
      <c r="H398" s="554">
        <f>Leveragefunging!H100</f>
        <v>0.1</v>
      </c>
      <c r="I398" s="554">
        <f>Leveragefunging!I100</f>
        <v>0.1</v>
      </c>
      <c r="J398" s="554">
        <f>Leveragefunging!J100</f>
        <v>0.1</v>
      </c>
      <c r="K398" s="554">
        <f>Leveragefunging!K100</f>
        <v>0.1</v>
      </c>
      <c r="L398" s="554">
        <f>Leveragefunging!L100</f>
        <v>0.1</v>
      </c>
      <c r="M398" s="554">
        <f>Leveragefunging!M100</f>
        <v>0.1</v>
      </c>
      <c r="N398" s="554">
        <f>Leveragefunging!N100</f>
        <v>0.1</v>
      </c>
      <c r="O398" s="554">
        <f>Leveragefunging!O100</f>
        <v>0.1</v>
      </c>
      <c r="P398" s="554">
        <f>Leveragefunging!P100</f>
        <v>0.1</v>
      </c>
      <c r="Q398" s="554">
        <f>Leveragefunging!Q100</f>
        <v>0.1</v>
      </c>
      <c r="R398" s="554">
        <f>Leveragefunging!R100</f>
        <v>0.1</v>
      </c>
      <c r="S398" s="554">
        <f>Leveragefunging!S100</f>
        <v>0.1</v>
      </c>
    </row>
    <row r="399">
      <c r="A399" s="515" t="s">
        <v>524</v>
      </c>
      <c r="B399" s="778" t="s">
        <v>570</v>
      </c>
      <c r="C399" s="779"/>
      <c r="D399" s="500">
        <v>1.0</v>
      </c>
      <c r="E399" s="500">
        <v>1.0</v>
      </c>
      <c r="F399" s="773">
        <v>1.0</v>
      </c>
      <c r="G399" s="500">
        <v>1.0</v>
      </c>
      <c r="H399" s="500">
        <v>1.0</v>
      </c>
      <c r="I399" s="500">
        <v>1.0</v>
      </c>
      <c r="J399" s="500">
        <v>1.0</v>
      </c>
      <c r="K399" s="500">
        <v>1.0</v>
      </c>
      <c r="L399" s="500">
        <v>1.0</v>
      </c>
      <c r="M399" s="500">
        <v>1.0</v>
      </c>
      <c r="N399" s="500">
        <v>1.0</v>
      </c>
      <c r="O399" s="500">
        <v>1.0</v>
      </c>
      <c r="P399" s="500">
        <v>1.0</v>
      </c>
      <c r="Q399" s="500">
        <v>1.0</v>
      </c>
      <c r="R399" s="500">
        <v>1.0</v>
      </c>
      <c r="S399" s="500">
        <v>1.0</v>
      </c>
    </row>
    <row r="400">
      <c r="A400" s="763"/>
      <c r="B400" s="781"/>
      <c r="C400" s="782"/>
      <c r="F400" s="14"/>
    </row>
    <row r="401">
      <c r="A401" s="763" t="s">
        <v>571</v>
      </c>
      <c r="B401" s="781"/>
      <c r="C401" s="782"/>
      <c r="F401" s="14"/>
    </row>
    <row r="402">
      <c r="A402" s="515" t="s">
        <v>464</v>
      </c>
      <c r="B402" s="778" t="s">
        <v>525</v>
      </c>
      <c r="C402" s="779"/>
      <c r="D402" s="776">
        <v>-1.0</v>
      </c>
      <c r="E402" s="776">
        <v>-1.0</v>
      </c>
      <c r="F402" s="227">
        <v>-1.0</v>
      </c>
      <c r="G402" s="776">
        <v>-1.0</v>
      </c>
      <c r="H402" s="776">
        <v>-1.0</v>
      </c>
      <c r="I402" s="776">
        <v>-1.0</v>
      </c>
      <c r="J402" s="776">
        <v>-1.0</v>
      </c>
      <c r="K402" s="776">
        <v>-1.0</v>
      </c>
      <c r="L402" s="776">
        <v>-1.0</v>
      </c>
      <c r="M402" s="776">
        <v>-1.0</v>
      </c>
      <c r="N402" s="776">
        <v>-1.0</v>
      </c>
      <c r="O402" s="776">
        <v>-1.0</v>
      </c>
      <c r="P402" s="776">
        <v>-1.0</v>
      </c>
      <c r="Q402" s="776">
        <v>-1.0</v>
      </c>
      <c r="R402" s="776">
        <v>-1.0</v>
      </c>
      <c r="S402" s="776">
        <v>-1.0</v>
      </c>
    </row>
    <row r="403">
      <c r="A403" s="515" t="s">
        <v>569</v>
      </c>
      <c r="B403" s="778" t="s">
        <v>525</v>
      </c>
      <c r="C403" s="779"/>
      <c r="D403" s="776">
        <v>0.0</v>
      </c>
      <c r="E403" s="776">
        <v>0.0</v>
      </c>
      <c r="F403" s="227">
        <v>0.0</v>
      </c>
      <c r="G403" s="776">
        <v>0.0</v>
      </c>
      <c r="H403" s="776">
        <v>0.0</v>
      </c>
      <c r="I403" s="776">
        <v>0.0</v>
      </c>
      <c r="J403" s="776">
        <v>0.0</v>
      </c>
      <c r="K403" s="776">
        <v>0.0</v>
      </c>
      <c r="L403" s="776">
        <v>0.0</v>
      </c>
      <c r="M403" s="776">
        <v>0.0</v>
      </c>
      <c r="N403" s="776">
        <v>0.0</v>
      </c>
      <c r="O403" s="776">
        <v>0.0</v>
      </c>
      <c r="P403" s="776">
        <v>0.0</v>
      </c>
      <c r="Q403" s="776">
        <v>0.0</v>
      </c>
      <c r="R403" s="776">
        <v>0.0</v>
      </c>
      <c r="S403" s="776">
        <v>0.0</v>
      </c>
    </row>
    <row r="404">
      <c r="B404" s="781"/>
      <c r="C404" s="782"/>
      <c r="F404" s="14"/>
    </row>
    <row r="405">
      <c r="A405" s="763" t="s">
        <v>527</v>
      </c>
      <c r="B405" s="781"/>
      <c r="C405" s="782"/>
      <c r="F405" s="14"/>
    </row>
    <row r="406">
      <c r="A406" s="515" t="s">
        <v>464</v>
      </c>
      <c r="B406" s="778" t="s">
        <v>528</v>
      </c>
      <c r="C406" s="779"/>
      <c r="D406" s="592">
        <f t="shared" ref="D406:S406" si="131">D402*(1-D$393)</f>
        <v>-0.8736290863</v>
      </c>
      <c r="E406" s="592">
        <f t="shared" si="131"/>
        <v>-0.8475076351</v>
      </c>
      <c r="F406" s="183">
        <f t="shared" si="131"/>
        <v>-0.8632322319</v>
      </c>
      <c r="G406" s="592">
        <f t="shared" si="131"/>
        <v>-0.8746073994</v>
      </c>
      <c r="H406" s="592">
        <f t="shared" si="131"/>
        <v>-0.8794507261</v>
      </c>
      <c r="I406" s="592">
        <f t="shared" si="131"/>
        <v>-0.870385909</v>
      </c>
      <c r="J406" s="592">
        <f t="shared" si="131"/>
        <v>-0.8796975977</v>
      </c>
      <c r="K406" s="592">
        <f t="shared" si="131"/>
        <v>-0.8632333929</v>
      </c>
      <c r="L406" s="592">
        <f t="shared" si="131"/>
        <v>-0.878335822</v>
      </c>
      <c r="M406" s="592">
        <f t="shared" si="131"/>
        <v>-0.8795244607</v>
      </c>
      <c r="N406" s="592">
        <f t="shared" si="131"/>
        <v>-0.874408936</v>
      </c>
      <c r="O406" s="592">
        <f t="shared" si="131"/>
        <v>-0.8706110665</v>
      </c>
      <c r="P406" s="592">
        <f t="shared" si="131"/>
        <v>-0.8679174708</v>
      </c>
      <c r="Q406" s="592">
        <f t="shared" si="131"/>
        <v>-0.9092927078</v>
      </c>
      <c r="R406" s="592">
        <f t="shared" si="131"/>
        <v>-0.9063641805</v>
      </c>
      <c r="S406" s="592" t="str">
        <f t="shared" si="131"/>
        <v>#VALUE!</v>
      </c>
    </row>
    <row r="407">
      <c r="A407" s="515" t="s">
        <v>569</v>
      </c>
      <c r="B407" s="778" t="s">
        <v>528</v>
      </c>
      <c r="C407" s="779"/>
      <c r="D407" s="592">
        <f t="shared" ref="D407:S407" si="132">D403*(1-D$394)</f>
        <v>0</v>
      </c>
      <c r="E407" s="592">
        <f t="shared" si="132"/>
        <v>0</v>
      </c>
      <c r="F407" s="183">
        <f t="shared" si="132"/>
        <v>0</v>
      </c>
      <c r="G407" s="592">
        <f t="shared" si="132"/>
        <v>0</v>
      </c>
      <c r="H407" s="592">
        <f t="shared" si="132"/>
        <v>0</v>
      </c>
      <c r="I407" s="592">
        <f t="shared" si="132"/>
        <v>0</v>
      </c>
      <c r="J407" s="592">
        <f t="shared" si="132"/>
        <v>0</v>
      </c>
      <c r="K407" s="592">
        <f t="shared" si="132"/>
        <v>0</v>
      </c>
      <c r="L407" s="592">
        <f t="shared" si="132"/>
        <v>0</v>
      </c>
      <c r="M407" s="592">
        <f t="shared" si="132"/>
        <v>0</v>
      </c>
      <c r="N407" s="592">
        <f t="shared" si="132"/>
        <v>0</v>
      </c>
      <c r="O407" s="592">
        <f t="shared" si="132"/>
        <v>0</v>
      </c>
      <c r="P407" s="592">
        <f t="shared" si="132"/>
        <v>0</v>
      </c>
      <c r="Q407" s="592">
        <f t="shared" si="132"/>
        <v>0</v>
      </c>
      <c r="R407" s="592">
        <f t="shared" si="132"/>
        <v>0</v>
      </c>
      <c r="S407" s="592" t="str">
        <f t="shared" si="132"/>
        <v>#VALUE!</v>
      </c>
    </row>
    <row r="408">
      <c r="A408" s="515" t="s">
        <v>529</v>
      </c>
      <c r="B408" s="778" t="s">
        <v>528</v>
      </c>
      <c r="C408" s="779"/>
      <c r="D408" s="592">
        <f t="shared" ref="D408:S408" si="133">sum(D406:D407)</f>
        <v>-0.8736290863</v>
      </c>
      <c r="E408" s="592">
        <f t="shared" si="133"/>
        <v>-0.8475076351</v>
      </c>
      <c r="F408" s="183">
        <f t="shared" si="133"/>
        <v>-0.8632322319</v>
      </c>
      <c r="G408" s="592">
        <f t="shared" si="133"/>
        <v>-0.8746073994</v>
      </c>
      <c r="H408" s="592">
        <f t="shared" si="133"/>
        <v>-0.8794507261</v>
      </c>
      <c r="I408" s="592">
        <f t="shared" si="133"/>
        <v>-0.870385909</v>
      </c>
      <c r="J408" s="592">
        <f t="shared" si="133"/>
        <v>-0.8796975977</v>
      </c>
      <c r="K408" s="592">
        <f t="shared" si="133"/>
        <v>-0.8632333929</v>
      </c>
      <c r="L408" s="592">
        <f t="shared" si="133"/>
        <v>-0.878335822</v>
      </c>
      <c r="M408" s="592">
        <f t="shared" si="133"/>
        <v>-0.8795244607</v>
      </c>
      <c r="N408" s="592">
        <f t="shared" si="133"/>
        <v>-0.874408936</v>
      </c>
      <c r="O408" s="592">
        <f t="shared" si="133"/>
        <v>-0.8706110665</v>
      </c>
      <c r="P408" s="592">
        <f t="shared" si="133"/>
        <v>-0.8679174708</v>
      </c>
      <c r="Q408" s="592">
        <f t="shared" si="133"/>
        <v>-0.9092927078</v>
      </c>
      <c r="R408" s="592">
        <f t="shared" si="133"/>
        <v>-0.9063641805</v>
      </c>
      <c r="S408" s="516" t="str">
        <f t="shared" si="133"/>
        <v>#VALUE!</v>
      </c>
    </row>
    <row r="409">
      <c r="B409" s="781"/>
      <c r="C409" s="782"/>
      <c r="F409" s="14"/>
    </row>
    <row r="410">
      <c r="A410" s="769" t="s">
        <v>488</v>
      </c>
      <c r="B410" s="798"/>
      <c r="C410" s="799"/>
      <c r="D410" s="535"/>
      <c r="E410" s="535"/>
      <c r="F410" s="212"/>
      <c r="G410" s="535"/>
      <c r="H410" s="535"/>
      <c r="I410" s="535"/>
      <c r="J410" s="535"/>
      <c r="K410" s="535"/>
      <c r="L410" s="535"/>
      <c r="M410" s="535"/>
      <c r="N410" s="535"/>
      <c r="O410" s="535"/>
      <c r="P410" s="535"/>
      <c r="Q410" s="535"/>
      <c r="R410" s="535"/>
      <c r="S410" s="535"/>
    </row>
    <row r="411">
      <c r="A411" s="764" t="s">
        <v>523</v>
      </c>
      <c r="B411" s="796" t="s">
        <v>520</v>
      </c>
      <c r="C411" s="797"/>
      <c r="D411" s="777">
        <f>Leveragefunging!D101</f>
        <v>0.25</v>
      </c>
      <c r="E411" s="777">
        <f>Leveragefunging!E101</f>
        <v>0.25</v>
      </c>
      <c r="F411" s="264">
        <f>Leveragefunging!F101</f>
        <v>0.25</v>
      </c>
      <c r="G411" s="777">
        <f>Leveragefunging!G101</f>
        <v>0.25</v>
      </c>
      <c r="H411" s="777">
        <f>Leveragefunging!H101</f>
        <v>0.25</v>
      </c>
      <c r="I411" s="777">
        <f>Leveragefunging!I101</f>
        <v>0.25</v>
      </c>
      <c r="J411" s="777">
        <f>Leveragefunging!J101</f>
        <v>0.25</v>
      </c>
      <c r="K411" s="777">
        <f>Leveragefunging!K101</f>
        <v>0.25</v>
      </c>
      <c r="L411" s="777">
        <f>Leveragefunging!L101</f>
        <v>0.25</v>
      </c>
      <c r="M411" s="777">
        <f>Leveragefunging!M101</f>
        <v>0.25</v>
      </c>
      <c r="N411" s="777">
        <f>Leveragefunging!N101</f>
        <v>0.25</v>
      </c>
      <c r="O411" s="777">
        <f>Leveragefunging!O101</f>
        <v>0.25</v>
      </c>
      <c r="P411" s="777">
        <f>Leveragefunging!P101</f>
        <v>0.25</v>
      </c>
      <c r="Q411" s="777">
        <f>Leveragefunging!Q101</f>
        <v>0.25</v>
      </c>
      <c r="R411" s="777">
        <f>Leveragefunging!R101</f>
        <v>0.25</v>
      </c>
      <c r="S411" s="777">
        <f>Leveragefunging!S101</f>
        <v>0.25</v>
      </c>
    </row>
    <row r="412">
      <c r="A412" s="515" t="s">
        <v>524</v>
      </c>
      <c r="B412" s="778" t="s">
        <v>572</v>
      </c>
      <c r="C412" s="779"/>
      <c r="D412" s="500">
        <v>1.0</v>
      </c>
      <c r="E412" s="500">
        <v>1.0</v>
      </c>
      <c r="F412" s="773">
        <v>1.0</v>
      </c>
      <c r="G412" s="500">
        <v>1.0</v>
      </c>
      <c r="H412" s="500">
        <v>1.0</v>
      </c>
      <c r="I412" s="500">
        <v>1.0</v>
      </c>
      <c r="J412" s="500">
        <v>1.0</v>
      </c>
      <c r="K412" s="500">
        <v>1.0</v>
      </c>
      <c r="L412" s="500">
        <v>1.0</v>
      </c>
      <c r="M412" s="500">
        <v>1.0</v>
      </c>
      <c r="N412" s="500">
        <v>1.0</v>
      </c>
      <c r="O412" s="500">
        <v>1.0</v>
      </c>
      <c r="P412" s="500">
        <v>1.0</v>
      </c>
      <c r="Q412" s="500">
        <v>1.0</v>
      </c>
      <c r="R412" s="500">
        <v>1.0</v>
      </c>
      <c r="S412" s="500">
        <v>1.0</v>
      </c>
    </row>
    <row r="413">
      <c r="B413" s="781"/>
      <c r="C413" s="782"/>
      <c r="F413" s="14"/>
    </row>
    <row r="414">
      <c r="A414" s="763" t="s">
        <v>571</v>
      </c>
      <c r="B414" s="781"/>
      <c r="C414" s="782"/>
      <c r="F414" s="14"/>
    </row>
    <row r="415">
      <c r="A415" s="515" t="s">
        <v>464</v>
      </c>
      <c r="B415" s="778" t="s">
        <v>525</v>
      </c>
      <c r="C415" s="779"/>
      <c r="D415" s="800">
        <v>0.0</v>
      </c>
      <c r="E415" s="800">
        <v>0.0</v>
      </c>
      <c r="F415" s="238">
        <v>0.0</v>
      </c>
      <c r="G415" s="800">
        <v>0.0</v>
      </c>
      <c r="H415" s="800">
        <v>0.0</v>
      </c>
      <c r="I415" s="800">
        <v>0.0</v>
      </c>
      <c r="J415" s="800">
        <v>0.0</v>
      </c>
      <c r="K415" s="800">
        <v>0.0</v>
      </c>
      <c r="L415" s="800">
        <v>0.0</v>
      </c>
      <c r="M415" s="800">
        <v>0.0</v>
      </c>
      <c r="N415" s="800">
        <v>0.0</v>
      </c>
      <c r="O415" s="800">
        <v>0.0</v>
      </c>
      <c r="P415" s="800">
        <v>0.0</v>
      </c>
      <c r="Q415" s="800">
        <v>0.0</v>
      </c>
      <c r="R415" s="800">
        <v>0.0</v>
      </c>
      <c r="S415" s="800">
        <v>0.0</v>
      </c>
    </row>
    <row r="416">
      <c r="A416" s="515" t="s">
        <v>569</v>
      </c>
      <c r="B416" s="778" t="s">
        <v>525</v>
      </c>
      <c r="C416" s="779"/>
      <c r="D416" s="800">
        <v>-1.0</v>
      </c>
      <c r="E416" s="800">
        <v>-1.0</v>
      </c>
      <c r="F416" s="238">
        <v>-1.0</v>
      </c>
      <c r="G416" s="800">
        <v>-1.0</v>
      </c>
      <c r="H416" s="800">
        <v>-1.0</v>
      </c>
      <c r="I416" s="800">
        <v>-1.0</v>
      </c>
      <c r="J416" s="800">
        <v>-1.0</v>
      </c>
      <c r="K416" s="800">
        <v>-1.0</v>
      </c>
      <c r="L416" s="800">
        <v>-1.0</v>
      </c>
      <c r="M416" s="800">
        <v>-1.0</v>
      </c>
      <c r="N416" s="800">
        <v>-1.0</v>
      </c>
      <c r="O416" s="800">
        <v>-1.0</v>
      </c>
      <c r="P416" s="800">
        <v>-1.0</v>
      </c>
      <c r="Q416" s="800">
        <v>-1.0</v>
      </c>
      <c r="R416" s="800">
        <v>-1.0</v>
      </c>
      <c r="S416" s="800">
        <v>-1.0</v>
      </c>
    </row>
    <row r="417">
      <c r="B417" s="781"/>
      <c r="C417" s="782"/>
      <c r="F417" s="14"/>
    </row>
    <row r="418">
      <c r="A418" s="763" t="s">
        <v>527</v>
      </c>
      <c r="B418" s="781"/>
      <c r="C418" s="782"/>
      <c r="F418" s="14"/>
    </row>
    <row r="419">
      <c r="A419" s="515" t="s">
        <v>464</v>
      </c>
      <c r="B419" s="778" t="s">
        <v>528</v>
      </c>
      <c r="C419" s="779"/>
      <c r="D419" s="592">
        <f t="shared" ref="D419:S419" si="134">D415*(1-D393)</f>
        <v>0</v>
      </c>
      <c r="E419" s="592">
        <f t="shared" si="134"/>
        <v>0</v>
      </c>
      <c r="F419" s="183">
        <f t="shared" si="134"/>
        <v>0</v>
      </c>
      <c r="G419" s="592">
        <f t="shared" si="134"/>
        <v>0</v>
      </c>
      <c r="H419" s="592">
        <f t="shared" si="134"/>
        <v>0</v>
      </c>
      <c r="I419" s="592">
        <f t="shared" si="134"/>
        <v>0</v>
      </c>
      <c r="J419" s="592">
        <f t="shared" si="134"/>
        <v>0</v>
      </c>
      <c r="K419" s="592">
        <f t="shared" si="134"/>
        <v>0</v>
      </c>
      <c r="L419" s="592">
        <f t="shared" si="134"/>
        <v>0</v>
      </c>
      <c r="M419" s="592">
        <f t="shared" si="134"/>
        <v>0</v>
      </c>
      <c r="N419" s="592">
        <f t="shared" si="134"/>
        <v>0</v>
      </c>
      <c r="O419" s="592">
        <f t="shared" si="134"/>
        <v>0</v>
      </c>
      <c r="P419" s="592">
        <f t="shared" si="134"/>
        <v>0</v>
      </c>
      <c r="Q419" s="592">
        <f t="shared" si="134"/>
        <v>0</v>
      </c>
      <c r="R419" s="592">
        <f t="shared" si="134"/>
        <v>0</v>
      </c>
      <c r="S419" s="592" t="str">
        <f t="shared" si="134"/>
        <v>#VALUE!</v>
      </c>
    </row>
    <row r="420">
      <c r="A420" s="515" t="s">
        <v>569</v>
      </c>
      <c r="B420" s="778" t="s">
        <v>528</v>
      </c>
      <c r="C420" s="779"/>
      <c r="D420" s="592">
        <f t="shared" ref="D420:S420" si="135">D416*(1-D394)</f>
        <v>-0.4</v>
      </c>
      <c r="E420" s="592">
        <f t="shared" si="135"/>
        <v>-0.4</v>
      </c>
      <c r="F420" s="183">
        <f t="shared" si="135"/>
        <v>-0.4</v>
      </c>
      <c r="G420" s="592">
        <f t="shared" si="135"/>
        <v>-0.4</v>
      </c>
      <c r="H420" s="592">
        <f t="shared" si="135"/>
        <v>-0.4</v>
      </c>
      <c r="I420" s="592">
        <f t="shared" si="135"/>
        <v>-0.4</v>
      </c>
      <c r="J420" s="592">
        <f t="shared" si="135"/>
        <v>-0.4</v>
      </c>
      <c r="K420" s="592">
        <f t="shared" si="135"/>
        <v>-0.4</v>
      </c>
      <c r="L420" s="592">
        <f t="shared" si="135"/>
        <v>-0.4</v>
      </c>
      <c r="M420" s="592">
        <f t="shared" si="135"/>
        <v>-0.4</v>
      </c>
      <c r="N420" s="592">
        <f t="shared" si="135"/>
        <v>-0.4</v>
      </c>
      <c r="O420" s="592">
        <f t="shared" si="135"/>
        <v>-0.4</v>
      </c>
      <c r="P420" s="592">
        <f t="shared" si="135"/>
        <v>-0.4</v>
      </c>
      <c r="Q420" s="592">
        <f t="shared" si="135"/>
        <v>-0.4</v>
      </c>
      <c r="R420" s="592">
        <f t="shared" si="135"/>
        <v>-0.4</v>
      </c>
      <c r="S420" s="592" t="str">
        <f t="shared" si="135"/>
        <v>#VALUE!</v>
      </c>
    </row>
    <row r="421">
      <c r="A421" s="515" t="s">
        <v>529</v>
      </c>
      <c r="B421" s="778" t="s">
        <v>528</v>
      </c>
      <c r="C421" s="779"/>
      <c r="D421" s="592">
        <f t="shared" ref="D421:S421" si="136">sum(D419:D420)</f>
        <v>-0.4</v>
      </c>
      <c r="E421" s="592">
        <f t="shared" si="136"/>
        <v>-0.4</v>
      </c>
      <c r="F421" s="183">
        <f t="shared" si="136"/>
        <v>-0.4</v>
      </c>
      <c r="G421" s="592">
        <f t="shared" si="136"/>
        <v>-0.4</v>
      </c>
      <c r="H421" s="592">
        <f t="shared" si="136"/>
        <v>-0.4</v>
      </c>
      <c r="I421" s="592">
        <f t="shared" si="136"/>
        <v>-0.4</v>
      </c>
      <c r="J421" s="592">
        <f t="shared" si="136"/>
        <v>-0.4</v>
      </c>
      <c r="K421" s="592">
        <f t="shared" si="136"/>
        <v>-0.4</v>
      </c>
      <c r="L421" s="592">
        <f t="shared" si="136"/>
        <v>-0.4</v>
      </c>
      <c r="M421" s="592">
        <f t="shared" si="136"/>
        <v>-0.4</v>
      </c>
      <c r="N421" s="592">
        <f t="shared" si="136"/>
        <v>-0.4</v>
      </c>
      <c r="O421" s="592">
        <f t="shared" si="136"/>
        <v>-0.4</v>
      </c>
      <c r="P421" s="592">
        <f t="shared" si="136"/>
        <v>-0.4</v>
      </c>
      <c r="Q421" s="592">
        <f t="shared" si="136"/>
        <v>-0.4</v>
      </c>
      <c r="R421" s="592">
        <f t="shared" si="136"/>
        <v>-0.4</v>
      </c>
      <c r="S421" s="592" t="str">
        <f t="shared" si="136"/>
        <v>#VALUE!</v>
      </c>
    </row>
    <row r="422">
      <c r="B422" s="781"/>
      <c r="C422" s="782"/>
      <c r="F422" s="14"/>
    </row>
    <row r="423">
      <c r="A423" s="769" t="s">
        <v>573</v>
      </c>
      <c r="B423" s="798"/>
      <c r="C423" s="799"/>
      <c r="D423" s="535"/>
      <c r="E423" s="535"/>
      <c r="F423" s="212"/>
      <c r="G423" s="535"/>
      <c r="H423" s="535"/>
      <c r="I423" s="535"/>
      <c r="J423" s="535"/>
      <c r="K423" s="535"/>
      <c r="L423" s="535"/>
      <c r="M423" s="535"/>
      <c r="N423" s="535"/>
      <c r="O423" s="535"/>
      <c r="P423" s="535"/>
      <c r="Q423" s="535"/>
      <c r="R423" s="535"/>
      <c r="S423" s="535"/>
    </row>
    <row r="424">
      <c r="A424" s="764" t="s">
        <v>523</v>
      </c>
      <c r="B424" s="796" t="s">
        <v>520</v>
      </c>
      <c r="C424" s="797"/>
      <c r="D424" s="777">
        <f>Leveragefunging!D102</f>
        <v>0</v>
      </c>
      <c r="E424" s="777">
        <f>Leveragefunging!E102</f>
        <v>0</v>
      </c>
      <c r="F424" s="264">
        <f>Leveragefunging!F102</f>
        <v>0</v>
      </c>
      <c r="G424" s="777">
        <f>Leveragefunging!G102</f>
        <v>0</v>
      </c>
      <c r="H424" s="777">
        <f>Leveragefunging!H102</f>
        <v>0</v>
      </c>
      <c r="I424" s="777">
        <f>Leveragefunging!I102</f>
        <v>0</v>
      </c>
      <c r="J424" s="777">
        <f>Leveragefunging!J102</f>
        <v>0</v>
      </c>
      <c r="K424" s="777">
        <f>Leveragefunging!K102</f>
        <v>0</v>
      </c>
      <c r="L424" s="777">
        <f>Leveragefunging!L102</f>
        <v>0</v>
      </c>
      <c r="M424" s="777">
        <f>Leveragefunging!M102</f>
        <v>0</v>
      </c>
      <c r="N424" s="777">
        <f>Leveragefunging!N102</f>
        <v>0</v>
      </c>
      <c r="O424" s="777">
        <f>Leveragefunging!O102</f>
        <v>0</v>
      </c>
      <c r="P424" s="777">
        <f>Leveragefunging!P102</f>
        <v>0</v>
      </c>
      <c r="Q424" s="777">
        <f>Leveragefunging!Q102</f>
        <v>0</v>
      </c>
      <c r="R424" s="777">
        <f>Leveragefunging!R102</f>
        <v>0</v>
      </c>
      <c r="S424" s="777">
        <f>Leveragefunging!S102</f>
        <v>0</v>
      </c>
    </row>
    <row r="425">
      <c r="A425" s="515" t="s">
        <v>524</v>
      </c>
      <c r="B425" s="778" t="s">
        <v>525</v>
      </c>
      <c r="C425" s="779"/>
      <c r="D425" s="500">
        <f t="shared" ref="D425:S425" si="137">D388/sum(D387:D388)</f>
        <v>0.05267433898</v>
      </c>
      <c r="E425" s="500">
        <f t="shared" si="137"/>
        <v>0.05267433898</v>
      </c>
      <c r="F425" s="773">
        <f t="shared" si="137"/>
        <v>0.05267433898</v>
      </c>
      <c r="G425" s="500">
        <f t="shared" si="137"/>
        <v>0.05267433898</v>
      </c>
      <c r="H425" s="500">
        <f t="shared" si="137"/>
        <v>0.05267433898</v>
      </c>
      <c r="I425" s="500">
        <f t="shared" si="137"/>
        <v>0.05267433898</v>
      </c>
      <c r="J425" s="500">
        <f t="shared" si="137"/>
        <v>0.05267433898</v>
      </c>
      <c r="K425" s="500">
        <f t="shared" si="137"/>
        <v>0.05267433898</v>
      </c>
      <c r="L425" s="500">
        <f t="shared" si="137"/>
        <v>0.05267433898</v>
      </c>
      <c r="M425" s="500">
        <f t="shared" si="137"/>
        <v>0.05267433898</v>
      </c>
      <c r="N425" s="500">
        <f t="shared" si="137"/>
        <v>0.05267433898</v>
      </c>
      <c r="O425" s="500">
        <f t="shared" si="137"/>
        <v>0.05267433898</v>
      </c>
      <c r="P425" s="500">
        <f t="shared" si="137"/>
        <v>0.05267433898</v>
      </c>
      <c r="Q425" s="500">
        <f t="shared" si="137"/>
        <v>0.05267433898</v>
      </c>
      <c r="R425" s="500">
        <f t="shared" si="137"/>
        <v>0.05267433898</v>
      </c>
      <c r="S425" s="500">
        <f t="shared" si="137"/>
        <v>0.05267433898</v>
      </c>
    </row>
    <row r="426">
      <c r="B426" s="781"/>
      <c r="C426" s="782"/>
      <c r="F426" s="14"/>
    </row>
    <row r="427">
      <c r="A427" s="763" t="s">
        <v>571</v>
      </c>
      <c r="B427" s="781"/>
      <c r="C427" s="782"/>
      <c r="F427" s="14"/>
    </row>
    <row r="428">
      <c r="A428" s="515" t="s">
        <v>464</v>
      </c>
      <c r="B428" s="778" t="s">
        <v>525</v>
      </c>
      <c r="C428" s="779"/>
      <c r="D428" s="800">
        <v>0.0</v>
      </c>
      <c r="E428" s="800">
        <v>0.0</v>
      </c>
      <c r="F428" s="238">
        <v>0.0</v>
      </c>
      <c r="G428" s="800">
        <v>0.0</v>
      </c>
      <c r="H428" s="800">
        <v>0.0</v>
      </c>
      <c r="I428" s="800">
        <v>0.0</v>
      </c>
      <c r="J428" s="800">
        <v>0.0</v>
      </c>
      <c r="K428" s="800">
        <v>0.0</v>
      </c>
      <c r="L428" s="800">
        <v>0.0</v>
      </c>
      <c r="M428" s="800">
        <v>0.0</v>
      </c>
      <c r="N428" s="800">
        <v>0.0</v>
      </c>
      <c r="O428" s="800">
        <v>0.0</v>
      </c>
      <c r="P428" s="800">
        <v>0.0</v>
      </c>
      <c r="Q428" s="800">
        <v>0.0</v>
      </c>
      <c r="R428" s="800">
        <v>0.0</v>
      </c>
      <c r="S428" s="800">
        <v>0.0</v>
      </c>
    </row>
    <row r="429">
      <c r="A429" s="515" t="s">
        <v>569</v>
      </c>
      <c r="B429" s="778" t="s">
        <v>525</v>
      </c>
      <c r="C429" s="779"/>
      <c r="D429" s="800">
        <v>0.0</v>
      </c>
      <c r="E429" s="800">
        <v>0.0</v>
      </c>
      <c r="F429" s="238">
        <v>0.0</v>
      </c>
      <c r="G429" s="800">
        <v>0.0</v>
      </c>
      <c r="H429" s="800">
        <v>0.0</v>
      </c>
      <c r="I429" s="800">
        <v>0.0</v>
      </c>
      <c r="J429" s="800">
        <v>0.0</v>
      </c>
      <c r="K429" s="800">
        <v>0.0</v>
      </c>
      <c r="L429" s="800">
        <v>0.0</v>
      </c>
      <c r="M429" s="800">
        <v>0.0</v>
      </c>
      <c r="N429" s="800">
        <v>0.0</v>
      </c>
      <c r="O429" s="800">
        <v>0.0</v>
      </c>
      <c r="P429" s="800">
        <v>0.0</v>
      </c>
      <c r="Q429" s="800">
        <v>0.0</v>
      </c>
      <c r="R429" s="800">
        <v>0.0</v>
      </c>
      <c r="S429" s="800">
        <v>0.0</v>
      </c>
    </row>
    <row r="430">
      <c r="B430" s="781"/>
      <c r="C430" s="782"/>
      <c r="F430" s="14"/>
    </row>
    <row r="431">
      <c r="A431" s="763" t="s">
        <v>527</v>
      </c>
      <c r="B431" s="781"/>
      <c r="C431" s="782"/>
      <c r="F431" s="14"/>
    </row>
    <row r="432">
      <c r="A432" s="515" t="s">
        <v>464</v>
      </c>
      <c r="B432" s="778" t="s">
        <v>528</v>
      </c>
      <c r="C432" s="779"/>
      <c r="D432" s="592">
        <f t="shared" ref="D432:S432" si="138">D428*(1-D406)</f>
        <v>0</v>
      </c>
      <c r="E432" s="592">
        <f t="shared" si="138"/>
        <v>0</v>
      </c>
      <c r="F432" s="183">
        <f t="shared" si="138"/>
        <v>0</v>
      </c>
      <c r="G432" s="592">
        <f t="shared" si="138"/>
        <v>0</v>
      </c>
      <c r="H432" s="592">
        <f t="shared" si="138"/>
        <v>0</v>
      </c>
      <c r="I432" s="592">
        <f t="shared" si="138"/>
        <v>0</v>
      </c>
      <c r="J432" s="592">
        <f t="shared" si="138"/>
        <v>0</v>
      </c>
      <c r="K432" s="592">
        <f t="shared" si="138"/>
        <v>0</v>
      </c>
      <c r="L432" s="592">
        <f t="shared" si="138"/>
        <v>0</v>
      </c>
      <c r="M432" s="592">
        <f t="shared" si="138"/>
        <v>0</v>
      </c>
      <c r="N432" s="592">
        <f t="shared" si="138"/>
        <v>0</v>
      </c>
      <c r="O432" s="592">
        <f t="shared" si="138"/>
        <v>0</v>
      </c>
      <c r="P432" s="592">
        <f t="shared" si="138"/>
        <v>0</v>
      </c>
      <c r="Q432" s="592">
        <f t="shared" si="138"/>
        <v>0</v>
      </c>
      <c r="R432" s="592">
        <f t="shared" si="138"/>
        <v>0</v>
      </c>
      <c r="S432" s="592" t="str">
        <f t="shared" si="138"/>
        <v>#VALUE!</v>
      </c>
    </row>
    <row r="433">
      <c r="A433" s="515" t="s">
        <v>569</v>
      </c>
      <c r="B433" s="778" t="s">
        <v>528</v>
      </c>
      <c r="C433" s="779"/>
      <c r="D433" s="592">
        <f t="shared" ref="D433:S433" si="139">D429*(1-D407)</f>
        <v>0</v>
      </c>
      <c r="E433" s="592">
        <f t="shared" si="139"/>
        <v>0</v>
      </c>
      <c r="F433" s="183">
        <f t="shared" si="139"/>
        <v>0</v>
      </c>
      <c r="G433" s="592">
        <f t="shared" si="139"/>
        <v>0</v>
      </c>
      <c r="H433" s="592">
        <f t="shared" si="139"/>
        <v>0</v>
      </c>
      <c r="I433" s="592">
        <f t="shared" si="139"/>
        <v>0</v>
      </c>
      <c r="J433" s="592">
        <f t="shared" si="139"/>
        <v>0</v>
      </c>
      <c r="K433" s="592">
        <f t="shared" si="139"/>
        <v>0</v>
      </c>
      <c r="L433" s="592">
        <f t="shared" si="139"/>
        <v>0</v>
      </c>
      <c r="M433" s="592">
        <f t="shared" si="139"/>
        <v>0</v>
      </c>
      <c r="N433" s="592">
        <f t="shared" si="139"/>
        <v>0</v>
      </c>
      <c r="O433" s="592">
        <f t="shared" si="139"/>
        <v>0</v>
      </c>
      <c r="P433" s="592">
        <f t="shared" si="139"/>
        <v>0</v>
      </c>
      <c r="Q433" s="592">
        <f t="shared" si="139"/>
        <v>0</v>
      </c>
      <c r="R433" s="592">
        <f t="shared" si="139"/>
        <v>0</v>
      </c>
      <c r="S433" s="592" t="str">
        <f t="shared" si="139"/>
        <v>#VALUE!</v>
      </c>
    </row>
    <row r="434">
      <c r="A434" s="515" t="s">
        <v>529</v>
      </c>
      <c r="B434" s="778" t="s">
        <v>528</v>
      </c>
      <c r="C434" s="779"/>
      <c r="D434" s="592">
        <f t="shared" ref="D434:S434" si="140">sum(D432:D433)</f>
        <v>0</v>
      </c>
      <c r="E434" s="592">
        <f t="shared" si="140"/>
        <v>0</v>
      </c>
      <c r="F434" s="183">
        <f t="shared" si="140"/>
        <v>0</v>
      </c>
      <c r="G434" s="592">
        <f t="shared" si="140"/>
        <v>0</v>
      </c>
      <c r="H434" s="592">
        <f t="shared" si="140"/>
        <v>0</v>
      </c>
      <c r="I434" s="592">
        <f t="shared" si="140"/>
        <v>0</v>
      </c>
      <c r="J434" s="592">
        <f t="shared" si="140"/>
        <v>0</v>
      </c>
      <c r="K434" s="592">
        <f t="shared" si="140"/>
        <v>0</v>
      </c>
      <c r="L434" s="592">
        <f t="shared" si="140"/>
        <v>0</v>
      </c>
      <c r="M434" s="592">
        <f t="shared" si="140"/>
        <v>0</v>
      </c>
      <c r="N434" s="592">
        <f t="shared" si="140"/>
        <v>0</v>
      </c>
      <c r="O434" s="592">
        <f t="shared" si="140"/>
        <v>0</v>
      </c>
      <c r="P434" s="592">
        <f t="shared" si="140"/>
        <v>0</v>
      </c>
      <c r="Q434" s="592">
        <f t="shared" si="140"/>
        <v>0</v>
      </c>
      <c r="R434" s="592">
        <f t="shared" si="140"/>
        <v>0</v>
      </c>
      <c r="S434" s="592" t="str">
        <f t="shared" si="140"/>
        <v>#VALUE!</v>
      </c>
    </row>
    <row r="435">
      <c r="A435" s="822"/>
      <c r="B435" s="781"/>
      <c r="C435" s="782"/>
      <c r="F435" s="14"/>
    </row>
    <row r="436">
      <c r="A436" s="769" t="s">
        <v>492</v>
      </c>
      <c r="B436" s="798"/>
      <c r="C436" s="799"/>
      <c r="D436" s="535"/>
      <c r="E436" s="535"/>
      <c r="F436" s="212"/>
      <c r="G436" s="535"/>
      <c r="H436" s="535"/>
      <c r="I436" s="535"/>
      <c r="J436" s="535"/>
      <c r="K436" s="535"/>
      <c r="L436" s="535"/>
      <c r="M436" s="535"/>
      <c r="N436" s="535"/>
      <c r="O436" s="535"/>
      <c r="P436" s="535"/>
      <c r="Q436" s="535"/>
      <c r="R436" s="535"/>
      <c r="S436" s="535"/>
    </row>
    <row r="437">
      <c r="A437" s="764" t="s">
        <v>523</v>
      </c>
      <c r="B437" s="796" t="s">
        <v>520</v>
      </c>
      <c r="C437" s="797"/>
      <c r="D437" s="777">
        <f>Leveragefunging!D103</f>
        <v>0.65</v>
      </c>
      <c r="E437" s="777">
        <f>Leveragefunging!E103</f>
        <v>0.65</v>
      </c>
      <c r="F437" s="264">
        <f>Leveragefunging!F103</f>
        <v>0.65</v>
      </c>
      <c r="G437" s="777">
        <f>Leveragefunging!G103</f>
        <v>0.65</v>
      </c>
      <c r="H437" s="777">
        <f>Leveragefunging!H103</f>
        <v>0.65</v>
      </c>
      <c r="I437" s="777">
        <f>Leveragefunging!I103</f>
        <v>0.65</v>
      </c>
      <c r="J437" s="777">
        <f>Leveragefunging!J103</f>
        <v>0.65</v>
      </c>
      <c r="K437" s="777">
        <f>Leveragefunging!K103</f>
        <v>0.65</v>
      </c>
      <c r="L437" s="777">
        <f>Leveragefunging!L103</f>
        <v>0.65</v>
      </c>
      <c r="M437" s="777">
        <f>Leveragefunging!M103</f>
        <v>0.65</v>
      </c>
      <c r="N437" s="777">
        <f>Leveragefunging!N103</f>
        <v>0.65</v>
      </c>
      <c r="O437" s="777">
        <f>Leveragefunging!O103</f>
        <v>0.65</v>
      </c>
      <c r="P437" s="777">
        <f>Leveragefunging!P103</f>
        <v>0.65</v>
      </c>
      <c r="Q437" s="777">
        <f>Leveragefunging!Q103</f>
        <v>0.65</v>
      </c>
      <c r="R437" s="777">
        <f>Leveragefunging!R103</f>
        <v>0.65</v>
      </c>
      <c r="S437" s="777">
        <f>Leveragefunging!S103</f>
        <v>0.65</v>
      </c>
    </row>
    <row r="438">
      <c r="A438" s="515" t="s">
        <v>524</v>
      </c>
      <c r="B438" s="823"/>
      <c r="C438" s="824"/>
      <c r="D438" s="500">
        <v>0.0</v>
      </c>
      <c r="E438" s="500">
        <v>0.0</v>
      </c>
      <c r="F438" s="773">
        <v>0.0</v>
      </c>
      <c r="G438" s="500">
        <v>0.0</v>
      </c>
      <c r="H438" s="500">
        <v>0.0</v>
      </c>
      <c r="I438" s="500">
        <v>0.0</v>
      </c>
      <c r="J438" s="500">
        <v>0.0</v>
      </c>
      <c r="K438" s="500">
        <v>0.0</v>
      </c>
      <c r="L438" s="500">
        <v>0.0</v>
      </c>
      <c r="M438" s="500">
        <v>0.0</v>
      </c>
      <c r="N438" s="500">
        <v>0.0</v>
      </c>
      <c r="O438" s="500">
        <v>0.0</v>
      </c>
      <c r="P438" s="500">
        <v>0.0</v>
      </c>
      <c r="Q438" s="500">
        <v>0.0</v>
      </c>
      <c r="R438" s="500">
        <v>0.0</v>
      </c>
      <c r="S438" s="500">
        <v>0.0</v>
      </c>
    </row>
    <row r="439">
      <c r="B439" s="781"/>
      <c r="C439" s="782"/>
      <c r="F439" s="14"/>
    </row>
    <row r="440">
      <c r="A440" s="763" t="s">
        <v>571</v>
      </c>
      <c r="B440" s="781"/>
      <c r="C440" s="782"/>
      <c r="F440" s="14"/>
    </row>
    <row r="441">
      <c r="A441" s="515" t="s">
        <v>464</v>
      </c>
      <c r="B441" s="778" t="s">
        <v>574</v>
      </c>
      <c r="C441" s="779"/>
      <c r="D441" s="800">
        <f t="shared" ref="D441:S441" si="141">D388/D387</f>
        <v>0.05560320083</v>
      </c>
      <c r="E441" s="800">
        <f t="shared" si="141"/>
        <v>0.05560320083</v>
      </c>
      <c r="F441" s="238">
        <f t="shared" si="141"/>
        <v>0.05560320083</v>
      </c>
      <c r="G441" s="800">
        <f t="shared" si="141"/>
        <v>0.05560320083</v>
      </c>
      <c r="H441" s="800">
        <f t="shared" si="141"/>
        <v>0.05560320083</v>
      </c>
      <c r="I441" s="800">
        <f t="shared" si="141"/>
        <v>0.05560320083</v>
      </c>
      <c r="J441" s="800">
        <f t="shared" si="141"/>
        <v>0.05560320083</v>
      </c>
      <c r="K441" s="800">
        <f t="shared" si="141"/>
        <v>0.05560320083</v>
      </c>
      <c r="L441" s="800">
        <f t="shared" si="141"/>
        <v>0.05560320083</v>
      </c>
      <c r="M441" s="800">
        <f t="shared" si="141"/>
        <v>0.05560320083</v>
      </c>
      <c r="N441" s="800">
        <f t="shared" si="141"/>
        <v>0.05560320083</v>
      </c>
      <c r="O441" s="800">
        <f t="shared" si="141"/>
        <v>0.05560320083</v>
      </c>
      <c r="P441" s="800">
        <f t="shared" si="141"/>
        <v>0.05560320083</v>
      </c>
      <c r="Q441" s="800">
        <f t="shared" si="141"/>
        <v>0.05560320083</v>
      </c>
      <c r="R441" s="800">
        <f t="shared" si="141"/>
        <v>0.05560320083</v>
      </c>
      <c r="S441" s="800">
        <f t="shared" si="141"/>
        <v>0.05560320083</v>
      </c>
    </row>
    <row r="442">
      <c r="A442" s="515" t="s">
        <v>521</v>
      </c>
      <c r="B442" s="778" t="s">
        <v>525</v>
      </c>
      <c r="C442" s="779"/>
      <c r="D442" s="800">
        <v>0.0</v>
      </c>
      <c r="E442" s="800">
        <v>0.0</v>
      </c>
      <c r="F442" s="238">
        <v>0.0</v>
      </c>
      <c r="G442" s="800">
        <v>0.0</v>
      </c>
      <c r="H442" s="800">
        <v>0.0</v>
      </c>
      <c r="I442" s="800">
        <v>0.0</v>
      </c>
      <c r="J442" s="800">
        <v>0.0</v>
      </c>
      <c r="K442" s="800">
        <v>0.0</v>
      </c>
      <c r="L442" s="800">
        <v>0.0</v>
      </c>
      <c r="M442" s="800">
        <v>0.0</v>
      </c>
      <c r="N442" s="800">
        <v>0.0</v>
      </c>
      <c r="O442" s="800">
        <v>0.0</v>
      </c>
      <c r="P442" s="800">
        <v>0.0</v>
      </c>
      <c r="Q442" s="800">
        <v>0.0</v>
      </c>
      <c r="R442" s="800">
        <v>0.0</v>
      </c>
      <c r="S442" s="800">
        <v>0.0</v>
      </c>
    </row>
    <row r="443">
      <c r="B443" s="781"/>
      <c r="C443" s="782"/>
      <c r="F443" s="14"/>
    </row>
    <row r="444">
      <c r="A444" s="763" t="s">
        <v>527</v>
      </c>
      <c r="B444" s="781"/>
      <c r="C444" s="782"/>
      <c r="F444" s="14"/>
    </row>
    <row r="445">
      <c r="A445" s="515" t="s">
        <v>464</v>
      </c>
      <c r="B445" s="778" t="s">
        <v>528</v>
      </c>
      <c r="C445" s="779"/>
      <c r="D445" s="501">
        <f t="shared" ref="D445:S445" si="142">D441*(1-D393)</f>
        <v>0.04857657354</v>
      </c>
      <c r="E445" s="501">
        <f t="shared" si="142"/>
        <v>0.04712413724</v>
      </c>
      <c r="F445" s="773">
        <f t="shared" si="142"/>
        <v>0.04799847515</v>
      </c>
      <c r="G445" s="501">
        <f t="shared" si="142"/>
        <v>0.04863097088</v>
      </c>
      <c r="H445" s="501">
        <f t="shared" si="142"/>
        <v>0.04890027535</v>
      </c>
      <c r="I445" s="501">
        <f t="shared" si="142"/>
        <v>0.0483962425</v>
      </c>
      <c r="J445" s="501">
        <f t="shared" si="142"/>
        <v>0.0489140022</v>
      </c>
      <c r="K445" s="501">
        <f t="shared" si="142"/>
        <v>0.04799853971</v>
      </c>
      <c r="L445" s="501">
        <f t="shared" si="142"/>
        <v>0.04883828311</v>
      </c>
      <c r="M445" s="501">
        <f t="shared" si="142"/>
        <v>0.04890437522</v>
      </c>
      <c r="N445" s="501">
        <f t="shared" si="142"/>
        <v>0.04861993568</v>
      </c>
      <c r="O445" s="501">
        <f t="shared" si="142"/>
        <v>0.04840876198</v>
      </c>
      <c r="P445" s="501">
        <f t="shared" si="142"/>
        <v>0.04825898943</v>
      </c>
      <c r="Q445" s="501">
        <f t="shared" si="142"/>
        <v>0.05055958505</v>
      </c>
      <c r="R445" s="501">
        <f t="shared" si="142"/>
        <v>0.05039674955</v>
      </c>
      <c r="S445" s="501" t="str">
        <f t="shared" si="142"/>
        <v>#VALUE!</v>
      </c>
    </row>
    <row r="446">
      <c r="A446" s="515" t="s">
        <v>521</v>
      </c>
      <c r="B446" s="778" t="s">
        <v>528</v>
      </c>
      <c r="C446" s="779"/>
      <c r="D446" s="501">
        <f t="shared" ref="D446:S446" si="143">D442*(1-D394)</f>
        <v>0</v>
      </c>
      <c r="E446" s="501">
        <f t="shared" si="143"/>
        <v>0</v>
      </c>
      <c r="F446" s="773">
        <f t="shared" si="143"/>
        <v>0</v>
      </c>
      <c r="G446" s="501">
        <f t="shared" si="143"/>
        <v>0</v>
      </c>
      <c r="H446" s="501">
        <f t="shared" si="143"/>
        <v>0</v>
      </c>
      <c r="I446" s="501">
        <f t="shared" si="143"/>
        <v>0</v>
      </c>
      <c r="J446" s="501">
        <f t="shared" si="143"/>
        <v>0</v>
      </c>
      <c r="K446" s="501">
        <f t="shared" si="143"/>
        <v>0</v>
      </c>
      <c r="L446" s="501">
        <f t="shared" si="143"/>
        <v>0</v>
      </c>
      <c r="M446" s="501">
        <f t="shared" si="143"/>
        <v>0</v>
      </c>
      <c r="N446" s="501">
        <f t="shared" si="143"/>
        <v>0</v>
      </c>
      <c r="O446" s="501">
        <f t="shared" si="143"/>
        <v>0</v>
      </c>
      <c r="P446" s="501">
        <f t="shared" si="143"/>
        <v>0</v>
      </c>
      <c r="Q446" s="501">
        <f t="shared" si="143"/>
        <v>0</v>
      </c>
      <c r="R446" s="501">
        <f t="shared" si="143"/>
        <v>0</v>
      </c>
      <c r="S446" s="501" t="str">
        <f t="shared" si="143"/>
        <v>#VALUE!</v>
      </c>
    </row>
    <row r="447">
      <c r="A447" s="515" t="s">
        <v>529</v>
      </c>
      <c r="B447" s="778" t="s">
        <v>528</v>
      </c>
      <c r="C447" s="779"/>
      <c r="D447" s="592">
        <f t="shared" ref="D447:S447" si="144">sum(D445:D446)</f>
        <v>0.04857657354</v>
      </c>
      <c r="E447" s="592">
        <f t="shared" si="144"/>
        <v>0.04712413724</v>
      </c>
      <c r="F447" s="183">
        <f t="shared" si="144"/>
        <v>0.04799847515</v>
      </c>
      <c r="G447" s="592">
        <f t="shared" si="144"/>
        <v>0.04863097088</v>
      </c>
      <c r="H447" s="592">
        <f t="shared" si="144"/>
        <v>0.04890027535</v>
      </c>
      <c r="I447" s="592">
        <f t="shared" si="144"/>
        <v>0.0483962425</v>
      </c>
      <c r="J447" s="592">
        <f t="shared" si="144"/>
        <v>0.0489140022</v>
      </c>
      <c r="K447" s="592">
        <f t="shared" si="144"/>
        <v>0.04799853971</v>
      </c>
      <c r="L447" s="592">
        <f t="shared" si="144"/>
        <v>0.04883828311</v>
      </c>
      <c r="M447" s="592">
        <f t="shared" si="144"/>
        <v>0.04890437522</v>
      </c>
      <c r="N447" s="592">
        <f t="shared" si="144"/>
        <v>0.04861993568</v>
      </c>
      <c r="O447" s="592">
        <f t="shared" si="144"/>
        <v>0.04840876198</v>
      </c>
      <c r="P447" s="592">
        <f t="shared" si="144"/>
        <v>0.04825898943</v>
      </c>
      <c r="Q447" s="592">
        <f t="shared" si="144"/>
        <v>0.05055958505</v>
      </c>
      <c r="R447" s="592">
        <f t="shared" si="144"/>
        <v>0.05039674955</v>
      </c>
      <c r="S447" s="592" t="str">
        <f t="shared" si="144"/>
        <v>#VALUE!</v>
      </c>
    </row>
    <row r="448">
      <c r="B448" s="781"/>
      <c r="C448" s="782"/>
      <c r="F448" s="14"/>
    </row>
    <row r="449">
      <c r="A449" s="638" t="s">
        <v>533</v>
      </c>
      <c r="B449" s="786"/>
      <c r="C449" s="787"/>
      <c r="D449" s="754"/>
      <c r="E449" s="754"/>
      <c r="F449" s="135"/>
      <c r="G449" s="135"/>
      <c r="H449" s="135"/>
      <c r="I449" s="135"/>
      <c r="J449" s="135"/>
      <c r="K449" s="135"/>
      <c r="L449" s="135"/>
      <c r="M449" s="135"/>
      <c r="N449" s="135"/>
      <c r="O449" s="135"/>
      <c r="P449" s="135"/>
      <c r="Q449" s="135"/>
      <c r="R449" s="135"/>
      <c r="S449" s="135"/>
    </row>
    <row r="450">
      <c r="A450" s="515" t="s">
        <v>575</v>
      </c>
      <c r="B450" s="778" t="s">
        <v>528</v>
      </c>
      <c r="C450" s="779"/>
      <c r="D450" s="592">
        <f t="shared" ref="D450:S450" si="145">(D398*D408)+(D411*D421)+(D424*D434)+(D437*D447)</f>
        <v>-0.1557881358</v>
      </c>
      <c r="E450" s="592">
        <f t="shared" si="145"/>
        <v>-0.1541200743</v>
      </c>
      <c r="F450" s="183">
        <f t="shared" si="145"/>
        <v>-0.1551242143</v>
      </c>
      <c r="G450" s="592">
        <f t="shared" si="145"/>
        <v>-0.1558506089</v>
      </c>
      <c r="H450" s="592">
        <f t="shared" si="145"/>
        <v>-0.1561598936</v>
      </c>
      <c r="I450" s="592">
        <f t="shared" si="145"/>
        <v>-0.1555810333</v>
      </c>
      <c r="J450" s="592">
        <f t="shared" si="145"/>
        <v>-0.1561756583</v>
      </c>
      <c r="K450" s="592">
        <f t="shared" si="145"/>
        <v>-0.1551242885</v>
      </c>
      <c r="L450" s="592">
        <f t="shared" si="145"/>
        <v>-0.1560886982</v>
      </c>
      <c r="M450" s="592">
        <f t="shared" si="145"/>
        <v>-0.1561646022</v>
      </c>
      <c r="N450" s="592">
        <f t="shared" si="145"/>
        <v>-0.1558379354</v>
      </c>
      <c r="O450" s="592">
        <f t="shared" si="145"/>
        <v>-0.1555954114</v>
      </c>
      <c r="P450" s="592">
        <f t="shared" si="145"/>
        <v>-0.1554234039</v>
      </c>
      <c r="Q450" s="592">
        <f t="shared" si="145"/>
        <v>-0.1580655405</v>
      </c>
      <c r="R450" s="592">
        <f t="shared" si="145"/>
        <v>-0.1578785308</v>
      </c>
      <c r="S450" s="516" t="str">
        <f t="shared" si="145"/>
        <v>#VALUE!</v>
      </c>
    </row>
    <row r="451">
      <c r="B451" s="760"/>
      <c r="C451" s="761"/>
      <c r="F451" s="14"/>
    </row>
    <row r="452">
      <c r="A452" s="741" t="s">
        <v>576</v>
      </c>
      <c r="B452" s="296"/>
      <c r="C452" s="296"/>
      <c r="D452" s="296"/>
      <c r="E452" s="296"/>
      <c r="F452" s="296"/>
      <c r="G452" s="296"/>
      <c r="H452" s="296"/>
      <c r="I452" s="296"/>
      <c r="J452" s="296"/>
      <c r="K452" s="296"/>
      <c r="L452" s="296"/>
      <c r="M452" s="296"/>
      <c r="N452" s="296"/>
      <c r="O452" s="296"/>
      <c r="P452" s="296"/>
      <c r="Q452" s="296"/>
      <c r="R452" s="296"/>
      <c r="S452" s="742"/>
    </row>
    <row r="453">
      <c r="A453" s="282" t="s">
        <v>577</v>
      </c>
      <c r="B453" s="743" t="s">
        <v>578</v>
      </c>
      <c r="C453" s="788"/>
      <c r="D453" s="745">
        <f>('Moral weights'!B6/SMC!B114)*10000</f>
        <v>1462.805171</v>
      </c>
      <c r="E453" s="745">
        <f>('Moral weights'!C6/SMC!C114)*10000</f>
        <v>1102.805336</v>
      </c>
      <c r="F453" s="745">
        <f>('Moral weights'!D6/SMC!D114)*10000</f>
        <v>1665.362293</v>
      </c>
      <c r="G453" s="745">
        <f>('Moral weights'!E6/SMC!E114)*10000</f>
        <v>1540.404537</v>
      </c>
      <c r="H453" s="745">
        <f>('Moral weights'!F6/SMC!F114)*10000</f>
        <v>1188.842109</v>
      </c>
      <c r="I453" s="745">
        <f>('Moral weights'!G6/SMC!G114)*10000</f>
        <v>1241.28505</v>
      </c>
      <c r="J453" s="745">
        <f>('Moral weights'!H6/SMC!H114)*10000</f>
        <v>1061.064307</v>
      </c>
      <c r="K453" s="745">
        <f>('Moral weights'!I6/SMC!I114)*10000</f>
        <v>1429.737327</v>
      </c>
      <c r="L453" s="745">
        <f>('Moral weights'!J6/SMC!J114)*10000</f>
        <v>1472.522419</v>
      </c>
      <c r="M453" s="745">
        <f>('Moral weights'!K6/SMC!K114)*10000</f>
        <v>1107.259218</v>
      </c>
      <c r="N453" s="745">
        <f>('Moral weights'!L6/SMC!L114)*10000</f>
        <v>1270.279337</v>
      </c>
      <c r="O453" s="745">
        <f>('Moral weights'!M6/SMC!M114)*10000</f>
        <v>1553.562351</v>
      </c>
      <c r="P453" s="745">
        <f>('Moral weights'!N6/SMC!N114)*10000</f>
        <v>1405.811168</v>
      </c>
      <c r="Q453" s="745">
        <f>('Moral weights'!O6/SMC!O114)*10000</f>
        <v>599.4803804</v>
      </c>
      <c r="R453" s="745">
        <f>('Moral weights'!P6/SMC!P114)*10000</f>
        <v>816.4515023</v>
      </c>
      <c r="S453" s="745" t="str">
        <f>('Moral weights'!Q6/SMC!Q114)*10000</f>
        <v>#VALUE!</v>
      </c>
    </row>
    <row r="454">
      <c r="A454" s="14"/>
      <c r="B454" s="789"/>
      <c r="C454" s="790"/>
      <c r="D454" s="748"/>
      <c r="E454" s="748"/>
      <c r="F454" s="308"/>
      <c r="G454" s="749"/>
      <c r="H454" s="749"/>
      <c r="I454" s="750"/>
      <c r="J454" s="750"/>
      <c r="K454" s="750"/>
      <c r="L454" s="750"/>
      <c r="M454" s="750"/>
      <c r="N454" s="750"/>
      <c r="O454" s="750"/>
      <c r="P454" s="750"/>
      <c r="Q454" s="750"/>
      <c r="R454" s="750"/>
      <c r="S454" s="750"/>
    </row>
    <row r="455">
      <c r="A455" s="751" t="s">
        <v>514</v>
      </c>
      <c r="B455" s="786"/>
      <c r="C455" s="787"/>
      <c r="D455" s="754"/>
      <c r="E455" s="754"/>
      <c r="F455" s="135"/>
      <c r="G455" s="135"/>
      <c r="H455" s="135"/>
      <c r="I455" s="135"/>
      <c r="J455" s="135"/>
      <c r="K455" s="135"/>
      <c r="L455" s="135"/>
      <c r="M455" s="135"/>
      <c r="N455" s="135"/>
      <c r="O455" s="135"/>
      <c r="P455" s="135"/>
      <c r="Q455" s="135"/>
      <c r="R455" s="135"/>
      <c r="S455" s="135"/>
    </row>
    <row r="456">
      <c r="A456" s="794" t="s">
        <v>187</v>
      </c>
      <c r="B456" s="801" t="s">
        <v>579</v>
      </c>
      <c r="C456" s="825" t="s">
        <v>580</v>
      </c>
      <c r="D456" s="803">
        <f>'Country selection'!$F$71</f>
        <v>4.536588079</v>
      </c>
      <c r="E456" s="803">
        <f>'Country selection'!$F$71</f>
        <v>4.536588079</v>
      </c>
      <c r="F456" s="803">
        <f>'Country selection'!$F$71</f>
        <v>4.536588079</v>
      </c>
      <c r="G456" s="803">
        <f>'Country selection'!$F$71</f>
        <v>4.536588079</v>
      </c>
      <c r="H456" s="803">
        <f>'Country selection'!$F$71</f>
        <v>4.536588079</v>
      </c>
      <c r="I456" s="803">
        <f>'Country selection'!$F$71</f>
        <v>4.536588079</v>
      </c>
      <c r="J456" s="803">
        <f>'Country selection'!$F$71</f>
        <v>4.536588079</v>
      </c>
      <c r="K456" s="803">
        <f>'Country selection'!$F$71</f>
        <v>4.536588079</v>
      </c>
      <c r="L456" s="803">
        <f>'Country selection'!$F$71</f>
        <v>4.536588079</v>
      </c>
      <c r="M456" s="803">
        <f>'Country selection'!$F$71</f>
        <v>4.536588079</v>
      </c>
      <c r="N456" s="803">
        <f>'Country selection'!$F$71</f>
        <v>4.536588079</v>
      </c>
      <c r="O456" s="803">
        <f>'Country selection'!$F$71</f>
        <v>4.536588079</v>
      </c>
      <c r="P456" s="803">
        <f>'Country selection'!$F$71</f>
        <v>4.536588079</v>
      </c>
      <c r="Q456" s="803">
        <f>'Country selection'!$F$71</f>
        <v>4.536588079</v>
      </c>
      <c r="R456" s="803">
        <f>'Country selection'!$F$71</f>
        <v>4.536588079</v>
      </c>
      <c r="S456" s="803">
        <f>'Country selection'!$F$71</f>
        <v>4.536588079</v>
      </c>
    </row>
    <row r="457">
      <c r="A457" s="826" t="s">
        <v>581</v>
      </c>
      <c r="B457" s="801" t="s">
        <v>579</v>
      </c>
      <c r="C457" s="825" t="s">
        <v>580</v>
      </c>
      <c r="D457" s="827">
        <f>'Country selection'!$F$74</f>
        <v>0.09053048915</v>
      </c>
      <c r="E457" s="827">
        <f>'Country selection'!$F$74</f>
        <v>0.09053048915</v>
      </c>
      <c r="F457" s="827">
        <f>'Country selection'!$F$74</f>
        <v>0.09053048915</v>
      </c>
      <c r="G457" s="827">
        <f>'Country selection'!$F$74</f>
        <v>0.09053048915</v>
      </c>
      <c r="H457" s="827">
        <f>'Country selection'!$F$74</f>
        <v>0.09053048915</v>
      </c>
      <c r="I457" s="827">
        <f>'Country selection'!$F$74</f>
        <v>0.09053048915</v>
      </c>
      <c r="J457" s="827">
        <f>'Country selection'!$F$74</f>
        <v>0.09053048915</v>
      </c>
      <c r="K457" s="827">
        <f>'Country selection'!$F$74</f>
        <v>0.09053048915</v>
      </c>
      <c r="L457" s="827">
        <f>'Country selection'!$F$74</f>
        <v>0.09053048915</v>
      </c>
      <c r="M457" s="827">
        <f>'Country selection'!$F$74</f>
        <v>0.09053048915</v>
      </c>
      <c r="N457" s="827">
        <f>'Country selection'!$F$74</f>
        <v>0.09053048915</v>
      </c>
      <c r="O457" s="827">
        <f>'Country selection'!$F$74</f>
        <v>0.09053048915</v>
      </c>
      <c r="P457" s="827">
        <f>'Country selection'!$F$74</f>
        <v>0.09053048915</v>
      </c>
      <c r="Q457" s="827">
        <f>'Country selection'!$F$74</f>
        <v>0.09053048915</v>
      </c>
      <c r="R457" s="827">
        <f>'Country selection'!$F$74</f>
        <v>0.09053048915</v>
      </c>
      <c r="S457" s="827">
        <f>'Country selection'!$F$74</f>
        <v>0.09053048915</v>
      </c>
    </row>
    <row r="458">
      <c r="A458" s="804"/>
      <c r="B458" s="805"/>
      <c r="C458" s="806"/>
      <c r="D458" s="807"/>
      <c r="E458" s="807"/>
      <c r="F458" s="250"/>
      <c r="G458" s="807"/>
      <c r="H458" s="807"/>
      <c r="I458" s="807"/>
      <c r="J458" s="807"/>
      <c r="K458" s="807"/>
      <c r="L458" s="807"/>
      <c r="M458" s="807"/>
      <c r="N458" s="807"/>
      <c r="O458" s="807"/>
      <c r="P458" s="807"/>
      <c r="Q458" s="807"/>
      <c r="R458" s="807"/>
      <c r="S458" s="807"/>
    </row>
    <row r="459">
      <c r="A459" s="215" t="s">
        <v>582</v>
      </c>
      <c r="B459" s="743" t="s">
        <v>528</v>
      </c>
      <c r="C459" s="788"/>
      <c r="D459" s="828">
        <f t="shared" ref="D459:S459" si="146">D456*(1-D457)</f>
        <v>4.125888541</v>
      </c>
      <c r="E459" s="828">
        <f t="shared" si="146"/>
        <v>4.125888541</v>
      </c>
      <c r="F459" s="829">
        <f t="shared" si="146"/>
        <v>4.125888541</v>
      </c>
      <c r="G459" s="828">
        <f t="shared" si="146"/>
        <v>4.125888541</v>
      </c>
      <c r="H459" s="828">
        <f t="shared" si="146"/>
        <v>4.125888541</v>
      </c>
      <c r="I459" s="828">
        <f t="shared" si="146"/>
        <v>4.125888541</v>
      </c>
      <c r="J459" s="828">
        <f t="shared" si="146"/>
        <v>4.125888541</v>
      </c>
      <c r="K459" s="828">
        <f t="shared" si="146"/>
        <v>4.125888541</v>
      </c>
      <c r="L459" s="828">
        <f t="shared" si="146"/>
        <v>4.125888541</v>
      </c>
      <c r="M459" s="828">
        <f t="shared" si="146"/>
        <v>4.125888541</v>
      </c>
      <c r="N459" s="828">
        <f t="shared" si="146"/>
        <v>4.125888541</v>
      </c>
      <c r="O459" s="828">
        <f t="shared" si="146"/>
        <v>4.125888541</v>
      </c>
      <c r="P459" s="828">
        <f t="shared" si="146"/>
        <v>4.125888541</v>
      </c>
      <c r="Q459" s="828">
        <f t="shared" si="146"/>
        <v>4.125888541</v>
      </c>
      <c r="R459" s="828">
        <f t="shared" si="146"/>
        <v>4.125888541</v>
      </c>
      <c r="S459" s="828">
        <f t="shared" si="146"/>
        <v>4.125888541</v>
      </c>
    </row>
    <row r="460">
      <c r="A460" s="215" t="s">
        <v>464</v>
      </c>
      <c r="B460" s="743" t="s">
        <v>528</v>
      </c>
      <c r="C460" s="788"/>
      <c r="D460" s="828">
        <f t="shared" ref="D460:S460" si="147">D456*D457</f>
        <v>0.4106995379</v>
      </c>
      <c r="E460" s="828">
        <f t="shared" si="147"/>
        <v>0.4106995379</v>
      </c>
      <c r="F460" s="829">
        <f t="shared" si="147"/>
        <v>0.4106995379</v>
      </c>
      <c r="G460" s="828">
        <f t="shared" si="147"/>
        <v>0.4106995379</v>
      </c>
      <c r="H460" s="828">
        <f t="shared" si="147"/>
        <v>0.4106995379</v>
      </c>
      <c r="I460" s="828">
        <f t="shared" si="147"/>
        <v>0.4106995379</v>
      </c>
      <c r="J460" s="828">
        <f t="shared" si="147"/>
        <v>0.4106995379</v>
      </c>
      <c r="K460" s="828">
        <f t="shared" si="147"/>
        <v>0.4106995379</v>
      </c>
      <c r="L460" s="828">
        <f t="shared" si="147"/>
        <v>0.4106995379</v>
      </c>
      <c r="M460" s="828">
        <f t="shared" si="147"/>
        <v>0.4106995379</v>
      </c>
      <c r="N460" s="828">
        <f t="shared" si="147"/>
        <v>0.4106995379</v>
      </c>
      <c r="O460" s="828">
        <f t="shared" si="147"/>
        <v>0.4106995379</v>
      </c>
      <c r="P460" s="828">
        <f t="shared" si="147"/>
        <v>0.4106995379</v>
      </c>
      <c r="Q460" s="828">
        <f t="shared" si="147"/>
        <v>0.4106995379</v>
      </c>
      <c r="R460" s="828">
        <f t="shared" si="147"/>
        <v>0.4106995379</v>
      </c>
      <c r="S460" s="828">
        <f t="shared" si="147"/>
        <v>0.4106995379</v>
      </c>
    </row>
    <row r="461">
      <c r="A461" s="804"/>
      <c r="B461" s="805"/>
      <c r="C461" s="806"/>
      <c r="D461" s="807"/>
      <c r="E461" s="807"/>
      <c r="F461" s="250"/>
      <c r="G461" s="807"/>
      <c r="H461" s="807"/>
      <c r="I461" s="807"/>
      <c r="J461" s="807"/>
      <c r="K461" s="807"/>
      <c r="L461" s="807"/>
      <c r="M461" s="807"/>
      <c r="N461" s="807"/>
      <c r="O461" s="807"/>
      <c r="P461" s="807"/>
      <c r="Q461" s="807"/>
      <c r="R461" s="807"/>
      <c r="S461" s="807"/>
    </row>
    <row r="462">
      <c r="A462" s="638" t="s">
        <v>518</v>
      </c>
      <c r="B462" s="786"/>
      <c r="C462" s="787"/>
      <c r="D462" s="754"/>
      <c r="E462" s="754"/>
      <c r="F462" s="135"/>
      <c r="G462" s="135"/>
      <c r="H462" s="135"/>
      <c r="I462" s="135"/>
      <c r="J462" s="135"/>
      <c r="K462" s="135"/>
      <c r="L462" s="135"/>
      <c r="M462" s="135"/>
      <c r="N462" s="135"/>
      <c r="O462" s="135"/>
      <c r="P462" s="135"/>
      <c r="Q462" s="135"/>
      <c r="R462" s="135"/>
      <c r="S462" s="135"/>
    </row>
    <row r="463">
      <c r="A463" s="763" t="s">
        <v>519</v>
      </c>
      <c r="B463" s="781"/>
      <c r="C463" s="782"/>
      <c r="F463" s="14"/>
    </row>
    <row r="464">
      <c r="A464" s="764" t="s">
        <v>464</v>
      </c>
      <c r="B464" s="796" t="s">
        <v>520</v>
      </c>
      <c r="C464" s="797"/>
      <c r="D464" s="554">
        <f>D453/Leveragefunging!D110</f>
        <v>0.07756058052</v>
      </c>
      <c r="E464" s="554">
        <f>E453/Leveragefunging!E110</f>
        <v>0.1195936499</v>
      </c>
      <c r="F464" s="204">
        <f>F453/Leveragefunging!F110</f>
        <v>0.0847538771</v>
      </c>
      <c r="G464" s="554">
        <f>G453/Leveragefunging!G110</f>
        <v>0.08876520999</v>
      </c>
      <c r="H464" s="554">
        <f>H453/Leveragefunging!H110</f>
        <v>0.08554582871</v>
      </c>
      <c r="I464" s="554">
        <f>I453/Leveragefunging!I110</f>
        <v>0.08099228173</v>
      </c>
      <c r="J464" s="554">
        <f>J453/Leveragefunging!J110</f>
        <v>0.09331269404</v>
      </c>
      <c r="K464" s="554">
        <f>K453/Leveragefunging!K110</f>
        <v>0.09331760677</v>
      </c>
      <c r="L464" s="554">
        <f>L453/Leveragefunging!L110</f>
        <v>0.07800331611</v>
      </c>
      <c r="M464" s="554">
        <f>M453/Leveragefunging!M110</f>
        <v>0.08216121235</v>
      </c>
      <c r="N464" s="554">
        <f>N453/Leveragefunging!N110</f>
        <v>0.08994504892</v>
      </c>
      <c r="O464" s="554">
        <f>O453/Leveragefunging!O110</f>
        <v>0.08135737421</v>
      </c>
      <c r="P464" s="554">
        <f>P453/Leveragefunging!P110</f>
        <v>0.09723674668</v>
      </c>
      <c r="Q464" s="554">
        <f>Q453/Leveragefunging!Q110</f>
        <v>0.07095897052</v>
      </c>
      <c r="R464" s="554">
        <f>R453/Leveragefunging!R110</f>
        <v>0.06700836314</v>
      </c>
      <c r="S464" s="554" t="str">
        <f>S453/Leveragefunging!S110</f>
        <v>#VALUE!</v>
      </c>
    </row>
    <row r="465">
      <c r="A465" s="764" t="s">
        <v>569</v>
      </c>
      <c r="B465" s="796" t="s">
        <v>520</v>
      </c>
      <c r="C465" s="797"/>
      <c r="D465" s="554">
        <f>D453/Leveragefunging!D111</f>
        <v>0.3682520523</v>
      </c>
      <c r="E465" s="554">
        <f>E453/Leveragefunging!E111</f>
        <v>0.470555952</v>
      </c>
      <c r="F465" s="204">
        <f>F453/Leveragefunging!F111</f>
        <v>0.3718151356</v>
      </c>
      <c r="G465" s="554">
        <f>G453/Leveragefunging!G111</f>
        <v>0.4247389857</v>
      </c>
      <c r="H465" s="554">
        <f>H453/Leveragefunging!H111</f>
        <v>0.4257802273</v>
      </c>
      <c r="I465" s="554">
        <f>I453/Leveragefunging!I111</f>
        <v>0.374923503</v>
      </c>
      <c r="J465" s="554">
        <f>J453/Leveragefunging!J111</f>
        <v>0.4653906768</v>
      </c>
      <c r="K465" s="554">
        <f>K453/Leveragefunging!K111</f>
        <v>0.4093876806</v>
      </c>
      <c r="L465" s="554">
        <f>L453/Leveragefunging!L111</f>
        <v>0.3846817564</v>
      </c>
      <c r="M465" s="554">
        <f>M453/Leveragefunging!M111</f>
        <v>0.4091845339</v>
      </c>
      <c r="N465" s="554">
        <f>N453/Leveragefunging!N111</f>
        <v>0.4297043726</v>
      </c>
      <c r="O465" s="554">
        <f>O453/Leveragefunging!O111</f>
        <v>0.3772689303</v>
      </c>
      <c r="P465" s="554">
        <f>P453/Leveragefunging!P111</f>
        <v>0.4417090462</v>
      </c>
      <c r="Q465" s="554">
        <f>Q453/Leveragefunging!Q111</f>
        <v>0.4693711087</v>
      </c>
      <c r="R465" s="554">
        <f>R453/Leveragefunging!R111</f>
        <v>0.4293764724</v>
      </c>
      <c r="S465" s="554" t="str">
        <f>S453/Leveragefunging!S111</f>
        <v>#VALUE!</v>
      </c>
    </row>
    <row r="466">
      <c r="A466" s="642"/>
      <c r="B466" s="789"/>
      <c r="C466" s="790"/>
      <c r="D466" s="768"/>
      <c r="E466" s="768"/>
      <c r="F466" s="14"/>
      <c r="G466" s="14"/>
      <c r="H466" s="14"/>
      <c r="I466" s="14"/>
      <c r="J466" s="14"/>
      <c r="K466" s="14"/>
      <c r="L466" s="14"/>
      <c r="M466" s="14"/>
      <c r="N466" s="14"/>
      <c r="O466" s="14"/>
      <c r="P466" s="14"/>
      <c r="Q466" s="14"/>
      <c r="R466" s="14"/>
      <c r="S466" s="14"/>
    </row>
    <row r="467">
      <c r="A467" s="638" t="s">
        <v>522</v>
      </c>
      <c r="B467" s="786"/>
      <c r="C467" s="787"/>
      <c r="D467" s="754"/>
      <c r="E467" s="754"/>
      <c r="F467" s="135"/>
      <c r="G467" s="135"/>
      <c r="H467" s="135"/>
      <c r="I467" s="135"/>
      <c r="J467" s="135"/>
      <c r="K467" s="135"/>
      <c r="L467" s="135"/>
      <c r="M467" s="135"/>
      <c r="N467" s="135"/>
      <c r="O467" s="135"/>
      <c r="P467" s="135"/>
      <c r="Q467" s="135"/>
      <c r="R467" s="135"/>
      <c r="S467" s="135"/>
    </row>
    <row r="468">
      <c r="A468" s="769" t="s">
        <v>497</v>
      </c>
      <c r="B468" s="798"/>
      <c r="C468" s="799"/>
      <c r="D468" s="535"/>
      <c r="E468" s="535"/>
      <c r="F468" s="212"/>
      <c r="G468" s="535"/>
      <c r="H468" s="535"/>
      <c r="I468" s="535"/>
      <c r="J468" s="535"/>
      <c r="K468" s="535"/>
      <c r="L468" s="535"/>
      <c r="M468" s="535"/>
      <c r="N468" s="535"/>
      <c r="O468" s="535"/>
      <c r="P468" s="535"/>
      <c r="Q468" s="535"/>
      <c r="R468" s="535"/>
      <c r="S468" s="535"/>
    </row>
    <row r="469">
      <c r="A469" s="764" t="s">
        <v>523</v>
      </c>
      <c r="B469" s="796" t="s">
        <v>520</v>
      </c>
      <c r="C469" s="797"/>
      <c r="D469" s="554">
        <f>Leveragefunging!D113</f>
        <v>0.1</v>
      </c>
      <c r="E469" s="554">
        <f>Leveragefunging!E113</f>
        <v>0.1</v>
      </c>
      <c r="F469" s="204">
        <f>Leveragefunging!F113</f>
        <v>0.1</v>
      </c>
      <c r="G469" s="554">
        <f>Leveragefunging!G113</f>
        <v>0.1</v>
      </c>
      <c r="H469" s="554">
        <f>Leveragefunging!H113</f>
        <v>0.1</v>
      </c>
      <c r="I469" s="554">
        <f>Leveragefunging!I113</f>
        <v>0.1</v>
      </c>
      <c r="J469" s="554">
        <f>Leveragefunging!J113</f>
        <v>0.1</v>
      </c>
      <c r="K469" s="554">
        <f>Leveragefunging!K113</f>
        <v>0.1</v>
      </c>
      <c r="L469" s="554">
        <f>Leveragefunging!L113</f>
        <v>0.1</v>
      </c>
      <c r="M469" s="554">
        <f>Leveragefunging!M113</f>
        <v>0.1</v>
      </c>
      <c r="N469" s="554">
        <f>Leveragefunging!N113</f>
        <v>0.1</v>
      </c>
      <c r="O469" s="554">
        <f>Leveragefunging!O113</f>
        <v>0.1</v>
      </c>
      <c r="P469" s="554">
        <f>Leveragefunging!P113</f>
        <v>0.1</v>
      </c>
      <c r="Q469" s="554">
        <f>Leveragefunging!Q113</f>
        <v>0.1</v>
      </c>
      <c r="R469" s="554">
        <f>Leveragefunging!R113</f>
        <v>0.1</v>
      </c>
      <c r="S469" s="554">
        <f>Leveragefunging!S113</f>
        <v>0.1</v>
      </c>
    </row>
    <row r="470">
      <c r="A470" s="515" t="s">
        <v>524</v>
      </c>
      <c r="B470" s="778" t="s">
        <v>525</v>
      </c>
      <c r="C470" s="779"/>
      <c r="D470" s="500">
        <v>1.0</v>
      </c>
      <c r="E470" s="500">
        <v>1.0</v>
      </c>
      <c r="F470" s="773">
        <v>1.0</v>
      </c>
      <c r="G470" s="500">
        <v>1.0</v>
      </c>
      <c r="H470" s="500">
        <v>1.0</v>
      </c>
      <c r="I470" s="500">
        <v>1.0</v>
      </c>
      <c r="J470" s="500">
        <v>1.0</v>
      </c>
      <c r="K470" s="500">
        <v>1.0</v>
      </c>
      <c r="L470" s="500">
        <v>1.0</v>
      </c>
      <c r="M470" s="500">
        <v>1.0</v>
      </c>
      <c r="N470" s="500">
        <v>1.0</v>
      </c>
      <c r="O470" s="500">
        <v>1.0</v>
      </c>
      <c r="P470" s="500">
        <v>1.0</v>
      </c>
      <c r="Q470" s="500">
        <v>1.0</v>
      </c>
      <c r="R470" s="500">
        <v>1.0</v>
      </c>
      <c r="S470" s="500">
        <v>1.0</v>
      </c>
    </row>
    <row r="471">
      <c r="A471" s="763"/>
      <c r="B471" s="781"/>
      <c r="C471" s="782"/>
      <c r="F471" s="14"/>
    </row>
    <row r="472">
      <c r="A472" s="763" t="s">
        <v>583</v>
      </c>
      <c r="B472" s="781"/>
      <c r="C472" s="782"/>
      <c r="F472" s="14"/>
    </row>
    <row r="473">
      <c r="A473" s="515" t="s">
        <v>464</v>
      </c>
      <c r="B473" s="778" t="s">
        <v>525</v>
      </c>
      <c r="C473" s="779"/>
      <c r="D473" s="776">
        <v>-1.0</v>
      </c>
      <c r="E473" s="776">
        <v>-1.0</v>
      </c>
      <c r="F473" s="227">
        <v>-1.0</v>
      </c>
      <c r="G473" s="776">
        <v>-1.0</v>
      </c>
      <c r="H473" s="776">
        <v>-1.0</v>
      </c>
      <c r="I473" s="776">
        <v>-1.0</v>
      </c>
      <c r="J473" s="776">
        <v>-1.0</v>
      </c>
      <c r="K473" s="776">
        <v>-1.0</v>
      </c>
      <c r="L473" s="776">
        <v>-1.0</v>
      </c>
      <c r="M473" s="776">
        <v>-1.0</v>
      </c>
      <c r="N473" s="776">
        <v>-1.0</v>
      </c>
      <c r="O473" s="776">
        <v>-1.0</v>
      </c>
      <c r="P473" s="776">
        <v>-1.0</v>
      </c>
      <c r="Q473" s="776">
        <v>-1.0</v>
      </c>
      <c r="R473" s="776">
        <v>-1.0</v>
      </c>
      <c r="S473" s="776">
        <v>-1.0</v>
      </c>
    </row>
    <row r="474">
      <c r="A474" s="515" t="s">
        <v>569</v>
      </c>
      <c r="B474" s="778" t="s">
        <v>525</v>
      </c>
      <c r="C474" s="779"/>
      <c r="D474" s="776">
        <v>0.0</v>
      </c>
      <c r="E474" s="776">
        <v>0.0</v>
      </c>
      <c r="F474" s="227">
        <v>0.0</v>
      </c>
      <c r="G474" s="776">
        <v>0.0</v>
      </c>
      <c r="H474" s="776">
        <v>0.0</v>
      </c>
      <c r="I474" s="776">
        <v>0.0</v>
      </c>
      <c r="J474" s="776">
        <v>0.0</v>
      </c>
      <c r="K474" s="776">
        <v>0.0</v>
      </c>
      <c r="L474" s="776">
        <v>0.0</v>
      </c>
      <c r="M474" s="776">
        <v>0.0</v>
      </c>
      <c r="N474" s="776">
        <v>0.0</v>
      </c>
      <c r="O474" s="776">
        <v>0.0</v>
      </c>
      <c r="P474" s="776">
        <v>0.0</v>
      </c>
      <c r="Q474" s="776">
        <v>0.0</v>
      </c>
      <c r="R474" s="776">
        <v>0.0</v>
      </c>
      <c r="S474" s="776">
        <v>0.0</v>
      </c>
    </row>
    <row r="475">
      <c r="B475" s="781"/>
      <c r="C475" s="782"/>
      <c r="F475" s="14"/>
    </row>
    <row r="476">
      <c r="A476" s="763" t="s">
        <v>527</v>
      </c>
      <c r="B476" s="781"/>
      <c r="C476" s="782"/>
      <c r="F476" s="14"/>
    </row>
    <row r="477">
      <c r="A477" s="515" t="s">
        <v>464</v>
      </c>
      <c r="B477" s="778" t="s">
        <v>528</v>
      </c>
      <c r="C477" s="779"/>
      <c r="D477" s="592">
        <f t="shared" ref="D477:S477" si="148">D473*(1-D$464)</f>
        <v>-0.9224394195</v>
      </c>
      <c r="E477" s="592">
        <f t="shared" si="148"/>
        <v>-0.8804063501</v>
      </c>
      <c r="F477" s="183">
        <f t="shared" si="148"/>
        <v>-0.9152461229</v>
      </c>
      <c r="G477" s="592">
        <f t="shared" si="148"/>
        <v>-0.91123479</v>
      </c>
      <c r="H477" s="592">
        <f t="shared" si="148"/>
        <v>-0.9144541713</v>
      </c>
      <c r="I477" s="592">
        <f t="shared" si="148"/>
        <v>-0.9190077183</v>
      </c>
      <c r="J477" s="592">
        <f t="shared" si="148"/>
        <v>-0.906687306</v>
      </c>
      <c r="K477" s="592">
        <f t="shared" si="148"/>
        <v>-0.9066823932</v>
      </c>
      <c r="L477" s="592">
        <f t="shared" si="148"/>
        <v>-0.9219966839</v>
      </c>
      <c r="M477" s="592">
        <f t="shared" si="148"/>
        <v>-0.9178387876</v>
      </c>
      <c r="N477" s="592">
        <f t="shared" si="148"/>
        <v>-0.9100549511</v>
      </c>
      <c r="O477" s="592">
        <f t="shared" si="148"/>
        <v>-0.9186426258</v>
      </c>
      <c r="P477" s="592">
        <f t="shared" si="148"/>
        <v>-0.9027632533</v>
      </c>
      <c r="Q477" s="592">
        <f t="shared" si="148"/>
        <v>-0.9290410295</v>
      </c>
      <c r="R477" s="592">
        <f t="shared" si="148"/>
        <v>-0.9329916369</v>
      </c>
      <c r="S477" s="592" t="str">
        <f t="shared" si="148"/>
        <v>#VALUE!</v>
      </c>
    </row>
    <row r="478">
      <c r="A478" s="515" t="s">
        <v>569</v>
      </c>
      <c r="B478" s="778" t="s">
        <v>528</v>
      </c>
      <c r="C478" s="779"/>
      <c r="D478" s="592">
        <f t="shared" ref="D478:S478" si="149">D474*(1-D$465)</f>
        <v>0</v>
      </c>
      <c r="E478" s="592">
        <f t="shared" si="149"/>
        <v>0</v>
      </c>
      <c r="F478" s="183">
        <f t="shared" si="149"/>
        <v>0</v>
      </c>
      <c r="G478" s="592">
        <f t="shared" si="149"/>
        <v>0</v>
      </c>
      <c r="H478" s="592">
        <f t="shared" si="149"/>
        <v>0</v>
      </c>
      <c r="I478" s="592">
        <f t="shared" si="149"/>
        <v>0</v>
      </c>
      <c r="J478" s="592">
        <f t="shared" si="149"/>
        <v>0</v>
      </c>
      <c r="K478" s="592">
        <f t="shared" si="149"/>
        <v>0</v>
      </c>
      <c r="L478" s="592">
        <f t="shared" si="149"/>
        <v>0</v>
      </c>
      <c r="M478" s="592">
        <f t="shared" si="149"/>
        <v>0</v>
      </c>
      <c r="N478" s="592">
        <f t="shared" si="149"/>
        <v>0</v>
      </c>
      <c r="O478" s="592">
        <f t="shared" si="149"/>
        <v>0</v>
      </c>
      <c r="P478" s="592">
        <f t="shared" si="149"/>
        <v>0</v>
      </c>
      <c r="Q478" s="592">
        <f t="shared" si="149"/>
        <v>0</v>
      </c>
      <c r="R478" s="592">
        <f t="shared" si="149"/>
        <v>0</v>
      </c>
      <c r="S478" s="592" t="str">
        <f t="shared" si="149"/>
        <v>#VALUE!</v>
      </c>
    </row>
    <row r="479">
      <c r="A479" s="515" t="s">
        <v>529</v>
      </c>
      <c r="B479" s="778" t="s">
        <v>528</v>
      </c>
      <c r="C479" s="779"/>
      <c r="D479" s="592">
        <f t="shared" ref="D479:S479" si="150">sum(D477:D478)</f>
        <v>-0.9224394195</v>
      </c>
      <c r="E479" s="592">
        <f t="shared" si="150"/>
        <v>-0.8804063501</v>
      </c>
      <c r="F479" s="183">
        <f t="shared" si="150"/>
        <v>-0.9152461229</v>
      </c>
      <c r="G479" s="592">
        <f t="shared" si="150"/>
        <v>-0.91123479</v>
      </c>
      <c r="H479" s="592">
        <f t="shared" si="150"/>
        <v>-0.9144541713</v>
      </c>
      <c r="I479" s="592">
        <f t="shared" si="150"/>
        <v>-0.9190077183</v>
      </c>
      <c r="J479" s="592">
        <f t="shared" si="150"/>
        <v>-0.906687306</v>
      </c>
      <c r="K479" s="592">
        <f t="shared" si="150"/>
        <v>-0.9066823932</v>
      </c>
      <c r="L479" s="592">
        <f t="shared" si="150"/>
        <v>-0.9219966839</v>
      </c>
      <c r="M479" s="592">
        <f t="shared" si="150"/>
        <v>-0.9178387876</v>
      </c>
      <c r="N479" s="592">
        <f t="shared" si="150"/>
        <v>-0.9100549511</v>
      </c>
      <c r="O479" s="592">
        <f t="shared" si="150"/>
        <v>-0.9186426258</v>
      </c>
      <c r="P479" s="592">
        <f t="shared" si="150"/>
        <v>-0.9027632533</v>
      </c>
      <c r="Q479" s="592">
        <f t="shared" si="150"/>
        <v>-0.9290410295</v>
      </c>
      <c r="R479" s="592">
        <f t="shared" si="150"/>
        <v>-0.9329916369</v>
      </c>
      <c r="S479" s="516" t="str">
        <f t="shared" si="150"/>
        <v>#VALUE!</v>
      </c>
    </row>
    <row r="480">
      <c r="B480" s="781"/>
      <c r="C480" s="782"/>
      <c r="F480" s="14"/>
    </row>
    <row r="481">
      <c r="A481" s="769" t="s">
        <v>499</v>
      </c>
      <c r="B481" s="798"/>
      <c r="C481" s="799"/>
      <c r="D481" s="535"/>
      <c r="E481" s="535"/>
      <c r="F481" s="212"/>
      <c r="G481" s="535"/>
      <c r="H481" s="535"/>
      <c r="I481" s="535"/>
      <c r="J481" s="535"/>
      <c r="K481" s="535"/>
      <c r="L481" s="535"/>
      <c r="M481" s="535"/>
      <c r="N481" s="535"/>
      <c r="O481" s="535"/>
      <c r="P481" s="535"/>
      <c r="Q481" s="535"/>
      <c r="R481" s="535"/>
      <c r="S481" s="535"/>
    </row>
    <row r="482">
      <c r="A482" s="764" t="s">
        <v>523</v>
      </c>
      <c r="B482" s="796" t="s">
        <v>520</v>
      </c>
      <c r="C482" s="797"/>
      <c r="D482" s="777">
        <f>Leveragefunging!D114</f>
        <v>0.15</v>
      </c>
      <c r="E482" s="777">
        <f>Leveragefunging!E114</f>
        <v>0.15</v>
      </c>
      <c r="F482" s="264">
        <f>Leveragefunging!F114</f>
        <v>0.15</v>
      </c>
      <c r="G482" s="777">
        <f>Leveragefunging!G114</f>
        <v>0.15</v>
      </c>
      <c r="H482" s="777">
        <f>Leveragefunging!H114</f>
        <v>0.15</v>
      </c>
      <c r="I482" s="777">
        <f>Leveragefunging!I114</f>
        <v>0.15</v>
      </c>
      <c r="J482" s="777">
        <f>Leveragefunging!J114</f>
        <v>0.15</v>
      </c>
      <c r="K482" s="777">
        <f>Leveragefunging!K114</f>
        <v>0.15</v>
      </c>
      <c r="L482" s="777">
        <f>Leveragefunging!L114</f>
        <v>0.15</v>
      </c>
      <c r="M482" s="777">
        <f>Leveragefunging!M114</f>
        <v>0.15</v>
      </c>
      <c r="N482" s="777">
        <f>Leveragefunging!N114</f>
        <v>0.15</v>
      </c>
      <c r="O482" s="777">
        <f>Leveragefunging!O114</f>
        <v>0.15</v>
      </c>
      <c r="P482" s="777">
        <f>Leveragefunging!P114</f>
        <v>0.15</v>
      </c>
      <c r="Q482" s="777">
        <f>Leveragefunging!Q114</f>
        <v>0.15</v>
      </c>
      <c r="R482" s="777">
        <f>Leveragefunging!R114</f>
        <v>0.15</v>
      </c>
      <c r="S482" s="777">
        <f>Leveragefunging!S114</f>
        <v>0.15</v>
      </c>
    </row>
    <row r="483">
      <c r="A483" s="515" t="s">
        <v>524</v>
      </c>
      <c r="B483" s="778" t="s">
        <v>525</v>
      </c>
      <c r="C483" s="779"/>
      <c r="D483" s="500">
        <v>1.0</v>
      </c>
      <c r="E483" s="500">
        <v>1.0</v>
      </c>
      <c r="F483" s="773">
        <v>1.0</v>
      </c>
      <c r="G483" s="500">
        <v>1.0</v>
      </c>
      <c r="H483" s="500">
        <v>1.0</v>
      </c>
      <c r="I483" s="500">
        <v>1.0</v>
      </c>
      <c r="J483" s="500">
        <v>1.0</v>
      </c>
      <c r="K483" s="500">
        <v>1.0</v>
      </c>
      <c r="L483" s="500">
        <v>1.0</v>
      </c>
      <c r="M483" s="500">
        <v>1.0</v>
      </c>
      <c r="N483" s="500">
        <v>1.0</v>
      </c>
      <c r="O483" s="500">
        <v>1.0</v>
      </c>
      <c r="P483" s="500">
        <v>1.0</v>
      </c>
      <c r="Q483" s="500">
        <v>1.0</v>
      </c>
      <c r="R483" s="500">
        <v>1.0</v>
      </c>
      <c r="S483" s="500">
        <v>1.0</v>
      </c>
    </row>
    <row r="484">
      <c r="B484" s="781"/>
      <c r="C484" s="782"/>
      <c r="F484" s="14"/>
    </row>
    <row r="485">
      <c r="A485" s="763" t="s">
        <v>584</v>
      </c>
      <c r="B485" s="781"/>
      <c r="C485" s="782"/>
      <c r="F485" s="14"/>
    </row>
    <row r="486">
      <c r="A486" s="515" t="s">
        <v>464</v>
      </c>
      <c r="B486" s="778" t="s">
        <v>525</v>
      </c>
      <c r="C486" s="779"/>
      <c r="D486" s="800">
        <v>0.0</v>
      </c>
      <c r="E486" s="800">
        <v>0.0</v>
      </c>
      <c r="F486" s="238">
        <v>0.0</v>
      </c>
      <c r="G486" s="800">
        <v>0.0</v>
      </c>
      <c r="H486" s="800">
        <v>0.0</v>
      </c>
      <c r="I486" s="800">
        <v>0.0</v>
      </c>
      <c r="J486" s="800">
        <v>0.0</v>
      </c>
      <c r="K486" s="800">
        <v>0.0</v>
      </c>
      <c r="L486" s="800">
        <v>0.0</v>
      </c>
      <c r="M486" s="800">
        <v>0.0</v>
      </c>
      <c r="N486" s="800">
        <v>0.0</v>
      </c>
      <c r="O486" s="800">
        <v>0.0</v>
      </c>
      <c r="P486" s="800">
        <v>0.0</v>
      </c>
      <c r="Q486" s="800">
        <v>0.0</v>
      </c>
      <c r="R486" s="800">
        <v>0.0</v>
      </c>
      <c r="S486" s="800">
        <v>0.0</v>
      </c>
    </row>
    <row r="487">
      <c r="A487" s="515" t="s">
        <v>569</v>
      </c>
      <c r="B487" s="778" t="s">
        <v>525</v>
      </c>
      <c r="C487" s="779"/>
      <c r="D487" s="800">
        <v>-1.0</v>
      </c>
      <c r="E487" s="800">
        <v>-1.0</v>
      </c>
      <c r="F487" s="238">
        <v>-1.0</v>
      </c>
      <c r="G487" s="800">
        <v>-1.0</v>
      </c>
      <c r="H487" s="800">
        <v>-1.0</v>
      </c>
      <c r="I487" s="800">
        <v>-1.0</v>
      </c>
      <c r="J487" s="800">
        <v>-1.0</v>
      </c>
      <c r="K487" s="800">
        <v>-1.0</v>
      </c>
      <c r="L487" s="800">
        <v>-1.0</v>
      </c>
      <c r="M487" s="800">
        <v>-1.0</v>
      </c>
      <c r="N487" s="800">
        <v>-1.0</v>
      </c>
      <c r="O487" s="800">
        <v>-1.0</v>
      </c>
      <c r="P487" s="800">
        <v>-1.0</v>
      </c>
      <c r="Q487" s="800">
        <v>-1.0</v>
      </c>
      <c r="R487" s="800">
        <v>-1.0</v>
      </c>
      <c r="S487" s="800">
        <v>-1.0</v>
      </c>
    </row>
    <row r="488">
      <c r="B488" s="781"/>
      <c r="C488" s="782"/>
      <c r="F488" s="14"/>
    </row>
    <row r="489">
      <c r="A489" s="763" t="s">
        <v>527</v>
      </c>
      <c r="B489" s="781"/>
      <c r="C489" s="782"/>
      <c r="F489" s="14"/>
    </row>
    <row r="490">
      <c r="A490" s="515" t="s">
        <v>464</v>
      </c>
      <c r="B490" s="778" t="s">
        <v>528</v>
      </c>
      <c r="C490" s="779"/>
      <c r="D490" s="592">
        <f t="shared" ref="D490:S490" si="151">D486*(1-D464)</f>
        <v>0</v>
      </c>
      <c r="E490" s="592">
        <f t="shared" si="151"/>
        <v>0</v>
      </c>
      <c r="F490" s="183">
        <f t="shared" si="151"/>
        <v>0</v>
      </c>
      <c r="G490" s="592">
        <f t="shared" si="151"/>
        <v>0</v>
      </c>
      <c r="H490" s="592">
        <f t="shared" si="151"/>
        <v>0</v>
      </c>
      <c r="I490" s="592">
        <f t="shared" si="151"/>
        <v>0</v>
      </c>
      <c r="J490" s="592">
        <f t="shared" si="151"/>
        <v>0</v>
      </c>
      <c r="K490" s="592">
        <f t="shared" si="151"/>
        <v>0</v>
      </c>
      <c r="L490" s="592">
        <f t="shared" si="151"/>
        <v>0</v>
      </c>
      <c r="M490" s="592">
        <f t="shared" si="151"/>
        <v>0</v>
      </c>
      <c r="N490" s="592">
        <f t="shared" si="151"/>
        <v>0</v>
      </c>
      <c r="O490" s="592">
        <f t="shared" si="151"/>
        <v>0</v>
      </c>
      <c r="P490" s="592">
        <f t="shared" si="151"/>
        <v>0</v>
      </c>
      <c r="Q490" s="592">
        <f t="shared" si="151"/>
        <v>0</v>
      </c>
      <c r="R490" s="592">
        <f t="shared" si="151"/>
        <v>0</v>
      </c>
      <c r="S490" s="592" t="str">
        <f t="shared" si="151"/>
        <v>#VALUE!</v>
      </c>
    </row>
    <row r="491">
      <c r="A491" s="515" t="s">
        <v>569</v>
      </c>
      <c r="B491" s="778" t="s">
        <v>528</v>
      </c>
      <c r="C491" s="779"/>
      <c r="D491" s="592">
        <f t="shared" ref="D491:S491" si="152">D487*(1-D465)</f>
        <v>-0.6317479477</v>
      </c>
      <c r="E491" s="592">
        <f t="shared" si="152"/>
        <v>-0.529444048</v>
      </c>
      <c r="F491" s="183">
        <f t="shared" si="152"/>
        <v>-0.6281848644</v>
      </c>
      <c r="G491" s="592">
        <f t="shared" si="152"/>
        <v>-0.5752610143</v>
      </c>
      <c r="H491" s="592">
        <f t="shared" si="152"/>
        <v>-0.5742197727</v>
      </c>
      <c r="I491" s="592">
        <f t="shared" si="152"/>
        <v>-0.625076497</v>
      </c>
      <c r="J491" s="592">
        <f t="shared" si="152"/>
        <v>-0.5346093232</v>
      </c>
      <c r="K491" s="592">
        <f t="shared" si="152"/>
        <v>-0.5906123194</v>
      </c>
      <c r="L491" s="592">
        <f t="shared" si="152"/>
        <v>-0.6153182436</v>
      </c>
      <c r="M491" s="592">
        <f t="shared" si="152"/>
        <v>-0.5908154661</v>
      </c>
      <c r="N491" s="592">
        <f t="shared" si="152"/>
        <v>-0.5702956274</v>
      </c>
      <c r="O491" s="592">
        <f t="shared" si="152"/>
        <v>-0.6227310697</v>
      </c>
      <c r="P491" s="592">
        <f t="shared" si="152"/>
        <v>-0.5582909538</v>
      </c>
      <c r="Q491" s="592">
        <f t="shared" si="152"/>
        <v>-0.5306288913</v>
      </c>
      <c r="R491" s="592">
        <f t="shared" si="152"/>
        <v>-0.5706235276</v>
      </c>
      <c r="S491" s="592" t="str">
        <f t="shared" si="152"/>
        <v>#VALUE!</v>
      </c>
    </row>
    <row r="492">
      <c r="A492" s="515" t="s">
        <v>529</v>
      </c>
      <c r="B492" s="778" t="s">
        <v>528</v>
      </c>
      <c r="C492" s="779"/>
      <c r="D492" s="592">
        <f t="shared" ref="D492:S492" si="153">sum(D490:D491)</f>
        <v>-0.6317479477</v>
      </c>
      <c r="E492" s="592">
        <f t="shared" si="153"/>
        <v>-0.529444048</v>
      </c>
      <c r="F492" s="183">
        <f t="shared" si="153"/>
        <v>-0.6281848644</v>
      </c>
      <c r="G492" s="592">
        <f t="shared" si="153"/>
        <v>-0.5752610143</v>
      </c>
      <c r="H492" s="592">
        <f t="shared" si="153"/>
        <v>-0.5742197727</v>
      </c>
      <c r="I492" s="592">
        <f t="shared" si="153"/>
        <v>-0.625076497</v>
      </c>
      <c r="J492" s="592">
        <f t="shared" si="153"/>
        <v>-0.5346093232</v>
      </c>
      <c r="K492" s="592">
        <f t="shared" si="153"/>
        <v>-0.5906123194</v>
      </c>
      <c r="L492" s="592">
        <f t="shared" si="153"/>
        <v>-0.6153182436</v>
      </c>
      <c r="M492" s="592">
        <f t="shared" si="153"/>
        <v>-0.5908154661</v>
      </c>
      <c r="N492" s="592">
        <f t="shared" si="153"/>
        <v>-0.5702956274</v>
      </c>
      <c r="O492" s="592">
        <f t="shared" si="153"/>
        <v>-0.6227310697</v>
      </c>
      <c r="P492" s="592">
        <f t="shared" si="153"/>
        <v>-0.5582909538</v>
      </c>
      <c r="Q492" s="592">
        <f t="shared" si="153"/>
        <v>-0.5306288913</v>
      </c>
      <c r="R492" s="592">
        <f t="shared" si="153"/>
        <v>-0.5706235276</v>
      </c>
      <c r="S492" s="592" t="str">
        <f t="shared" si="153"/>
        <v>#VALUE!</v>
      </c>
    </row>
    <row r="493">
      <c r="B493" s="781"/>
      <c r="C493" s="782"/>
      <c r="F493" s="14"/>
    </row>
    <row r="494">
      <c r="A494" s="769" t="s">
        <v>573</v>
      </c>
      <c r="B494" s="798"/>
      <c r="C494" s="799"/>
      <c r="D494" s="535"/>
      <c r="E494" s="535"/>
      <c r="F494" s="212"/>
      <c r="G494" s="535"/>
      <c r="H494" s="535"/>
      <c r="I494" s="535"/>
      <c r="J494" s="535"/>
      <c r="K494" s="535"/>
      <c r="L494" s="535"/>
      <c r="M494" s="535"/>
      <c r="N494" s="535"/>
      <c r="O494" s="535"/>
      <c r="P494" s="535"/>
      <c r="Q494" s="535"/>
      <c r="R494" s="535"/>
      <c r="S494" s="535"/>
    </row>
    <row r="495">
      <c r="A495" s="764" t="s">
        <v>523</v>
      </c>
      <c r="B495" s="796" t="s">
        <v>520</v>
      </c>
      <c r="C495" s="797"/>
      <c r="D495" s="777">
        <f>Leveragefunging!D115</f>
        <v>0</v>
      </c>
      <c r="E495" s="777">
        <f>Leveragefunging!E115</f>
        <v>0</v>
      </c>
      <c r="F495" s="264">
        <f>Leveragefunging!F115</f>
        <v>0</v>
      </c>
      <c r="G495" s="777">
        <f>Leveragefunging!G115</f>
        <v>0</v>
      </c>
      <c r="H495" s="777">
        <f>Leveragefunging!H115</f>
        <v>0</v>
      </c>
      <c r="I495" s="777">
        <f>Leveragefunging!I115</f>
        <v>0</v>
      </c>
      <c r="J495" s="777">
        <f>Leveragefunging!J115</f>
        <v>0</v>
      </c>
      <c r="K495" s="777">
        <f>Leveragefunging!K115</f>
        <v>0</v>
      </c>
      <c r="L495" s="777">
        <f>Leveragefunging!L115</f>
        <v>0</v>
      </c>
      <c r="M495" s="777">
        <f>Leveragefunging!M115</f>
        <v>0</v>
      </c>
      <c r="N495" s="777">
        <f>Leveragefunging!N115</f>
        <v>0</v>
      </c>
      <c r="O495" s="777">
        <f>Leveragefunging!O115</f>
        <v>0</v>
      </c>
      <c r="P495" s="777">
        <f>Leveragefunging!P115</f>
        <v>0</v>
      </c>
      <c r="Q495" s="777">
        <f>Leveragefunging!Q115</f>
        <v>0</v>
      </c>
      <c r="R495" s="777">
        <f>Leveragefunging!R115</f>
        <v>0</v>
      </c>
      <c r="S495" s="777">
        <f>Leveragefunging!S115</f>
        <v>0</v>
      </c>
    </row>
    <row r="496">
      <c r="A496" s="515" t="s">
        <v>524</v>
      </c>
      <c r="B496" s="778" t="s">
        <v>525</v>
      </c>
      <c r="C496" s="779"/>
      <c r="D496" s="500">
        <f t="shared" ref="D496:S496" si="154">D460/sum(D459:D460)</f>
        <v>0.09053048915</v>
      </c>
      <c r="E496" s="500">
        <f t="shared" si="154"/>
        <v>0.09053048915</v>
      </c>
      <c r="F496" s="773">
        <f t="shared" si="154"/>
        <v>0.09053048915</v>
      </c>
      <c r="G496" s="500">
        <f t="shared" si="154"/>
        <v>0.09053048915</v>
      </c>
      <c r="H496" s="500">
        <f t="shared" si="154"/>
        <v>0.09053048915</v>
      </c>
      <c r="I496" s="500">
        <f t="shared" si="154"/>
        <v>0.09053048915</v>
      </c>
      <c r="J496" s="500">
        <f t="shared" si="154"/>
        <v>0.09053048915</v>
      </c>
      <c r="K496" s="500">
        <f t="shared" si="154"/>
        <v>0.09053048915</v>
      </c>
      <c r="L496" s="500">
        <f t="shared" si="154"/>
        <v>0.09053048915</v>
      </c>
      <c r="M496" s="500">
        <f t="shared" si="154"/>
        <v>0.09053048915</v>
      </c>
      <c r="N496" s="500">
        <f t="shared" si="154"/>
        <v>0.09053048915</v>
      </c>
      <c r="O496" s="500">
        <f t="shared" si="154"/>
        <v>0.09053048915</v>
      </c>
      <c r="P496" s="500">
        <f t="shared" si="154"/>
        <v>0.09053048915</v>
      </c>
      <c r="Q496" s="500">
        <f t="shared" si="154"/>
        <v>0.09053048915</v>
      </c>
      <c r="R496" s="500">
        <f t="shared" si="154"/>
        <v>0.09053048915</v>
      </c>
      <c r="S496" s="500">
        <f t="shared" si="154"/>
        <v>0.09053048915</v>
      </c>
    </row>
    <row r="497">
      <c r="B497" s="781"/>
      <c r="C497" s="782"/>
      <c r="F497" s="14"/>
    </row>
    <row r="498">
      <c r="A498" s="763" t="s">
        <v>584</v>
      </c>
      <c r="B498" s="781"/>
      <c r="C498" s="782"/>
      <c r="F498" s="14"/>
    </row>
    <row r="499">
      <c r="A499" s="515" t="s">
        <v>464</v>
      </c>
      <c r="B499" s="778" t="s">
        <v>525</v>
      </c>
      <c r="C499" s="779"/>
      <c r="D499" s="800">
        <v>0.0</v>
      </c>
      <c r="E499" s="800">
        <v>0.0</v>
      </c>
      <c r="F499" s="238">
        <v>0.0</v>
      </c>
      <c r="G499" s="800">
        <v>0.0</v>
      </c>
      <c r="H499" s="800">
        <v>0.0</v>
      </c>
      <c r="I499" s="800">
        <v>0.0</v>
      </c>
      <c r="J499" s="800">
        <v>0.0</v>
      </c>
      <c r="K499" s="800">
        <v>0.0</v>
      </c>
      <c r="L499" s="800">
        <v>0.0</v>
      </c>
      <c r="M499" s="800">
        <v>0.0</v>
      </c>
      <c r="N499" s="800">
        <v>0.0</v>
      </c>
      <c r="O499" s="800">
        <v>0.0</v>
      </c>
      <c r="P499" s="800">
        <v>0.0</v>
      </c>
      <c r="Q499" s="800">
        <v>0.0</v>
      </c>
      <c r="R499" s="800">
        <v>0.0</v>
      </c>
      <c r="S499" s="800">
        <v>0.0</v>
      </c>
    </row>
    <row r="500">
      <c r="A500" s="515" t="s">
        <v>569</v>
      </c>
      <c r="B500" s="778" t="s">
        <v>525</v>
      </c>
      <c r="C500" s="779"/>
      <c r="D500" s="800">
        <v>0.0</v>
      </c>
      <c r="E500" s="800">
        <v>0.0</v>
      </c>
      <c r="F500" s="238">
        <v>0.0</v>
      </c>
      <c r="G500" s="800">
        <v>0.0</v>
      </c>
      <c r="H500" s="800">
        <v>0.0</v>
      </c>
      <c r="I500" s="800">
        <v>0.0</v>
      </c>
      <c r="J500" s="800">
        <v>0.0</v>
      </c>
      <c r="K500" s="800">
        <v>0.0</v>
      </c>
      <c r="L500" s="800">
        <v>0.0</v>
      </c>
      <c r="M500" s="800">
        <v>0.0</v>
      </c>
      <c r="N500" s="800">
        <v>0.0</v>
      </c>
      <c r="O500" s="800">
        <v>0.0</v>
      </c>
      <c r="P500" s="800">
        <v>0.0</v>
      </c>
      <c r="Q500" s="800">
        <v>0.0</v>
      </c>
      <c r="R500" s="800">
        <v>0.0</v>
      </c>
      <c r="S500" s="800">
        <v>0.0</v>
      </c>
    </row>
    <row r="501">
      <c r="B501" s="781"/>
      <c r="C501" s="782"/>
      <c r="F501" s="14"/>
    </row>
    <row r="502">
      <c r="A502" s="763" t="s">
        <v>527</v>
      </c>
      <c r="B502" s="781"/>
      <c r="C502" s="782"/>
      <c r="F502" s="14"/>
    </row>
    <row r="503">
      <c r="A503" s="515" t="s">
        <v>464</v>
      </c>
      <c r="B503" s="778" t="s">
        <v>528</v>
      </c>
      <c r="C503" s="779"/>
      <c r="D503" s="592">
        <f t="shared" ref="D503:S503" si="155">D499*(1-D477)</f>
        <v>0</v>
      </c>
      <c r="E503" s="592">
        <f t="shared" si="155"/>
        <v>0</v>
      </c>
      <c r="F503" s="183">
        <f t="shared" si="155"/>
        <v>0</v>
      </c>
      <c r="G503" s="592">
        <f t="shared" si="155"/>
        <v>0</v>
      </c>
      <c r="H503" s="592">
        <f t="shared" si="155"/>
        <v>0</v>
      </c>
      <c r="I503" s="592">
        <f t="shared" si="155"/>
        <v>0</v>
      </c>
      <c r="J503" s="592">
        <f t="shared" si="155"/>
        <v>0</v>
      </c>
      <c r="K503" s="592">
        <f t="shared" si="155"/>
        <v>0</v>
      </c>
      <c r="L503" s="592">
        <f t="shared" si="155"/>
        <v>0</v>
      </c>
      <c r="M503" s="592">
        <f t="shared" si="155"/>
        <v>0</v>
      </c>
      <c r="N503" s="592">
        <f t="shared" si="155"/>
        <v>0</v>
      </c>
      <c r="O503" s="592">
        <f t="shared" si="155"/>
        <v>0</v>
      </c>
      <c r="P503" s="592">
        <f t="shared" si="155"/>
        <v>0</v>
      </c>
      <c r="Q503" s="592">
        <f t="shared" si="155"/>
        <v>0</v>
      </c>
      <c r="R503" s="592">
        <f t="shared" si="155"/>
        <v>0</v>
      </c>
      <c r="S503" s="592" t="str">
        <f t="shared" si="155"/>
        <v>#VALUE!</v>
      </c>
    </row>
    <row r="504">
      <c r="A504" s="515" t="s">
        <v>569</v>
      </c>
      <c r="B504" s="778" t="s">
        <v>528</v>
      </c>
      <c r="C504" s="779"/>
      <c r="D504" s="592">
        <f t="shared" ref="D504:S504" si="156">D500*(1-D478)</f>
        <v>0</v>
      </c>
      <c r="E504" s="592">
        <f t="shared" si="156"/>
        <v>0</v>
      </c>
      <c r="F504" s="183">
        <f t="shared" si="156"/>
        <v>0</v>
      </c>
      <c r="G504" s="592">
        <f t="shared" si="156"/>
        <v>0</v>
      </c>
      <c r="H504" s="592">
        <f t="shared" si="156"/>
        <v>0</v>
      </c>
      <c r="I504" s="592">
        <f t="shared" si="156"/>
        <v>0</v>
      </c>
      <c r="J504" s="592">
        <f t="shared" si="156"/>
        <v>0</v>
      </c>
      <c r="K504" s="592">
        <f t="shared" si="156"/>
        <v>0</v>
      </c>
      <c r="L504" s="592">
        <f t="shared" si="156"/>
        <v>0</v>
      </c>
      <c r="M504" s="592">
        <f t="shared" si="156"/>
        <v>0</v>
      </c>
      <c r="N504" s="592">
        <f t="shared" si="156"/>
        <v>0</v>
      </c>
      <c r="O504" s="592">
        <f t="shared" si="156"/>
        <v>0</v>
      </c>
      <c r="P504" s="592">
        <f t="shared" si="156"/>
        <v>0</v>
      </c>
      <c r="Q504" s="592">
        <f t="shared" si="156"/>
        <v>0</v>
      </c>
      <c r="R504" s="592">
        <f t="shared" si="156"/>
        <v>0</v>
      </c>
      <c r="S504" s="592" t="str">
        <f t="shared" si="156"/>
        <v>#VALUE!</v>
      </c>
    </row>
    <row r="505">
      <c r="A505" s="515" t="s">
        <v>529</v>
      </c>
      <c r="B505" s="778" t="s">
        <v>528</v>
      </c>
      <c r="C505" s="779"/>
      <c r="D505" s="592">
        <f t="shared" ref="D505:S505" si="157">sum(D503:D504)</f>
        <v>0</v>
      </c>
      <c r="E505" s="592">
        <f t="shared" si="157"/>
        <v>0</v>
      </c>
      <c r="F505" s="183">
        <f t="shared" si="157"/>
        <v>0</v>
      </c>
      <c r="G505" s="592">
        <f t="shared" si="157"/>
        <v>0</v>
      </c>
      <c r="H505" s="592">
        <f t="shared" si="157"/>
        <v>0</v>
      </c>
      <c r="I505" s="592">
        <f t="shared" si="157"/>
        <v>0</v>
      </c>
      <c r="J505" s="592">
        <f t="shared" si="157"/>
        <v>0</v>
      </c>
      <c r="K505" s="592">
        <f t="shared" si="157"/>
        <v>0</v>
      </c>
      <c r="L505" s="592">
        <f t="shared" si="157"/>
        <v>0</v>
      </c>
      <c r="M505" s="592">
        <f t="shared" si="157"/>
        <v>0</v>
      </c>
      <c r="N505" s="592">
        <f t="shared" si="157"/>
        <v>0</v>
      </c>
      <c r="O505" s="592">
        <f t="shared" si="157"/>
        <v>0</v>
      </c>
      <c r="P505" s="592">
        <f t="shared" si="157"/>
        <v>0</v>
      </c>
      <c r="Q505" s="592">
        <f t="shared" si="157"/>
        <v>0</v>
      </c>
      <c r="R505" s="592">
        <f t="shared" si="157"/>
        <v>0</v>
      </c>
      <c r="S505" s="592" t="str">
        <f t="shared" si="157"/>
        <v>#VALUE!</v>
      </c>
    </row>
    <row r="506">
      <c r="A506" s="822"/>
      <c r="B506" s="781"/>
      <c r="C506" s="782"/>
      <c r="F506" s="14"/>
    </row>
    <row r="507">
      <c r="A507" s="822"/>
      <c r="B507" s="781"/>
      <c r="C507" s="782"/>
      <c r="F507" s="14"/>
    </row>
    <row r="508">
      <c r="A508" s="769" t="s">
        <v>502</v>
      </c>
      <c r="B508" s="798"/>
      <c r="C508" s="799"/>
      <c r="D508" s="535"/>
      <c r="E508" s="535"/>
      <c r="F508" s="212"/>
      <c r="G508" s="535"/>
      <c r="H508" s="535"/>
      <c r="I508" s="535"/>
      <c r="J508" s="535"/>
      <c r="K508" s="535"/>
      <c r="L508" s="535"/>
      <c r="M508" s="535"/>
      <c r="N508" s="535"/>
      <c r="O508" s="535"/>
      <c r="P508" s="535"/>
      <c r="Q508" s="535"/>
      <c r="R508" s="535"/>
      <c r="S508" s="535"/>
    </row>
    <row r="509">
      <c r="A509" s="764" t="s">
        <v>523</v>
      </c>
      <c r="B509" s="796" t="s">
        <v>520</v>
      </c>
      <c r="C509" s="797"/>
      <c r="D509" s="777">
        <f>Leveragefunging!D116</f>
        <v>0.75</v>
      </c>
      <c r="E509" s="777">
        <f>Leveragefunging!E116</f>
        <v>0.75</v>
      </c>
      <c r="F509" s="264">
        <f>Leveragefunging!F116</f>
        <v>0.75</v>
      </c>
      <c r="G509" s="777">
        <f>Leveragefunging!G116</f>
        <v>0.75</v>
      </c>
      <c r="H509" s="777">
        <f>Leveragefunging!H116</f>
        <v>0.75</v>
      </c>
      <c r="I509" s="777">
        <f>Leveragefunging!I116</f>
        <v>0.75</v>
      </c>
      <c r="J509" s="777">
        <f>Leveragefunging!J116</f>
        <v>0.75</v>
      </c>
      <c r="K509" s="777">
        <f>Leveragefunging!K116</f>
        <v>0.75</v>
      </c>
      <c r="L509" s="777">
        <f>Leveragefunging!L116</f>
        <v>0.75</v>
      </c>
      <c r="M509" s="777">
        <f>Leveragefunging!M116</f>
        <v>0.75</v>
      </c>
      <c r="N509" s="777">
        <f>Leveragefunging!N116</f>
        <v>0.75</v>
      </c>
      <c r="O509" s="777">
        <f>Leveragefunging!O116</f>
        <v>0.75</v>
      </c>
      <c r="P509" s="777">
        <f>Leveragefunging!P116</f>
        <v>0.75</v>
      </c>
      <c r="Q509" s="777">
        <f>Leveragefunging!Q116</f>
        <v>0.75</v>
      </c>
      <c r="R509" s="777">
        <f>Leveragefunging!R116</f>
        <v>0.75</v>
      </c>
      <c r="S509" s="777">
        <f>Leveragefunging!S116</f>
        <v>0.75</v>
      </c>
    </row>
    <row r="510">
      <c r="A510" s="515" t="s">
        <v>524</v>
      </c>
      <c r="B510" s="778" t="s">
        <v>525</v>
      </c>
      <c r="C510" s="779"/>
      <c r="D510" s="500">
        <v>0.0</v>
      </c>
      <c r="E510" s="500">
        <v>0.0</v>
      </c>
      <c r="F510" s="773">
        <v>0.0</v>
      </c>
      <c r="G510" s="500">
        <v>0.0</v>
      </c>
      <c r="H510" s="500">
        <v>0.0</v>
      </c>
      <c r="I510" s="500">
        <v>0.0</v>
      </c>
      <c r="J510" s="500">
        <v>0.0</v>
      </c>
      <c r="K510" s="500">
        <v>0.0</v>
      </c>
      <c r="L510" s="500">
        <v>0.0</v>
      </c>
      <c r="M510" s="500">
        <v>0.0</v>
      </c>
      <c r="N510" s="500">
        <v>0.0</v>
      </c>
      <c r="O510" s="500">
        <v>0.0</v>
      </c>
      <c r="P510" s="500">
        <v>0.0</v>
      </c>
      <c r="Q510" s="500">
        <v>0.0</v>
      </c>
      <c r="R510" s="500">
        <v>0.0</v>
      </c>
      <c r="S510" s="500">
        <v>0.0</v>
      </c>
    </row>
    <row r="511">
      <c r="B511" s="781"/>
      <c r="C511" s="782"/>
      <c r="F511" s="14"/>
    </row>
    <row r="512">
      <c r="A512" s="763" t="s">
        <v>583</v>
      </c>
      <c r="B512" s="781"/>
      <c r="C512" s="782"/>
      <c r="F512" s="14"/>
    </row>
    <row r="513">
      <c r="A513" s="515" t="s">
        <v>464</v>
      </c>
      <c r="B513" s="778" t="s">
        <v>585</v>
      </c>
      <c r="C513" s="779"/>
      <c r="D513" s="780">
        <f t="shared" ref="D513:S513" si="158">D460/D459</f>
        <v>0.09954208258</v>
      </c>
      <c r="E513" s="780">
        <f t="shared" si="158"/>
        <v>0.09954208258</v>
      </c>
      <c r="F513" s="238">
        <f t="shared" si="158"/>
        <v>0.09954208258</v>
      </c>
      <c r="G513" s="780">
        <f t="shared" si="158"/>
        <v>0.09954208258</v>
      </c>
      <c r="H513" s="780">
        <f t="shared" si="158"/>
        <v>0.09954208258</v>
      </c>
      <c r="I513" s="780">
        <f t="shared" si="158"/>
        <v>0.09954208258</v>
      </c>
      <c r="J513" s="780">
        <f t="shared" si="158"/>
        <v>0.09954208258</v>
      </c>
      <c r="K513" s="780">
        <f t="shared" si="158"/>
        <v>0.09954208258</v>
      </c>
      <c r="L513" s="780">
        <f t="shared" si="158"/>
        <v>0.09954208258</v>
      </c>
      <c r="M513" s="780">
        <f t="shared" si="158"/>
        <v>0.09954208258</v>
      </c>
      <c r="N513" s="780">
        <f t="shared" si="158"/>
        <v>0.09954208258</v>
      </c>
      <c r="O513" s="780">
        <f t="shared" si="158"/>
        <v>0.09954208258</v>
      </c>
      <c r="P513" s="780">
        <f t="shared" si="158"/>
        <v>0.09954208258</v>
      </c>
      <c r="Q513" s="780">
        <f t="shared" si="158"/>
        <v>0.09954208258</v>
      </c>
      <c r="R513" s="780">
        <f t="shared" si="158"/>
        <v>0.09954208258</v>
      </c>
      <c r="S513" s="780">
        <f t="shared" si="158"/>
        <v>0.09954208258</v>
      </c>
    </row>
    <row r="514">
      <c r="A514" s="515" t="s">
        <v>569</v>
      </c>
      <c r="B514" s="778" t="s">
        <v>525</v>
      </c>
      <c r="C514" s="779"/>
      <c r="D514" s="800">
        <v>0.0</v>
      </c>
      <c r="E514" s="800">
        <v>0.0</v>
      </c>
      <c r="F514" s="238">
        <v>0.0</v>
      </c>
      <c r="G514" s="800">
        <v>0.0</v>
      </c>
      <c r="H514" s="800">
        <v>0.0</v>
      </c>
      <c r="I514" s="800">
        <v>0.0</v>
      </c>
      <c r="J514" s="800">
        <v>0.0</v>
      </c>
      <c r="K514" s="800">
        <v>0.0</v>
      </c>
      <c r="L514" s="800">
        <v>0.0</v>
      </c>
      <c r="M514" s="800">
        <v>0.0</v>
      </c>
      <c r="N514" s="800">
        <v>0.0</v>
      </c>
      <c r="O514" s="800">
        <v>0.0</v>
      </c>
      <c r="P514" s="800">
        <v>0.0</v>
      </c>
      <c r="Q514" s="800">
        <v>0.0</v>
      </c>
      <c r="R514" s="800">
        <v>0.0</v>
      </c>
      <c r="S514" s="800">
        <v>0.0</v>
      </c>
    </row>
    <row r="515">
      <c r="B515" s="781"/>
      <c r="C515" s="782"/>
      <c r="F515" s="14"/>
    </row>
    <row r="516">
      <c r="A516" s="763" t="s">
        <v>527</v>
      </c>
      <c r="B516" s="781"/>
      <c r="C516" s="782"/>
      <c r="F516" s="14"/>
    </row>
    <row r="517">
      <c r="A517" s="515" t="s">
        <v>464</v>
      </c>
      <c r="B517" s="778" t="s">
        <v>528</v>
      </c>
      <c r="C517" s="779"/>
      <c r="D517" s="501">
        <f t="shared" ref="D517:S517" si="159">D513*(1-D464)</f>
        <v>0.09182154087</v>
      </c>
      <c r="E517" s="501">
        <f t="shared" si="159"/>
        <v>0.0876374816</v>
      </c>
      <c r="F517" s="773">
        <f t="shared" si="159"/>
        <v>0.09110550514</v>
      </c>
      <c r="G517" s="501">
        <f t="shared" si="159"/>
        <v>0.09070620871</v>
      </c>
      <c r="H517" s="501">
        <f t="shared" si="159"/>
        <v>0.09102667263</v>
      </c>
      <c r="I517" s="501">
        <f t="shared" si="159"/>
        <v>0.09147994218</v>
      </c>
      <c r="J517" s="501">
        <f t="shared" si="159"/>
        <v>0.09025354268</v>
      </c>
      <c r="K517" s="501">
        <f t="shared" si="159"/>
        <v>0.09025305366</v>
      </c>
      <c r="L517" s="501">
        <f t="shared" si="159"/>
        <v>0.09177747004</v>
      </c>
      <c r="M517" s="501">
        <f t="shared" si="159"/>
        <v>0.09136358439</v>
      </c>
      <c r="N517" s="501">
        <f t="shared" si="159"/>
        <v>0.09058876509</v>
      </c>
      <c r="O517" s="501">
        <f t="shared" si="159"/>
        <v>0.09144360011</v>
      </c>
      <c r="P517" s="501">
        <f t="shared" si="159"/>
        <v>0.08986293431</v>
      </c>
      <c r="Q517" s="501">
        <f t="shared" si="159"/>
        <v>0.09247867887</v>
      </c>
      <c r="R517" s="501">
        <f t="shared" si="159"/>
        <v>0.09287193056</v>
      </c>
      <c r="S517" s="501" t="str">
        <f t="shared" si="159"/>
        <v>#VALUE!</v>
      </c>
    </row>
    <row r="518">
      <c r="A518" s="515" t="s">
        <v>569</v>
      </c>
      <c r="B518" s="778" t="s">
        <v>528</v>
      </c>
      <c r="C518" s="779"/>
      <c r="D518" s="501">
        <f t="shared" ref="D518:S518" si="160">D514*(1-D465)</f>
        <v>0</v>
      </c>
      <c r="E518" s="501">
        <f t="shared" si="160"/>
        <v>0</v>
      </c>
      <c r="F518" s="773">
        <f t="shared" si="160"/>
        <v>0</v>
      </c>
      <c r="G518" s="501">
        <f t="shared" si="160"/>
        <v>0</v>
      </c>
      <c r="H518" s="501">
        <f t="shared" si="160"/>
        <v>0</v>
      </c>
      <c r="I518" s="501">
        <f t="shared" si="160"/>
        <v>0</v>
      </c>
      <c r="J518" s="501">
        <f t="shared" si="160"/>
        <v>0</v>
      </c>
      <c r="K518" s="501">
        <f t="shared" si="160"/>
        <v>0</v>
      </c>
      <c r="L518" s="501">
        <f t="shared" si="160"/>
        <v>0</v>
      </c>
      <c r="M518" s="501">
        <f t="shared" si="160"/>
        <v>0</v>
      </c>
      <c r="N518" s="501">
        <f t="shared" si="160"/>
        <v>0</v>
      </c>
      <c r="O518" s="501">
        <f t="shared" si="160"/>
        <v>0</v>
      </c>
      <c r="P518" s="501">
        <f t="shared" si="160"/>
        <v>0</v>
      </c>
      <c r="Q518" s="501">
        <f t="shared" si="160"/>
        <v>0</v>
      </c>
      <c r="R518" s="501">
        <f t="shared" si="160"/>
        <v>0</v>
      </c>
      <c r="S518" s="501" t="str">
        <f t="shared" si="160"/>
        <v>#VALUE!</v>
      </c>
    </row>
    <row r="519">
      <c r="A519" s="515" t="s">
        <v>529</v>
      </c>
      <c r="B519" s="778" t="s">
        <v>528</v>
      </c>
      <c r="C519" s="779"/>
      <c r="D519" s="592">
        <f t="shared" ref="D519:S519" si="161">sum(D517:D518)</f>
        <v>0.09182154087</v>
      </c>
      <c r="E519" s="592">
        <f t="shared" si="161"/>
        <v>0.0876374816</v>
      </c>
      <c r="F519" s="183">
        <f t="shared" si="161"/>
        <v>0.09110550514</v>
      </c>
      <c r="G519" s="592">
        <f t="shared" si="161"/>
        <v>0.09070620871</v>
      </c>
      <c r="H519" s="592">
        <f t="shared" si="161"/>
        <v>0.09102667263</v>
      </c>
      <c r="I519" s="592">
        <f t="shared" si="161"/>
        <v>0.09147994218</v>
      </c>
      <c r="J519" s="592">
        <f t="shared" si="161"/>
        <v>0.09025354268</v>
      </c>
      <c r="K519" s="592">
        <f t="shared" si="161"/>
        <v>0.09025305366</v>
      </c>
      <c r="L519" s="592">
        <f t="shared" si="161"/>
        <v>0.09177747004</v>
      </c>
      <c r="M519" s="592">
        <f t="shared" si="161"/>
        <v>0.09136358439</v>
      </c>
      <c r="N519" s="592">
        <f t="shared" si="161"/>
        <v>0.09058876509</v>
      </c>
      <c r="O519" s="592">
        <f t="shared" si="161"/>
        <v>0.09144360011</v>
      </c>
      <c r="P519" s="592">
        <f t="shared" si="161"/>
        <v>0.08986293431</v>
      </c>
      <c r="Q519" s="592">
        <f t="shared" si="161"/>
        <v>0.09247867887</v>
      </c>
      <c r="R519" s="592">
        <f t="shared" si="161"/>
        <v>0.09287193056</v>
      </c>
      <c r="S519" s="592" t="str">
        <f t="shared" si="161"/>
        <v>#VALUE!</v>
      </c>
    </row>
    <row r="520">
      <c r="B520" s="781"/>
      <c r="C520" s="782"/>
      <c r="F520" s="14"/>
    </row>
    <row r="521">
      <c r="A521" s="638" t="s">
        <v>533</v>
      </c>
      <c r="B521" s="786"/>
      <c r="C521" s="787"/>
      <c r="D521" s="754"/>
      <c r="E521" s="754"/>
      <c r="F521" s="135"/>
      <c r="G521" s="135"/>
      <c r="H521" s="135"/>
      <c r="I521" s="135"/>
      <c r="J521" s="135"/>
      <c r="K521" s="135"/>
      <c r="L521" s="135"/>
      <c r="M521" s="135"/>
      <c r="N521" s="135"/>
      <c r="O521" s="135"/>
      <c r="P521" s="135"/>
      <c r="Q521" s="135"/>
      <c r="R521" s="135"/>
      <c r="S521" s="135"/>
    </row>
    <row r="522">
      <c r="B522" s="781"/>
      <c r="C522" s="782"/>
      <c r="F522" s="14"/>
    </row>
    <row r="523">
      <c r="A523" s="515" t="s">
        <v>253</v>
      </c>
      <c r="B523" s="778" t="s">
        <v>528</v>
      </c>
      <c r="C523" s="779"/>
      <c r="D523" s="592">
        <f t="shared" ref="D523:S523" si="162">(D469*D479)+(D482*D492)+(D495*D505)+(D509*D519)</f>
        <v>-0.1181399785</v>
      </c>
      <c r="E523" s="592">
        <f t="shared" si="162"/>
        <v>-0.101729131</v>
      </c>
      <c r="F523" s="183">
        <f t="shared" si="162"/>
        <v>-0.1174232131</v>
      </c>
      <c r="G523" s="592">
        <f t="shared" si="162"/>
        <v>-0.1093829746</v>
      </c>
      <c r="H523" s="592">
        <f t="shared" si="162"/>
        <v>-0.1093083786</v>
      </c>
      <c r="I523" s="592">
        <f t="shared" si="162"/>
        <v>-0.1170522897</v>
      </c>
      <c r="J523" s="592">
        <f t="shared" si="162"/>
        <v>-0.1031699721</v>
      </c>
      <c r="K523" s="592">
        <f t="shared" si="162"/>
        <v>-0.111570297</v>
      </c>
      <c r="L523" s="592">
        <f t="shared" si="162"/>
        <v>-0.1156643024</v>
      </c>
      <c r="M523" s="592">
        <f t="shared" si="162"/>
        <v>-0.1118835104</v>
      </c>
      <c r="N523" s="592">
        <f t="shared" si="162"/>
        <v>-0.1086082654</v>
      </c>
      <c r="O523" s="592">
        <f t="shared" si="162"/>
        <v>-0.1166912229</v>
      </c>
      <c r="P523" s="592">
        <f t="shared" si="162"/>
        <v>-0.1066227677</v>
      </c>
      <c r="Q523" s="592">
        <f t="shared" si="162"/>
        <v>-0.1031394275</v>
      </c>
      <c r="R523" s="592">
        <f t="shared" si="162"/>
        <v>-0.1092387449</v>
      </c>
      <c r="S523" s="516" t="str">
        <f t="shared" si="162"/>
        <v>#VALUE!</v>
      </c>
    </row>
    <row r="524">
      <c r="B524" s="643"/>
      <c r="F524" s="14"/>
    </row>
    <row r="525">
      <c r="A525" s="741" t="s">
        <v>586</v>
      </c>
      <c r="B525" s="296"/>
      <c r="C525" s="296"/>
      <c r="D525" s="296"/>
      <c r="E525" s="296"/>
      <c r="F525" s="296"/>
      <c r="G525" s="296"/>
      <c r="H525" s="296"/>
      <c r="I525" s="296"/>
      <c r="J525" s="296"/>
      <c r="K525" s="296"/>
      <c r="L525" s="296"/>
      <c r="M525" s="296"/>
      <c r="N525" s="296"/>
      <c r="O525" s="296"/>
      <c r="P525" s="296"/>
      <c r="Q525" s="296"/>
      <c r="R525" s="296"/>
      <c r="S525" s="742"/>
    </row>
    <row r="526">
      <c r="A526" s="282" t="s">
        <v>534</v>
      </c>
      <c r="B526" s="743" t="s">
        <v>528</v>
      </c>
      <c r="C526" s="788"/>
      <c r="D526" s="745">
        <f>('Moral weights'!B6/VAS!B34)*10000</f>
        <v>2926.462571</v>
      </c>
      <c r="E526" s="745">
        <f>('Moral weights'!C6/VAS!C34)*10000</f>
        <v>2514.384939</v>
      </c>
      <c r="F526" s="745">
        <f>('Moral weights'!D6/VAS!D34)*10000</f>
        <v>3142.525253</v>
      </c>
      <c r="G526" s="745">
        <f>('Moral weights'!E6/VAS!E34)*10000</f>
        <v>3265.245103</v>
      </c>
      <c r="H526" s="745">
        <f>('Moral weights'!F6/VAS!F34)*10000</f>
        <v>2535.742246</v>
      </c>
      <c r="I526" s="745">
        <f>('Moral weights'!G6/VAS!G34)*10000</f>
        <v>2311.884118</v>
      </c>
      <c r="J526" s="745">
        <f>('Moral weights'!H6/VAS!H34)*10000</f>
        <v>1821.768709</v>
      </c>
      <c r="K526" s="745">
        <f>('Moral weights'!I6/VAS!I34)*10000</f>
        <v>2904.577909</v>
      </c>
      <c r="L526" s="745">
        <f>('Moral weights'!J6/VAS!J34)*10000</f>
        <v>2853.263038</v>
      </c>
      <c r="M526" s="745">
        <f>('Moral weights'!K6/VAS!K34)*10000</f>
        <v>2236.47017</v>
      </c>
      <c r="N526" s="745">
        <f>('Moral weights'!L6/VAS!L34)*10000</f>
        <v>2565.550642</v>
      </c>
      <c r="O526" s="745">
        <f>('Moral weights'!M6/VAS!M34)*10000</f>
        <v>2969.101792</v>
      </c>
      <c r="P526" s="745">
        <f>('Moral weights'!N6/VAS!N34)*10000</f>
        <v>2830.867037</v>
      </c>
      <c r="Q526" s="745">
        <f>('Moral weights'!O6/VAS!O34)*10000</f>
        <v>1524.478083</v>
      </c>
      <c r="R526" s="745">
        <f>('Moral weights'!P6/VAS!P34)*10000</f>
        <v>1629.660694</v>
      </c>
      <c r="S526" s="745" t="str">
        <f>('Moral weights'!Q6/VAS!Q34)*10000</f>
        <v>#DIV/0!</v>
      </c>
    </row>
    <row r="527">
      <c r="A527" s="14"/>
      <c r="B527" s="789"/>
      <c r="C527" s="790"/>
      <c r="D527" s="748"/>
      <c r="E527" s="748"/>
      <c r="F527" s="308"/>
      <c r="G527" s="749"/>
      <c r="H527" s="749"/>
      <c r="I527" s="750"/>
      <c r="J527" s="750"/>
      <c r="K527" s="750"/>
      <c r="L527" s="750"/>
      <c r="M527" s="750"/>
      <c r="N527" s="750"/>
      <c r="O527" s="750"/>
      <c r="P527" s="750"/>
      <c r="Q527" s="750"/>
      <c r="R527" s="750"/>
      <c r="S527" s="750"/>
    </row>
    <row r="528">
      <c r="A528" s="751" t="s">
        <v>514</v>
      </c>
      <c r="B528" s="786"/>
      <c r="C528" s="787"/>
      <c r="D528" s="754"/>
      <c r="E528" s="754"/>
      <c r="F528" s="135"/>
      <c r="G528" s="135"/>
      <c r="H528" s="135"/>
      <c r="I528" s="135"/>
      <c r="J528" s="135"/>
      <c r="K528" s="135"/>
      <c r="L528" s="135"/>
      <c r="M528" s="135"/>
      <c r="N528" s="135"/>
      <c r="O528" s="135"/>
      <c r="P528" s="135"/>
      <c r="Q528" s="135"/>
      <c r="R528" s="135"/>
      <c r="S528" s="135"/>
    </row>
    <row r="529">
      <c r="A529" s="794" t="s">
        <v>587</v>
      </c>
      <c r="B529" s="801" t="s">
        <v>588</v>
      </c>
      <c r="C529" s="830" t="s">
        <v>589</v>
      </c>
      <c r="D529" s="803">
        <f>'Country selection'!$M$19</f>
        <v>0.9452</v>
      </c>
      <c r="E529" s="803">
        <f>'Country selection'!$M$19</f>
        <v>0.9452</v>
      </c>
      <c r="F529" s="803">
        <f>'Country selection'!$M$19</f>
        <v>0.9452</v>
      </c>
      <c r="G529" s="803">
        <f>'Country selection'!$M$19</f>
        <v>0.9452</v>
      </c>
      <c r="H529" s="803">
        <f>'Country selection'!$M$19</f>
        <v>0.9452</v>
      </c>
      <c r="I529" s="803">
        <f>'Country selection'!$M$19</f>
        <v>0.9452</v>
      </c>
      <c r="J529" s="803">
        <f>'Country selection'!$M$19</f>
        <v>0.9452</v>
      </c>
      <c r="K529" s="803">
        <f>'Country selection'!$M$19</f>
        <v>0.9452</v>
      </c>
      <c r="L529" s="803">
        <f>'Country selection'!$M$19</f>
        <v>0.9452</v>
      </c>
      <c r="M529" s="803">
        <f>'Country selection'!$M$19</f>
        <v>0.9452</v>
      </c>
      <c r="N529" s="803">
        <f>'Country selection'!$M$19</f>
        <v>0.9452</v>
      </c>
      <c r="O529" s="803">
        <f>'Country selection'!$M$19</f>
        <v>0.9452</v>
      </c>
      <c r="P529" s="803">
        <f>'Country selection'!$M$19</f>
        <v>0.9452</v>
      </c>
      <c r="Q529" s="803">
        <f>'Country selection'!$M$19</f>
        <v>0.9452</v>
      </c>
      <c r="R529" s="803">
        <f>'Country selection'!$M$19</f>
        <v>0.9452</v>
      </c>
      <c r="S529" s="803">
        <f>'Country selection'!$M$19</f>
        <v>0.9452</v>
      </c>
    </row>
    <row r="530">
      <c r="A530" s="794" t="s">
        <v>590</v>
      </c>
      <c r="B530" s="801" t="s">
        <v>588</v>
      </c>
      <c r="C530" s="802" t="s">
        <v>589</v>
      </c>
      <c r="D530" s="793">
        <f>'Country selection'!$M$18</f>
        <v>0.4051</v>
      </c>
      <c r="E530" s="793">
        <f>'Country selection'!$M$18</f>
        <v>0.4051</v>
      </c>
      <c r="F530" s="793">
        <f>'Country selection'!$M$18</f>
        <v>0.4051</v>
      </c>
      <c r="G530" s="793">
        <f>'Country selection'!$M$18</f>
        <v>0.4051</v>
      </c>
      <c r="H530" s="793">
        <f>'Country selection'!$M$18</f>
        <v>0.4051</v>
      </c>
      <c r="I530" s="793">
        <f>'Country selection'!$M$18</f>
        <v>0.4051</v>
      </c>
      <c r="J530" s="793">
        <f>'Country selection'!$M$18</f>
        <v>0.4051</v>
      </c>
      <c r="K530" s="793">
        <f>'Country selection'!$M$18</f>
        <v>0.4051</v>
      </c>
      <c r="L530" s="793">
        <f>'Country selection'!$M$18</f>
        <v>0.4051</v>
      </c>
      <c r="M530" s="793">
        <f>'Country selection'!$M$18</f>
        <v>0.4051</v>
      </c>
      <c r="N530" s="793">
        <f>'Country selection'!$M$18</f>
        <v>0.4051</v>
      </c>
      <c r="O530" s="793">
        <f>'Country selection'!$M$18</f>
        <v>0.4051</v>
      </c>
      <c r="P530" s="793">
        <f>'Country selection'!$M$18</f>
        <v>0.4051</v>
      </c>
      <c r="Q530" s="793">
        <f>'Country selection'!$M$18</f>
        <v>0.4051</v>
      </c>
      <c r="R530" s="793">
        <f>'Country selection'!$M$18</f>
        <v>0.4051</v>
      </c>
      <c r="S530" s="793">
        <f>'Country selection'!$M$18</f>
        <v>0.4051</v>
      </c>
    </row>
    <row r="531">
      <c r="B531" s="781"/>
      <c r="C531" s="782"/>
      <c r="D531" s="762"/>
      <c r="E531" s="762"/>
      <c r="F531" s="78"/>
      <c r="G531" s="762"/>
      <c r="H531" s="762"/>
      <c r="I531" s="762"/>
      <c r="J531" s="762"/>
      <c r="K531" s="762"/>
      <c r="L531" s="762"/>
      <c r="M531" s="762"/>
      <c r="N531" s="762"/>
      <c r="O531" s="762"/>
      <c r="P531" s="762"/>
      <c r="Q531" s="762"/>
      <c r="R531" s="762"/>
      <c r="S531" s="762"/>
    </row>
    <row r="532">
      <c r="A532" s="638" t="s">
        <v>518</v>
      </c>
      <c r="B532" s="786"/>
      <c r="C532" s="787"/>
      <c r="D532" s="754"/>
      <c r="E532" s="754"/>
      <c r="F532" s="135"/>
      <c r="G532" s="135"/>
      <c r="H532" s="135"/>
      <c r="I532" s="135"/>
      <c r="J532" s="135"/>
      <c r="K532" s="135"/>
      <c r="L532" s="135"/>
      <c r="M532" s="135"/>
      <c r="N532" s="135"/>
      <c r="O532" s="135"/>
      <c r="P532" s="135"/>
      <c r="Q532" s="135"/>
      <c r="R532" s="135"/>
      <c r="S532" s="135"/>
    </row>
    <row r="533">
      <c r="A533" s="763" t="s">
        <v>591</v>
      </c>
      <c r="B533" s="781"/>
      <c r="C533" s="782"/>
      <c r="F533" s="14"/>
    </row>
    <row r="534">
      <c r="A534" s="764" t="s">
        <v>464</v>
      </c>
      <c r="B534" s="796" t="s">
        <v>520</v>
      </c>
      <c r="C534" s="797"/>
      <c r="D534" s="554">
        <f t="shared" ref="D534:S534" si="163">D526/D123</f>
        <v>0.1551663477</v>
      </c>
      <c r="E534" s="554">
        <f t="shared" si="163"/>
        <v>0.2726723043</v>
      </c>
      <c r="F534" s="554">
        <f t="shared" si="163"/>
        <v>0.1599298844</v>
      </c>
      <c r="G534" s="554">
        <f t="shared" si="163"/>
        <v>0.1881584742</v>
      </c>
      <c r="H534" s="554">
        <f t="shared" si="163"/>
        <v>0.1824650812</v>
      </c>
      <c r="I534" s="554">
        <f t="shared" si="163"/>
        <v>0.1508475187</v>
      </c>
      <c r="J534" s="554">
        <f t="shared" si="163"/>
        <v>0.1602109741</v>
      </c>
      <c r="K534" s="554">
        <f t="shared" si="163"/>
        <v>0.1895790605</v>
      </c>
      <c r="L534" s="554">
        <f t="shared" si="163"/>
        <v>0.1511447132</v>
      </c>
      <c r="M534" s="554">
        <f t="shared" si="163"/>
        <v>0.1659512944</v>
      </c>
      <c r="N534" s="554">
        <f t="shared" si="163"/>
        <v>0.1816597115</v>
      </c>
      <c r="O534" s="554">
        <f t="shared" si="163"/>
        <v>0.1554867273</v>
      </c>
      <c r="P534" s="554">
        <f t="shared" si="163"/>
        <v>0.1958046053</v>
      </c>
      <c r="Q534" s="554">
        <f t="shared" si="163"/>
        <v>0.1804485999</v>
      </c>
      <c r="R534" s="554">
        <f t="shared" si="163"/>
        <v>0.1337506211</v>
      </c>
      <c r="S534" s="554" t="str">
        <f t="shared" si="163"/>
        <v>#DIV/0!</v>
      </c>
    </row>
    <row r="535">
      <c r="A535" s="642"/>
      <c r="B535" s="789"/>
      <c r="C535" s="790"/>
      <c r="D535" s="768"/>
      <c r="E535" s="768"/>
      <c r="F535" s="14"/>
      <c r="G535" s="14"/>
      <c r="H535" s="14"/>
      <c r="I535" s="14"/>
      <c r="J535" s="14"/>
      <c r="K535" s="14"/>
      <c r="L535" s="14"/>
      <c r="M535" s="14"/>
      <c r="N535" s="14"/>
      <c r="O535" s="14"/>
      <c r="P535" s="14"/>
      <c r="Q535" s="14"/>
      <c r="R535" s="14"/>
      <c r="S535" s="14"/>
    </row>
    <row r="536">
      <c r="A536" s="638" t="s">
        <v>522</v>
      </c>
      <c r="B536" s="786"/>
      <c r="C536" s="787"/>
      <c r="D536" s="754"/>
      <c r="E536" s="754"/>
      <c r="F536" s="135"/>
      <c r="G536" s="135"/>
      <c r="H536" s="135"/>
      <c r="I536" s="135"/>
      <c r="J536" s="135"/>
      <c r="K536" s="135"/>
      <c r="L536" s="135"/>
      <c r="M536" s="135"/>
      <c r="N536" s="135"/>
      <c r="O536" s="135"/>
      <c r="P536" s="135"/>
      <c r="Q536" s="135"/>
      <c r="R536" s="135"/>
      <c r="S536" s="135"/>
    </row>
    <row r="537">
      <c r="A537" s="769" t="s">
        <v>505</v>
      </c>
      <c r="B537" s="798"/>
      <c r="C537" s="799"/>
      <c r="D537" s="535"/>
      <c r="E537" s="535"/>
      <c r="F537" s="212"/>
      <c r="G537" s="535"/>
      <c r="H537" s="535"/>
      <c r="I537" s="535"/>
      <c r="J537" s="535"/>
      <c r="K537" s="535"/>
      <c r="L537" s="535"/>
      <c r="M537" s="535"/>
      <c r="N537" s="535"/>
      <c r="O537" s="535"/>
      <c r="P537" s="535"/>
      <c r="Q537" s="535"/>
      <c r="R537" s="535"/>
      <c r="S537" s="535"/>
    </row>
    <row r="538">
      <c r="A538" s="764" t="s">
        <v>523</v>
      </c>
      <c r="B538" s="796" t="s">
        <v>520</v>
      </c>
      <c r="C538" s="797"/>
      <c r="D538" s="553">
        <f t="shared" ref="D538:S538" si="164">D125</f>
        <v>0.15</v>
      </c>
      <c r="E538" s="553">
        <f t="shared" si="164"/>
        <v>0.15</v>
      </c>
      <c r="F538" s="553">
        <f t="shared" si="164"/>
        <v>0.15</v>
      </c>
      <c r="G538" s="553">
        <f t="shared" si="164"/>
        <v>0.15</v>
      </c>
      <c r="H538" s="553">
        <f t="shared" si="164"/>
        <v>0.15</v>
      </c>
      <c r="I538" s="553">
        <f t="shared" si="164"/>
        <v>0.15</v>
      </c>
      <c r="J538" s="553">
        <f t="shared" si="164"/>
        <v>0.15</v>
      </c>
      <c r="K538" s="553">
        <f t="shared" si="164"/>
        <v>0.15</v>
      </c>
      <c r="L538" s="553">
        <f t="shared" si="164"/>
        <v>0.15</v>
      </c>
      <c r="M538" s="553">
        <f t="shared" si="164"/>
        <v>0.15</v>
      </c>
      <c r="N538" s="553">
        <f t="shared" si="164"/>
        <v>0.15</v>
      </c>
      <c r="O538" s="553">
        <f t="shared" si="164"/>
        <v>0.15</v>
      </c>
      <c r="P538" s="553">
        <f t="shared" si="164"/>
        <v>0.15</v>
      </c>
      <c r="Q538" s="553">
        <f t="shared" si="164"/>
        <v>0.15</v>
      </c>
      <c r="R538" s="553">
        <f t="shared" si="164"/>
        <v>0.15</v>
      </c>
      <c r="S538" s="553">
        <f t="shared" si="164"/>
        <v>0.15</v>
      </c>
    </row>
    <row r="539">
      <c r="A539" s="515" t="s">
        <v>524</v>
      </c>
      <c r="B539" s="778" t="s">
        <v>525</v>
      </c>
      <c r="C539" s="779"/>
      <c r="D539" s="783">
        <v>1.0</v>
      </c>
      <c r="E539" s="783">
        <v>1.0</v>
      </c>
      <c r="F539" s="183">
        <v>1.0</v>
      </c>
      <c r="G539" s="783">
        <v>1.0</v>
      </c>
      <c r="H539" s="783">
        <v>1.0</v>
      </c>
      <c r="I539" s="783">
        <v>1.0</v>
      </c>
      <c r="J539" s="783">
        <v>1.0</v>
      </c>
      <c r="K539" s="783">
        <v>1.0</v>
      </c>
      <c r="L539" s="783">
        <v>1.0</v>
      </c>
      <c r="M539" s="783">
        <v>1.0</v>
      </c>
      <c r="N539" s="783">
        <v>1.0</v>
      </c>
      <c r="O539" s="783">
        <v>1.0</v>
      </c>
      <c r="P539" s="783">
        <v>1.0</v>
      </c>
      <c r="Q539" s="783">
        <v>1.0</v>
      </c>
      <c r="R539" s="783">
        <v>1.0</v>
      </c>
      <c r="S539" s="783">
        <v>1.0</v>
      </c>
    </row>
    <row r="540">
      <c r="A540" s="763"/>
      <c r="B540" s="781"/>
      <c r="C540" s="782"/>
      <c r="F540" s="14"/>
    </row>
    <row r="541">
      <c r="A541" s="763" t="s">
        <v>592</v>
      </c>
      <c r="B541" s="781"/>
      <c r="C541" s="782"/>
      <c r="F541" s="14"/>
    </row>
    <row r="542">
      <c r="A542" s="515" t="s">
        <v>464</v>
      </c>
      <c r="B542" s="778" t="s">
        <v>525</v>
      </c>
      <c r="C542" s="779"/>
      <c r="D542" s="776">
        <v>-1.0</v>
      </c>
      <c r="E542" s="776">
        <v>-1.0</v>
      </c>
      <c r="F542" s="227">
        <v>-1.0</v>
      </c>
      <c r="G542" s="776">
        <v>-1.0</v>
      </c>
      <c r="H542" s="776">
        <v>-1.0</v>
      </c>
      <c r="I542" s="776">
        <v>-1.0</v>
      </c>
      <c r="J542" s="776">
        <v>-1.0</v>
      </c>
      <c r="K542" s="776">
        <v>-1.0</v>
      </c>
      <c r="L542" s="776">
        <v>-1.0</v>
      </c>
      <c r="M542" s="776">
        <v>-1.0</v>
      </c>
      <c r="N542" s="776">
        <v>-1.0</v>
      </c>
      <c r="O542" s="776">
        <v>-1.0</v>
      </c>
      <c r="P542" s="776">
        <v>-1.0</v>
      </c>
      <c r="Q542" s="776">
        <v>-1.0</v>
      </c>
      <c r="R542" s="776">
        <v>-1.0</v>
      </c>
      <c r="S542" s="776">
        <v>-1.0</v>
      </c>
    </row>
    <row r="543">
      <c r="B543" s="781"/>
      <c r="C543" s="782"/>
      <c r="F543" s="14"/>
    </row>
    <row r="544">
      <c r="A544" s="763" t="s">
        <v>527</v>
      </c>
      <c r="B544" s="781"/>
      <c r="C544" s="782"/>
      <c r="F544" s="14"/>
    </row>
    <row r="545">
      <c r="A545" s="515" t="s">
        <v>464</v>
      </c>
      <c r="B545" s="778" t="s">
        <v>528</v>
      </c>
      <c r="C545" s="779"/>
      <c r="D545" s="592">
        <f t="shared" ref="D545:S545" si="165">D542*(1-D$534)</f>
        <v>-0.8448336523</v>
      </c>
      <c r="E545" s="592">
        <f t="shared" si="165"/>
        <v>-0.7273276957</v>
      </c>
      <c r="F545" s="592">
        <f t="shared" si="165"/>
        <v>-0.8400701156</v>
      </c>
      <c r="G545" s="592">
        <f t="shared" si="165"/>
        <v>-0.8118415258</v>
      </c>
      <c r="H545" s="592">
        <f t="shared" si="165"/>
        <v>-0.8175349188</v>
      </c>
      <c r="I545" s="592">
        <f t="shared" si="165"/>
        <v>-0.8491524813</v>
      </c>
      <c r="J545" s="592">
        <f t="shared" si="165"/>
        <v>-0.8397890259</v>
      </c>
      <c r="K545" s="592">
        <f t="shared" si="165"/>
        <v>-0.8104209395</v>
      </c>
      <c r="L545" s="592">
        <f t="shared" si="165"/>
        <v>-0.8488552868</v>
      </c>
      <c r="M545" s="592">
        <f t="shared" si="165"/>
        <v>-0.8340487056</v>
      </c>
      <c r="N545" s="592">
        <f t="shared" si="165"/>
        <v>-0.8183402885</v>
      </c>
      <c r="O545" s="592">
        <f t="shared" si="165"/>
        <v>-0.8445132727</v>
      </c>
      <c r="P545" s="592">
        <f t="shared" si="165"/>
        <v>-0.8041953947</v>
      </c>
      <c r="Q545" s="592">
        <f t="shared" si="165"/>
        <v>-0.8195514001</v>
      </c>
      <c r="R545" s="592">
        <f t="shared" si="165"/>
        <v>-0.8662493789</v>
      </c>
      <c r="S545" s="592" t="str">
        <f t="shared" si="165"/>
        <v>#DIV/0!</v>
      </c>
    </row>
    <row r="546">
      <c r="A546" s="515" t="s">
        <v>529</v>
      </c>
      <c r="B546" s="778" t="s">
        <v>528</v>
      </c>
      <c r="C546" s="779"/>
      <c r="D546" s="592">
        <f t="shared" ref="D546:S546" si="166">sum(D545)</f>
        <v>-0.8448336523</v>
      </c>
      <c r="E546" s="592">
        <f t="shared" si="166"/>
        <v>-0.7273276957</v>
      </c>
      <c r="F546" s="592">
        <f t="shared" si="166"/>
        <v>-0.8400701156</v>
      </c>
      <c r="G546" s="592">
        <f t="shared" si="166"/>
        <v>-0.8118415258</v>
      </c>
      <c r="H546" s="592">
        <f t="shared" si="166"/>
        <v>-0.8175349188</v>
      </c>
      <c r="I546" s="592">
        <f t="shared" si="166"/>
        <v>-0.8491524813</v>
      </c>
      <c r="J546" s="592">
        <f t="shared" si="166"/>
        <v>-0.8397890259</v>
      </c>
      <c r="K546" s="592">
        <f t="shared" si="166"/>
        <v>-0.8104209395</v>
      </c>
      <c r="L546" s="592">
        <f t="shared" si="166"/>
        <v>-0.8488552868</v>
      </c>
      <c r="M546" s="592">
        <f t="shared" si="166"/>
        <v>-0.8340487056</v>
      </c>
      <c r="N546" s="592">
        <f t="shared" si="166"/>
        <v>-0.8183402885</v>
      </c>
      <c r="O546" s="592">
        <f t="shared" si="166"/>
        <v>-0.8445132727</v>
      </c>
      <c r="P546" s="592">
        <f t="shared" si="166"/>
        <v>-0.8041953947</v>
      </c>
      <c r="Q546" s="592">
        <f t="shared" si="166"/>
        <v>-0.8195514001</v>
      </c>
      <c r="R546" s="592">
        <f t="shared" si="166"/>
        <v>-0.8662493789</v>
      </c>
      <c r="S546" s="592" t="str">
        <f t="shared" si="166"/>
        <v>#DIV/0!</v>
      </c>
    </row>
    <row r="547">
      <c r="B547" s="781"/>
      <c r="C547" s="782"/>
      <c r="F547" s="14"/>
    </row>
    <row r="548">
      <c r="A548" s="769" t="s">
        <v>455</v>
      </c>
      <c r="B548" s="798"/>
      <c r="C548" s="799"/>
      <c r="D548" s="535"/>
      <c r="E548" s="535"/>
      <c r="F548" s="212"/>
      <c r="G548" s="535"/>
      <c r="H548" s="535"/>
      <c r="I548" s="535"/>
      <c r="J548" s="535"/>
      <c r="K548" s="535"/>
      <c r="L548" s="535"/>
      <c r="M548" s="535"/>
      <c r="N548" s="535"/>
      <c r="O548" s="535"/>
      <c r="P548" s="535"/>
      <c r="Q548" s="535"/>
      <c r="R548" s="535"/>
      <c r="S548" s="535"/>
    </row>
    <row r="549">
      <c r="A549" s="764" t="s">
        <v>523</v>
      </c>
      <c r="B549" s="796" t="s">
        <v>520</v>
      </c>
      <c r="C549" s="797"/>
      <c r="D549" s="777">
        <f t="shared" ref="D549:S549" si="167">D126</f>
        <v>0</v>
      </c>
      <c r="E549" s="777">
        <f t="shared" si="167"/>
        <v>0</v>
      </c>
      <c r="F549" s="777">
        <f t="shared" si="167"/>
        <v>0</v>
      </c>
      <c r="G549" s="777">
        <f t="shared" si="167"/>
        <v>0</v>
      </c>
      <c r="H549" s="777">
        <f t="shared" si="167"/>
        <v>0</v>
      </c>
      <c r="I549" s="777">
        <f t="shared" si="167"/>
        <v>0</v>
      </c>
      <c r="J549" s="777">
        <f t="shared" si="167"/>
        <v>0</v>
      </c>
      <c r="K549" s="777">
        <f t="shared" si="167"/>
        <v>0</v>
      </c>
      <c r="L549" s="777">
        <f t="shared" si="167"/>
        <v>0</v>
      </c>
      <c r="M549" s="777">
        <f t="shared" si="167"/>
        <v>0</v>
      </c>
      <c r="N549" s="777">
        <f t="shared" si="167"/>
        <v>0</v>
      </c>
      <c r="O549" s="777">
        <f t="shared" si="167"/>
        <v>0</v>
      </c>
      <c r="P549" s="777">
        <f t="shared" si="167"/>
        <v>0</v>
      </c>
      <c r="Q549" s="777">
        <f t="shared" si="167"/>
        <v>0</v>
      </c>
      <c r="R549" s="777">
        <f t="shared" si="167"/>
        <v>0</v>
      </c>
      <c r="S549" s="777">
        <f t="shared" si="167"/>
        <v>0</v>
      </c>
    </row>
    <row r="550">
      <c r="A550" s="515" t="s">
        <v>524</v>
      </c>
      <c r="B550" s="778" t="s">
        <v>525</v>
      </c>
      <c r="C550" s="779"/>
      <c r="D550" s="500">
        <v>0.0</v>
      </c>
      <c r="E550" s="500">
        <v>0.0</v>
      </c>
      <c r="F550" s="773">
        <v>0.0</v>
      </c>
      <c r="G550" s="500">
        <v>0.0</v>
      </c>
      <c r="H550" s="500">
        <v>0.0</v>
      </c>
      <c r="I550" s="500">
        <v>0.0</v>
      </c>
      <c r="J550" s="500">
        <v>0.0</v>
      </c>
      <c r="K550" s="500">
        <v>0.0</v>
      </c>
      <c r="L550" s="500">
        <v>0.0</v>
      </c>
      <c r="M550" s="500">
        <v>0.0</v>
      </c>
      <c r="N550" s="500">
        <v>0.0</v>
      </c>
      <c r="O550" s="500">
        <v>0.0</v>
      </c>
      <c r="P550" s="500">
        <v>0.0</v>
      </c>
      <c r="Q550" s="500">
        <v>0.0</v>
      </c>
      <c r="R550" s="500">
        <v>0.0</v>
      </c>
      <c r="S550" s="500">
        <v>0.0</v>
      </c>
    </row>
    <row r="551">
      <c r="B551" s="781"/>
      <c r="C551" s="782"/>
      <c r="F551" s="14"/>
    </row>
    <row r="552">
      <c r="A552" s="763" t="s">
        <v>592</v>
      </c>
      <c r="B552" s="781"/>
      <c r="C552" s="782"/>
      <c r="F552" s="14"/>
    </row>
    <row r="553">
      <c r="A553" s="515" t="s">
        <v>464</v>
      </c>
      <c r="B553" s="778" t="s">
        <v>525</v>
      </c>
      <c r="C553" s="779"/>
      <c r="D553" s="800">
        <v>0.0</v>
      </c>
      <c r="E553" s="800">
        <v>0.0</v>
      </c>
      <c r="F553" s="238">
        <v>0.0</v>
      </c>
      <c r="G553" s="800">
        <v>0.0</v>
      </c>
      <c r="H553" s="800">
        <v>0.0</v>
      </c>
      <c r="I553" s="800">
        <v>0.0</v>
      </c>
      <c r="J553" s="800">
        <v>0.0</v>
      </c>
      <c r="K553" s="800">
        <v>0.0</v>
      </c>
      <c r="L553" s="800">
        <v>0.0</v>
      </c>
      <c r="M553" s="800">
        <v>0.0</v>
      </c>
      <c r="N553" s="800">
        <v>0.0</v>
      </c>
      <c r="O553" s="800">
        <v>0.0</v>
      </c>
      <c r="P553" s="800">
        <v>0.0</v>
      </c>
      <c r="Q553" s="800">
        <v>0.0</v>
      </c>
      <c r="R553" s="800">
        <v>0.0</v>
      </c>
      <c r="S553" s="800">
        <v>0.0</v>
      </c>
    </row>
    <row r="554">
      <c r="B554" s="781"/>
      <c r="C554" s="782"/>
      <c r="F554" s="14"/>
    </row>
    <row r="555">
      <c r="A555" s="763" t="s">
        <v>527</v>
      </c>
      <c r="B555" s="781"/>
      <c r="C555" s="782"/>
      <c r="F555" s="14"/>
    </row>
    <row r="556">
      <c r="A556" s="515" t="s">
        <v>464</v>
      </c>
      <c r="B556" s="778" t="s">
        <v>528</v>
      </c>
      <c r="C556" s="779"/>
      <c r="D556" s="592">
        <f t="shared" ref="D556:S556" si="168">D553*(1-D534)</f>
        <v>0</v>
      </c>
      <c r="E556" s="592">
        <f t="shared" si="168"/>
        <v>0</v>
      </c>
      <c r="F556" s="592">
        <f t="shared" si="168"/>
        <v>0</v>
      </c>
      <c r="G556" s="592">
        <f t="shared" si="168"/>
        <v>0</v>
      </c>
      <c r="H556" s="592">
        <f t="shared" si="168"/>
        <v>0</v>
      </c>
      <c r="I556" s="592">
        <f t="shared" si="168"/>
        <v>0</v>
      </c>
      <c r="J556" s="592">
        <f t="shared" si="168"/>
        <v>0</v>
      </c>
      <c r="K556" s="592">
        <f t="shared" si="168"/>
        <v>0</v>
      </c>
      <c r="L556" s="592">
        <f t="shared" si="168"/>
        <v>0</v>
      </c>
      <c r="M556" s="592">
        <f t="shared" si="168"/>
        <v>0</v>
      </c>
      <c r="N556" s="592">
        <f t="shared" si="168"/>
        <v>0</v>
      </c>
      <c r="O556" s="592">
        <f t="shared" si="168"/>
        <v>0</v>
      </c>
      <c r="P556" s="592">
        <f t="shared" si="168"/>
        <v>0</v>
      </c>
      <c r="Q556" s="592">
        <f t="shared" si="168"/>
        <v>0</v>
      </c>
      <c r="R556" s="592">
        <f t="shared" si="168"/>
        <v>0</v>
      </c>
      <c r="S556" s="592" t="str">
        <f t="shared" si="168"/>
        <v>#DIV/0!</v>
      </c>
    </row>
    <row r="557">
      <c r="A557" s="515" t="s">
        <v>529</v>
      </c>
      <c r="B557" s="778" t="s">
        <v>528</v>
      </c>
      <c r="C557" s="779"/>
      <c r="D557" s="592">
        <f t="shared" ref="D557:S557" si="169">sum(D556)</f>
        <v>0</v>
      </c>
      <c r="E557" s="592">
        <f t="shared" si="169"/>
        <v>0</v>
      </c>
      <c r="F557" s="592">
        <f t="shared" si="169"/>
        <v>0</v>
      </c>
      <c r="G557" s="592">
        <f t="shared" si="169"/>
        <v>0</v>
      </c>
      <c r="H557" s="592">
        <f t="shared" si="169"/>
        <v>0</v>
      </c>
      <c r="I557" s="592">
        <f t="shared" si="169"/>
        <v>0</v>
      </c>
      <c r="J557" s="592">
        <f t="shared" si="169"/>
        <v>0</v>
      </c>
      <c r="K557" s="592">
        <f t="shared" si="169"/>
        <v>0</v>
      </c>
      <c r="L557" s="592">
        <f t="shared" si="169"/>
        <v>0</v>
      </c>
      <c r="M557" s="592">
        <f t="shared" si="169"/>
        <v>0</v>
      </c>
      <c r="N557" s="592">
        <f t="shared" si="169"/>
        <v>0</v>
      </c>
      <c r="O557" s="592">
        <f t="shared" si="169"/>
        <v>0</v>
      </c>
      <c r="P557" s="592">
        <f t="shared" si="169"/>
        <v>0</v>
      </c>
      <c r="Q557" s="592">
        <f t="shared" si="169"/>
        <v>0</v>
      </c>
      <c r="R557" s="592">
        <f t="shared" si="169"/>
        <v>0</v>
      </c>
      <c r="S557" s="592" t="str">
        <f t="shared" si="169"/>
        <v>#DIV/0!</v>
      </c>
    </row>
    <row r="558">
      <c r="B558" s="781"/>
      <c r="C558" s="782"/>
      <c r="F558" s="14"/>
    </row>
    <row r="559">
      <c r="A559" s="769" t="s">
        <v>508</v>
      </c>
      <c r="B559" s="798"/>
      <c r="C559" s="799"/>
      <c r="D559" s="535"/>
      <c r="E559" s="535"/>
      <c r="F559" s="212"/>
      <c r="G559" s="535"/>
      <c r="H559" s="535"/>
      <c r="I559" s="535"/>
      <c r="J559" s="535"/>
      <c r="K559" s="535"/>
      <c r="L559" s="535"/>
      <c r="M559" s="535"/>
      <c r="N559" s="535"/>
      <c r="O559" s="535"/>
      <c r="P559" s="535"/>
      <c r="Q559" s="535"/>
      <c r="R559" s="535"/>
      <c r="S559" s="535"/>
    </row>
    <row r="560">
      <c r="A560" s="764" t="s">
        <v>523</v>
      </c>
      <c r="B560" s="796" t="s">
        <v>520</v>
      </c>
      <c r="C560" s="797"/>
      <c r="D560" s="777">
        <f t="shared" ref="D560:S560" si="170">D127</f>
        <v>0.85</v>
      </c>
      <c r="E560" s="777">
        <f t="shared" si="170"/>
        <v>0.85</v>
      </c>
      <c r="F560" s="777">
        <f t="shared" si="170"/>
        <v>0.85</v>
      </c>
      <c r="G560" s="777">
        <f t="shared" si="170"/>
        <v>0.85</v>
      </c>
      <c r="H560" s="777">
        <f t="shared" si="170"/>
        <v>0.85</v>
      </c>
      <c r="I560" s="777">
        <f t="shared" si="170"/>
        <v>0.85</v>
      </c>
      <c r="J560" s="777">
        <f t="shared" si="170"/>
        <v>0.85</v>
      </c>
      <c r="K560" s="777">
        <f t="shared" si="170"/>
        <v>0.85</v>
      </c>
      <c r="L560" s="777">
        <f t="shared" si="170"/>
        <v>0.85</v>
      </c>
      <c r="M560" s="777">
        <f t="shared" si="170"/>
        <v>0.85</v>
      </c>
      <c r="N560" s="777">
        <f t="shared" si="170"/>
        <v>0.85</v>
      </c>
      <c r="O560" s="777">
        <f t="shared" si="170"/>
        <v>0.85</v>
      </c>
      <c r="P560" s="777">
        <f t="shared" si="170"/>
        <v>0.85</v>
      </c>
      <c r="Q560" s="777">
        <f t="shared" si="170"/>
        <v>0.85</v>
      </c>
      <c r="R560" s="777">
        <f t="shared" si="170"/>
        <v>0.85</v>
      </c>
      <c r="S560" s="777">
        <f t="shared" si="170"/>
        <v>0.85</v>
      </c>
    </row>
    <row r="561">
      <c r="A561" s="515" t="s">
        <v>524</v>
      </c>
      <c r="B561" s="778" t="s">
        <v>525</v>
      </c>
      <c r="C561" s="779"/>
      <c r="D561" s="500">
        <v>0.0</v>
      </c>
      <c r="E561" s="500">
        <v>0.0</v>
      </c>
      <c r="F561" s="773">
        <v>0.0</v>
      </c>
      <c r="G561" s="500">
        <v>0.0</v>
      </c>
      <c r="H561" s="500">
        <v>0.0</v>
      </c>
      <c r="I561" s="500">
        <v>0.0</v>
      </c>
      <c r="J561" s="500">
        <v>0.0</v>
      </c>
      <c r="K561" s="500">
        <v>0.0</v>
      </c>
      <c r="L561" s="500">
        <v>0.0</v>
      </c>
      <c r="M561" s="500">
        <v>0.0</v>
      </c>
      <c r="N561" s="500">
        <v>0.0</v>
      </c>
      <c r="O561" s="500">
        <v>0.0</v>
      </c>
      <c r="P561" s="500">
        <v>0.0</v>
      </c>
      <c r="Q561" s="500">
        <v>0.0</v>
      </c>
      <c r="R561" s="500">
        <v>0.0</v>
      </c>
      <c r="S561" s="500">
        <v>0.0</v>
      </c>
    </row>
    <row r="562">
      <c r="B562" s="781"/>
      <c r="C562" s="782"/>
      <c r="F562" s="14"/>
    </row>
    <row r="563">
      <c r="A563" s="763" t="s">
        <v>592</v>
      </c>
      <c r="B563" s="781"/>
      <c r="C563" s="782"/>
      <c r="F563" s="14"/>
    </row>
    <row r="564">
      <c r="A564" s="515" t="s">
        <v>464</v>
      </c>
      <c r="B564" s="778" t="s">
        <v>525</v>
      </c>
      <c r="C564" s="779"/>
      <c r="D564" s="780">
        <f t="shared" ref="D564:S564" si="171">(1-D561)*(D530/D$529)</f>
        <v>0.4285865425</v>
      </c>
      <c r="E564" s="780">
        <f t="shared" si="171"/>
        <v>0.4285865425</v>
      </c>
      <c r="F564" s="780">
        <f t="shared" si="171"/>
        <v>0.4285865425</v>
      </c>
      <c r="G564" s="780">
        <f t="shared" si="171"/>
        <v>0.4285865425</v>
      </c>
      <c r="H564" s="780">
        <f t="shared" si="171"/>
        <v>0.4285865425</v>
      </c>
      <c r="I564" s="780">
        <f t="shared" si="171"/>
        <v>0.4285865425</v>
      </c>
      <c r="J564" s="780">
        <f t="shared" si="171"/>
        <v>0.4285865425</v>
      </c>
      <c r="K564" s="780">
        <f t="shared" si="171"/>
        <v>0.4285865425</v>
      </c>
      <c r="L564" s="780">
        <f t="shared" si="171"/>
        <v>0.4285865425</v>
      </c>
      <c r="M564" s="780">
        <f t="shared" si="171"/>
        <v>0.4285865425</v>
      </c>
      <c r="N564" s="780">
        <f t="shared" si="171"/>
        <v>0.4285865425</v>
      </c>
      <c r="O564" s="780">
        <f t="shared" si="171"/>
        <v>0.4285865425</v>
      </c>
      <c r="P564" s="780">
        <f t="shared" si="171"/>
        <v>0.4285865425</v>
      </c>
      <c r="Q564" s="780">
        <f t="shared" si="171"/>
        <v>0.4285865425</v>
      </c>
      <c r="R564" s="780">
        <f t="shared" si="171"/>
        <v>0.4285865425</v>
      </c>
      <c r="S564" s="780">
        <f t="shared" si="171"/>
        <v>0.4285865425</v>
      </c>
    </row>
    <row r="565">
      <c r="B565" s="781"/>
      <c r="C565" s="782"/>
      <c r="F565" s="14"/>
    </row>
    <row r="566">
      <c r="A566" s="763" t="s">
        <v>527</v>
      </c>
      <c r="B566" s="781"/>
      <c r="C566" s="782"/>
      <c r="F566" s="14"/>
    </row>
    <row r="567">
      <c r="A567" s="515" t="s">
        <v>464</v>
      </c>
      <c r="B567" s="778" t="s">
        <v>528</v>
      </c>
      <c r="C567" s="779"/>
      <c r="D567" s="501">
        <f t="shared" ref="D567:S567" si="172">D564*(1-D534)</f>
        <v>0.362084334</v>
      </c>
      <c r="E567" s="501">
        <f t="shared" si="172"/>
        <v>0.3117228624</v>
      </c>
      <c r="F567" s="501">
        <f t="shared" si="172"/>
        <v>0.3600427463</v>
      </c>
      <c r="G567" s="501">
        <f t="shared" si="172"/>
        <v>0.3479443526</v>
      </c>
      <c r="H567" s="501">
        <f t="shared" si="172"/>
        <v>0.3503844643</v>
      </c>
      <c r="I567" s="501">
        <f t="shared" si="172"/>
        <v>0.363935326</v>
      </c>
      <c r="J567" s="501">
        <f t="shared" si="172"/>
        <v>0.3599222751</v>
      </c>
      <c r="K567" s="501">
        <f t="shared" si="172"/>
        <v>0.3473355084</v>
      </c>
      <c r="L567" s="501">
        <f t="shared" si="172"/>
        <v>0.3638079525</v>
      </c>
      <c r="M567" s="501">
        <f t="shared" si="172"/>
        <v>0.357462051</v>
      </c>
      <c r="N567" s="501">
        <f t="shared" si="172"/>
        <v>0.3507296348</v>
      </c>
      <c r="O567" s="501">
        <f t="shared" si="172"/>
        <v>0.3619470237</v>
      </c>
      <c r="P567" s="501">
        <f t="shared" si="172"/>
        <v>0.3446673237</v>
      </c>
      <c r="Q567" s="501">
        <f t="shared" si="172"/>
        <v>0.351248701</v>
      </c>
      <c r="R567" s="501">
        <f t="shared" si="172"/>
        <v>0.3712628263</v>
      </c>
      <c r="S567" s="501" t="str">
        <f t="shared" si="172"/>
        <v>#DIV/0!</v>
      </c>
    </row>
    <row r="568">
      <c r="A568" s="515" t="s">
        <v>529</v>
      </c>
      <c r="B568" s="778" t="s">
        <v>528</v>
      </c>
      <c r="C568" s="779"/>
      <c r="D568" s="592">
        <f t="shared" ref="D568:S568" si="173">sum(D567)</f>
        <v>0.362084334</v>
      </c>
      <c r="E568" s="592">
        <f t="shared" si="173"/>
        <v>0.3117228624</v>
      </c>
      <c r="F568" s="592">
        <f t="shared" si="173"/>
        <v>0.3600427463</v>
      </c>
      <c r="G568" s="592">
        <f t="shared" si="173"/>
        <v>0.3479443526</v>
      </c>
      <c r="H568" s="592">
        <f t="shared" si="173"/>
        <v>0.3503844643</v>
      </c>
      <c r="I568" s="592">
        <f t="shared" si="173"/>
        <v>0.363935326</v>
      </c>
      <c r="J568" s="592">
        <f t="shared" si="173"/>
        <v>0.3599222751</v>
      </c>
      <c r="K568" s="592">
        <f t="shared" si="173"/>
        <v>0.3473355084</v>
      </c>
      <c r="L568" s="592">
        <f t="shared" si="173"/>
        <v>0.3638079525</v>
      </c>
      <c r="M568" s="592">
        <f t="shared" si="173"/>
        <v>0.357462051</v>
      </c>
      <c r="N568" s="592">
        <f t="shared" si="173"/>
        <v>0.3507296348</v>
      </c>
      <c r="O568" s="592">
        <f t="shared" si="173"/>
        <v>0.3619470237</v>
      </c>
      <c r="P568" s="592">
        <f t="shared" si="173"/>
        <v>0.3446673237</v>
      </c>
      <c r="Q568" s="592">
        <f t="shared" si="173"/>
        <v>0.351248701</v>
      </c>
      <c r="R568" s="592">
        <f t="shared" si="173"/>
        <v>0.3712628263</v>
      </c>
      <c r="S568" s="592" t="str">
        <f t="shared" si="173"/>
        <v>#DIV/0!</v>
      </c>
    </row>
    <row r="569">
      <c r="B569" s="781"/>
      <c r="C569" s="782"/>
      <c r="F569" s="14"/>
    </row>
    <row r="570">
      <c r="A570" s="638" t="s">
        <v>533</v>
      </c>
      <c r="B570" s="786"/>
      <c r="C570" s="787"/>
      <c r="D570" s="754"/>
      <c r="E570" s="754"/>
      <c r="F570" s="135"/>
      <c r="G570" s="135"/>
      <c r="H570" s="135"/>
      <c r="I570" s="135"/>
      <c r="J570" s="135"/>
      <c r="K570" s="135"/>
      <c r="L570" s="135"/>
      <c r="M570" s="135"/>
      <c r="N570" s="135"/>
      <c r="O570" s="135"/>
      <c r="P570" s="135"/>
      <c r="Q570" s="135"/>
      <c r="R570" s="135"/>
      <c r="S570" s="135"/>
    </row>
    <row r="571">
      <c r="A571" s="515" t="s">
        <v>341</v>
      </c>
      <c r="B571" s="778" t="s">
        <v>528</v>
      </c>
      <c r="C571" s="779"/>
      <c r="D571" s="592">
        <f t="shared" ref="D571:S571" si="174">(D538*D546)+(D549*D557)+(D560*D568)</f>
        <v>0.1810466361</v>
      </c>
      <c r="E571" s="592">
        <f t="shared" si="174"/>
        <v>0.1558652787</v>
      </c>
      <c r="F571" s="592">
        <f t="shared" si="174"/>
        <v>0.180025817</v>
      </c>
      <c r="G571" s="592">
        <f t="shared" si="174"/>
        <v>0.1739764709</v>
      </c>
      <c r="H571" s="592">
        <f t="shared" si="174"/>
        <v>0.1751965568</v>
      </c>
      <c r="I571" s="592">
        <f t="shared" si="174"/>
        <v>0.1819721549</v>
      </c>
      <c r="J571" s="592">
        <f t="shared" si="174"/>
        <v>0.1799655799</v>
      </c>
      <c r="K571" s="592">
        <f t="shared" si="174"/>
        <v>0.1736720413</v>
      </c>
      <c r="L571" s="592">
        <f t="shared" si="174"/>
        <v>0.1819084666</v>
      </c>
      <c r="M571" s="592">
        <f t="shared" si="174"/>
        <v>0.1787354375</v>
      </c>
      <c r="N571" s="592">
        <f t="shared" si="174"/>
        <v>0.1753691464</v>
      </c>
      <c r="O571" s="592">
        <f t="shared" si="174"/>
        <v>0.1809779792</v>
      </c>
      <c r="P571" s="592">
        <f t="shared" si="174"/>
        <v>0.172337916</v>
      </c>
      <c r="Q571" s="592">
        <f t="shared" si="174"/>
        <v>0.1756286858</v>
      </c>
      <c r="R571" s="592">
        <f t="shared" si="174"/>
        <v>0.1856359955</v>
      </c>
      <c r="S571" s="516" t="str">
        <f t="shared" si="174"/>
        <v>#DIV/0!</v>
      </c>
    </row>
    <row r="572">
      <c r="A572" s="642"/>
      <c r="B572" s="813"/>
      <c r="C572" s="814"/>
      <c r="D572" s="815"/>
      <c r="E572" s="815"/>
      <c r="F572" s="644"/>
      <c r="G572" s="644"/>
      <c r="H572" s="644"/>
      <c r="I572" s="644"/>
      <c r="J572" s="644"/>
      <c r="K572" s="644"/>
      <c r="L572" s="644"/>
      <c r="M572" s="644"/>
      <c r="N572" s="644"/>
      <c r="O572" s="644"/>
      <c r="P572" s="644"/>
      <c r="Q572" s="644"/>
      <c r="R572" s="644"/>
      <c r="S572" s="644"/>
    </row>
    <row r="573">
      <c r="A573" s="741" t="s">
        <v>593</v>
      </c>
      <c r="B573" s="296"/>
      <c r="C573" s="296"/>
      <c r="D573" s="831" t="s">
        <v>14</v>
      </c>
      <c r="E573" s="296" t="s">
        <v>15</v>
      </c>
      <c r="F573" s="296" t="s">
        <v>16</v>
      </c>
      <c r="G573" s="296" t="s">
        <v>17</v>
      </c>
      <c r="H573" s="831" t="s">
        <v>18</v>
      </c>
      <c r="I573" s="296" t="s">
        <v>19</v>
      </c>
      <c r="J573" s="296" t="s">
        <v>20</v>
      </c>
      <c r="K573" s="296" t="s">
        <v>21</v>
      </c>
      <c r="L573" s="296" t="s">
        <v>22</v>
      </c>
      <c r="M573" s="296" t="s">
        <v>23</v>
      </c>
      <c r="N573" s="296" t="s">
        <v>24</v>
      </c>
      <c r="O573" s="831" t="s">
        <v>25</v>
      </c>
      <c r="P573" s="831" t="s">
        <v>26</v>
      </c>
      <c r="Q573" s="296" t="s">
        <v>27</v>
      </c>
      <c r="R573" s="831" t="s">
        <v>28</v>
      </c>
      <c r="S573" s="832" t="s">
        <v>29</v>
      </c>
    </row>
    <row r="574">
      <c r="A574" s="763"/>
      <c r="B574" s="833"/>
      <c r="C574" s="834"/>
      <c r="D574" s="834"/>
      <c r="E574" s="834"/>
      <c r="F574" s="14"/>
    </row>
    <row r="575">
      <c r="A575" s="513" t="s">
        <v>594</v>
      </c>
      <c r="B575" s="835">
        <v>1.0</v>
      </c>
      <c r="C575" s="836"/>
      <c r="D575" s="543">
        <f>Leveragefunging!D$136/$B575</f>
        <v>2763.348397</v>
      </c>
      <c r="E575" s="543">
        <f>Leveragefunging!E$136/$B575</f>
        <v>2649.86697</v>
      </c>
      <c r="F575" s="217">
        <f>Leveragefunging!F$136/$B575</f>
        <v>7066.31192</v>
      </c>
      <c r="G575" s="543">
        <f>Leveragefunging!G$136/$B575</f>
        <v>9234.48635</v>
      </c>
      <c r="H575" s="543">
        <f>Leveragefunging!H$136/$B575</f>
        <v>2427.692664</v>
      </c>
      <c r="I575" s="543">
        <f>Leveragefunging!I$136/$B575</f>
        <v>3979.429517</v>
      </c>
      <c r="J575" s="543">
        <f>Leveragefunging!J$136/$B575</f>
        <v>1296.587011</v>
      </c>
      <c r="K575" s="543">
        <f>Leveragefunging!K$136/$B575</f>
        <v>4006.43818</v>
      </c>
      <c r="L575" s="543">
        <f>Leveragefunging!L$136/$B575</f>
        <v>4326.313433</v>
      </c>
      <c r="M575" s="543">
        <f>Leveragefunging!M$136/$B575</f>
        <v>2350.596525</v>
      </c>
      <c r="N575" s="543">
        <f>Leveragefunging!N$136/$B575</f>
        <v>2938.245657</v>
      </c>
      <c r="O575" s="543">
        <f>Leveragefunging!O$136/$B575</f>
        <v>5177.192157</v>
      </c>
      <c r="P575" s="543">
        <f>Leveragefunging!P$136/$B575</f>
        <v>4186.780791</v>
      </c>
      <c r="Q575" s="543">
        <f>Leveragefunging!Q$136/$B575</f>
        <v>848.2378396</v>
      </c>
      <c r="R575" s="543">
        <f>Leveragefunging!R$136/$B575</f>
        <v>1175.298263</v>
      </c>
      <c r="S575" s="543" t="str">
        <f>Leveragefunging!S$136/$B575</f>
        <v>#VALUE!</v>
      </c>
    </row>
    <row r="576">
      <c r="A576" s="513" t="s">
        <v>595</v>
      </c>
      <c r="B576" s="837">
        <f t="shared" ref="B576:B584" si="175">B575-10%</f>
        <v>0.9</v>
      </c>
      <c r="C576" s="629"/>
      <c r="D576" s="543">
        <f>Leveragefunging!D$136/$B576</f>
        <v>3070.387108</v>
      </c>
      <c r="E576" s="543">
        <f>Leveragefunging!E$136/$B576</f>
        <v>2944.296633</v>
      </c>
      <c r="F576" s="217">
        <f>Leveragefunging!F$136/$B576</f>
        <v>7851.457689</v>
      </c>
      <c r="G576" s="543">
        <f>Leveragefunging!G$136/$B576</f>
        <v>10260.54039</v>
      </c>
      <c r="H576" s="543">
        <f>Leveragefunging!H$136/$B576</f>
        <v>2697.436294</v>
      </c>
      <c r="I576" s="543">
        <f>Leveragefunging!I$136/$B576</f>
        <v>4421.588352</v>
      </c>
      <c r="J576" s="543">
        <f>Leveragefunging!J$136/$B576</f>
        <v>1440.652235</v>
      </c>
      <c r="K576" s="543">
        <f>Leveragefunging!K$136/$B576</f>
        <v>4451.597978</v>
      </c>
      <c r="L576" s="543">
        <f>Leveragefunging!L$136/$B576</f>
        <v>4807.014925</v>
      </c>
      <c r="M576" s="543">
        <f>Leveragefunging!M$136/$B576</f>
        <v>2611.773917</v>
      </c>
      <c r="N576" s="543">
        <f>Leveragefunging!N$136/$B576</f>
        <v>3264.717396</v>
      </c>
      <c r="O576" s="543">
        <f>Leveragefunging!O$136/$B576</f>
        <v>5752.43573</v>
      </c>
      <c r="P576" s="543">
        <f>Leveragefunging!P$136/$B576</f>
        <v>4651.978656</v>
      </c>
      <c r="Q576" s="543">
        <f>Leveragefunging!Q$136/$B576</f>
        <v>942.4864884</v>
      </c>
      <c r="R576" s="543">
        <f>Leveragefunging!R$136/$B576</f>
        <v>1305.886959</v>
      </c>
      <c r="S576" s="543" t="str">
        <f>Leveragefunging!S$136/$B576</f>
        <v>#VALUE!</v>
      </c>
    </row>
    <row r="577">
      <c r="A577" s="513" t="s">
        <v>596</v>
      </c>
      <c r="B577" s="837">
        <f t="shared" si="175"/>
        <v>0.8</v>
      </c>
      <c r="C577" s="629"/>
      <c r="D577" s="543">
        <f>Leveragefunging!D$136/$B577</f>
        <v>3454.185497</v>
      </c>
      <c r="E577" s="543">
        <f>Leveragefunging!E$136/$B577</f>
        <v>3312.333712</v>
      </c>
      <c r="F577" s="217">
        <f>Leveragefunging!F$136/$B577</f>
        <v>8832.8899</v>
      </c>
      <c r="G577" s="543">
        <f>Leveragefunging!G$136/$B577</f>
        <v>11543.10794</v>
      </c>
      <c r="H577" s="543">
        <f>Leveragefunging!H$136/$B577</f>
        <v>3034.61583</v>
      </c>
      <c r="I577" s="543">
        <f>Leveragefunging!I$136/$B577</f>
        <v>4974.286896</v>
      </c>
      <c r="J577" s="543">
        <f>Leveragefunging!J$136/$B577</f>
        <v>1620.733764</v>
      </c>
      <c r="K577" s="543">
        <f>Leveragefunging!K$136/$B577</f>
        <v>5008.047725</v>
      </c>
      <c r="L577" s="543">
        <f>Leveragefunging!L$136/$B577</f>
        <v>5407.891791</v>
      </c>
      <c r="M577" s="543">
        <f>Leveragefunging!M$136/$B577</f>
        <v>2938.245657</v>
      </c>
      <c r="N577" s="543">
        <f>Leveragefunging!N$136/$B577</f>
        <v>3672.807071</v>
      </c>
      <c r="O577" s="543">
        <f>Leveragefunging!O$136/$B577</f>
        <v>6471.490197</v>
      </c>
      <c r="P577" s="543">
        <f>Leveragefunging!P$136/$B577</f>
        <v>5233.475988</v>
      </c>
      <c r="Q577" s="543">
        <f>Leveragefunging!Q$136/$B577</f>
        <v>1060.297299</v>
      </c>
      <c r="R577" s="543">
        <f>Leveragefunging!R$136/$B577</f>
        <v>1469.122828</v>
      </c>
      <c r="S577" s="543" t="str">
        <f>Leveragefunging!S$136/$B577</f>
        <v>#VALUE!</v>
      </c>
    </row>
    <row r="578">
      <c r="A578" s="513" t="s">
        <v>597</v>
      </c>
      <c r="B578" s="837">
        <f t="shared" si="175"/>
        <v>0.7</v>
      </c>
      <c r="C578" s="629"/>
      <c r="D578" s="543">
        <f>Leveragefunging!D$136/$B578</f>
        <v>3947.640567</v>
      </c>
      <c r="E578" s="543">
        <f>Leveragefunging!E$136/$B578</f>
        <v>3785.524243</v>
      </c>
      <c r="F578" s="217">
        <f>Leveragefunging!F$136/$B578</f>
        <v>10094.73131</v>
      </c>
      <c r="G578" s="543">
        <f>Leveragefunging!G$136/$B578</f>
        <v>13192.12336</v>
      </c>
      <c r="H578" s="543">
        <f>Leveragefunging!H$136/$B578</f>
        <v>3468.132378</v>
      </c>
      <c r="I578" s="543">
        <f>Leveragefunging!I$136/$B578</f>
        <v>5684.89931</v>
      </c>
      <c r="J578" s="543">
        <f>Leveragefunging!J$136/$B578</f>
        <v>1852.267159</v>
      </c>
      <c r="K578" s="543">
        <f>Leveragefunging!K$136/$B578</f>
        <v>5723.483114</v>
      </c>
      <c r="L578" s="543">
        <f>Leveragefunging!L$136/$B578</f>
        <v>6180.447761</v>
      </c>
      <c r="M578" s="543">
        <f>Leveragefunging!M$136/$B578</f>
        <v>3357.995036</v>
      </c>
      <c r="N578" s="543">
        <f>Leveragefunging!N$136/$B578</f>
        <v>4197.493795</v>
      </c>
      <c r="O578" s="543">
        <f>Leveragefunging!O$136/$B578</f>
        <v>7395.988796</v>
      </c>
      <c r="P578" s="543">
        <f>Leveragefunging!P$136/$B578</f>
        <v>5981.115415</v>
      </c>
      <c r="Q578" s="543">
        <f>Leveragefunging!Q$136/$B578</f>
        <v>1211.768342</v>
      </c>
      <c r="R578" s="543">
        <f>Leveragefunging!R$136/$B578</f>
        <v>1678.997518</v>
      </c>
      <c r="S578" s="543" t="str">
        <f>Leveragefunging!S$136/$B578</f>
        <v>#VALUE!</v>
      </c>
    </row>
    <row r="579">
      <c r="A579" s="513" t="s">
        <v>598</v>
      </c>
      <c r="B579" s="837">
        <f t="shared" si="175"/>
        <v>0.6</v>
      </c>
      <c r="C579" s="629"/>
      <c r="D579" s="543">
        <f>Leveragefunging!D$136/$B579</f>
        <v>4605.580662</v>
      </c>
      <c r="E579" s="543">
        <f>Leveragefunging!E$136/$B579</f>
        <v>4416.44495</v>
      </c>
      <c r="F579" s="217">
        <f>Leveragefunging!F$136/$B579</f>
        <v>11777.18653</v>
      </c>
      <c r="G579" s="543">
        <f>Leveragefunging!G$136/$B579</f>
        <v>15390.81058</v>
      </c>
      <c r="H579" s="543">
        <f>Leveragefunging!H$136/$B579</f>
        <v>4046.15444</v>
      </c>
      <c r="I579" s="543">
        <f>Leveragefunging!I$136/$B579</f>
        <v>6632.382528</v>
      </c>
      <c r="J579" s="543">
        <f>Leveragefunging!J$136/$B579</f>
        <v>2160.978352</v>
      </c>
      <c r="K579" s="543">
        <f>Leveragefunging!K$136/$B579</f>
        <v>6677.396967</v>
      </c>
      <c r="L579" s="543">
        <f>Leveragefunging!L$136/$B579</f>
        <v>7210.522388</v>
      </c>
      <c r="M579" s="543">
        <f>Leveragefunging!M$136/$B579</f>
        <v>3917.660876</v>
      </c>
      <c r="N579" s="543">
        <f>Leveragefunging!N$136/$B579</f>
        <v>4897.076095</v>
      </c>
      <c r="O579" s="543">
        <f>Leveragefunging!O$136/$B579</f>
        <v>8628.653596</v>
      </c>
      <c r="P579" s="543">
        <f>Leveragefunging!P$136/$B579</f>
        <v>6977.967984</v>
      </c>
      <c r="Q579" s="543">
        <f>Leveragefunging!Q$136/$B579</f>
        <v>1413.729733</v>
      </c>
      <c r="R579" s="543">
        <f>Leveragefunging!R$136/$B579</f>
        <v>1958.830438</v>
      </c>
      <c r="S579" s="543" t="str">
        <f>Leveragefunging!S$136/$B579</f>
        <v>#VALUE!</v>
      </c>
    </row>
    <row r="580">
      <c r="A580" s="513" t="s">
        <v>599</v>
      </c>
      <c r="B580" s="837">
        <f t="shared" si="175"/>
        <v>0.5</v>
      </c>
      <c r="C580" s="629"/>
      <c r="D580" s="543">
        <f>Leveragefunging!D$136/$B580</f>
        <v>5526.696794</v>
      </c>
      <c r="E580" s="543">
        <f>Leveragefunging!E$136/$B580</f>
        <v>5299.73394</v>
      </c>
      <c r="F580" s="217">
        <f>Leveragefunging!F$136/$B580</f>
        <v>14132.62384</v>
      </c>
      <c r="G580" s="543">
        <f>Leveragefunging!G$136/$B580</f>
        <v>18468.9727</v>
      </c>
      <c r="H580" s="543">
        <f>Leveragefunging!H$136/$B580</f>
        <v>4855.385329</v>
      </c>
      <c r="I580" s="543">
        <f>Leveragefunging!I$136/$B580</f>
        <v>7958.859033</v>
      </c>
      <c r="J580" s="543">
        <f>Leveragefunging!J$136/$B580</f>
        <v>2593.174022</v>
      </c>
      <c r="K580" s="543">
        <f>Leveragefunging!K$136/$B580</f>
        <v>8012.87636</v>
      </c>
      <c r="L580" s="543">
        <f>Leveragefunging!L$136/$B580</f>
        <v>8652.626865</v>
      </c>
      <c r="M580" s="543">
        <f>Leveragefunging!M$136/$B580</f>
        <v>4701.193051</v>
      </c>
      <c r="N580" s="543">
        <f>Leveragefunging!N$136/$B580</f>
        <v>5876.491313</v>
      </c>
      <c r="O580" s="543">
        <f>Leveragefunging!O$136/$B580</f>
        <v>10354.38431</v>
      </c>
      <c r="P580" s="543">
        <f>Leveragefunging!P$136/$B580</f>
        <v>8373.561581</v>
      </c>
      <c r="Q580" s="543">
        <f>Leveragefunging!Q$136/$B580</f>
        <v>1696.475679</v>
      </c>
      <c r="R580" s="543">
        <f>Leveragefunging!R$136/$B580</f>
        <v>2350.596525</v>
      </c>
      <c r="S580" s="543" t="str">
        <f>Leveragefunging!S$136/$B580</f>
        <v>#VALUE!</v>
      </c>
    </row>
    <row r="581">
      <c r="A581" s="513" t="s">
        <v>600</v>
      </c>
      <c r="B581" s="837">
        <f t="shared" si="175"/>
        <v>0.4</v>
      </c>
      <c r="C581" s="629"/>
      <c r="D581" s="543">
        <f>Leveragefunging!D$136/$B581</f>
        <v>6908.370993</v>
      </c>
      <c r="E581" s="543">
        <f>Leveragefunging!E$136/$B581</f>
        <v>6624.667425</v>
      </c>
      <c r="F581" s="217">
        <f>Leveragefunging!F$136/$B581</f>
        <v>17665.7798</v>
      </c>
      <c r="G581" s="543">
        <f>Leveragefunging!G$136/$B581</f>
        <v>23086.21587</v>
      </c>
      <c r="H581" s="543">
        <f>Leveragefunging!H$136/$B581</f>
        <v>6069.231661</v>
      </c>
      <c r="I581" s="543">
        <f>Leveragefunging!I$136/$B581</f>
        <v>9948.573792</v>
      </c>
      <c r="J581" s="543">
        <f>Leveragefunging!J$136/$B581</f>
        <v>3241.467528</v>
      </c>
      <c r="K581" s="543">
        <f>Leveragefunging!K$136/$B581</f>
        <v>10016.09545</v>
      </c>
      <c r="L581" s="543">
        <f>Leveragefunging!L$136/$B581</f>
        <v>10815.78358</v>
      </c>
      <c r="M581" s="543">
        <f>Leveragefunging!M$136/$B581</f>
        <v>5876.491313</v>
      </c>
      <c r="N581" s="543">
        <f>Leveragefunging!N$136/$B581</f>
        <v>7345.614142</v>
      </c>
      <c r="O581" s="543">
        <f>Leveragefunging!O$136/$B581</f>
        <v>12942.98039</v>
      </c>
      <c r="P581" s="543">
        <f>Leveragefunging!P$136/$B581</f>
        <v>10466.95198</v>
      </c>
      <c r="Q581" s="543">
        <f>Leveragefunging!Q$136/$B581</f>
        <v>2120.594599</v>
      </c>
      <c r="R581" s="543">
        <f>Leveragefunging!R$136/$B581</f>
        <v>2938.245657</v>
      </c>
      <c r="S581" s="543" t="str">
        <f>Leveragefunging!S$136/$B581</f>
        <v>#VALUE!</v>
      </c>
    </row>
    <row r="582">
      <c r="A582" s="513" t="s">
        <v>601</v>
      </c>
      <c r="B582" s="837">
        <f t="shared" si="175"/>
        <v>0.3</v>
      </c>
      <c r="C582" s="629"/>
      <c r="D582" s="543">
        <f>Leveragefunging!D$136/$B582</f>
        <v>9211.161324</v>
      </c>
      <c r="E582" s="543">
        <f>Leveragefunging!E$136/$B582</f>
        <v>8832.8899</v>
      </c>
      <c r="F582" s="217">
        <f>Leveragefunging!F$136/$B582</f>
        <v>23554.37307</v>
      </c>
      <c r="G582" s="543">
        <f>Leveragefunging!G$136/$B582</f>
        <v>30781.62117</v>
      </c>
      <c r="H582" s="543">
        <f>Leveragefunging!H$136/$B582</f>
        <v>8092.308881</v>
      </c>
      <c r="I582" s="543">
        <f>Leveragefunging!I$136/$B582</f>
        <v>13264.76506</v>
      </c>
      <c r="J582" s="543">
        <f>Leveragefunging!J$136/$B582</f>
        <v>4321.956704</v>
      </c>
      <c r="K582" s="543">
        <f>Leveragefunging!K$136/$B582</f>
        <v>13354.79393</v>
      </c>
      <c r="L582" s="543">
        <f>Leveragefunging!L$136/$B582</f>
        <v>14421.04478</v>
      </c>
      <c r="M582" s="543">
        <f>Leveragefunging!M$136/$B582</f>
        <v>7835.321751</v>
      </c>
      <c r="N582" s="543">
        <f>Leveragefunging!N$136/$B582</f>
        <v>9794.152189</v>
      </c>
      <c r="O582" s="543">
        <f>Leveragefunging!O$136/$B582</f>
        <v>17257.30719</v>
      </c>
      <c r="P582" s="543">
        <f>Leveragefunging!P$136/$B582</f>
        <v>13955.93597</v>
      </c>
      <c r="Q582" s="543">
        <f>Leveragefunging!Q$136/$B582</f>
        <v>2827.459465</v>
      </c>
      <c r="R582" s="543">
        <f>Leveragefunging!R$136/$B582</f>
        <v>3917.660876</v>
      </c>
      <c r="S582" s="543" t="str">
        <f>Leveragefunging!S$136/$B582</f>
        <v>#VALUE!</v>
      </c>
    </row>
    <row r="583">
      <c r="A583" s="513" t="s">
        <v>602</v>
      </c>
      <c r="B583" s="837">
        <f t="shared" si="175"/>
        <v>0.2</v>
      </c>
      <c r="C583" s="629"/>
      <c r="D583" s="543">
        <f>Leveragefunging!D$136/$B583</f>
        <v>13816.74199</v>
      </c>
      <c r="E583" s="543">
        <f>Leveragefunging!E$136/$B583</f>
        <v>13249.33485</v>
      </c>
      <c r="F583" s="217">
        <f>Leveragefunging!F$136/$B583</f>
        <v>35331.5596</v>
      </c>
      <c r="G583" s="543">
        <f>Leveragefunging!G$136/$B583</f>
        <v>46172.43175</v>
      </c>
      <c r="H583" s="543">
        <f>Leveragefunging!H$136/$B583</f>
        <v>12138.46332</v>
      </c>
      <c r="I583" s="543">
        <f>Leveragefunging!I$136/$B583</f>
        <v>19897.14758</v>
      </c>
      <c r="J583" s="543">
        <f>Leveragefunging!J$136/$B583</f>
        <v>6482.935056</v>
      </c>
      <c r="K583" s="543">
        <f>Leveragefunging!K$136/$B583</f>
        <v>20032.1909</v>
      </c>
      <c r="L583" s="543">
        <f>Leveragefunging!L$136/$B583</f>
        <v>21631.56716</v>
      </c>
      <c r="M583" s="543">
        <f>Leveragefunging!M$136/$B583</f>
        <v>11752.98263</v>
      </c>
      <c r="N583" s="543">
        <f>Leveragefunging!N$136/$B583</f>
        <v>14691.22828</v>
      </c>
      <c r="O583" s="543">
        <f>Leveragefunging!O$136/$B583</f>
        <v>25885.96079</v>
      </c>
      <c r="P583" s="543">
        <f>Leveragefunging!P$136/$B583</f>
        <v>20933.90395</v>
      </c>
      <c r="Q583" s="543">
        <f>Leveragefunging!Q$136/$B583</f>
        <v>4241.189198</v>
      </c>
      <c r="R583" s="543">
        <f>Leveragefunging!R$136/$B583</f>
        <v>5876.491313</v>
      </c>
      <c r="S583" s="543" t="str">
        <f>Leveragefunging!S$136/$B583</f>
        <v>#VALUE!</v>
      </c>
    </row>
    <row r="584">
      <c r="A584" s="513" t="s">
        <v>603</v>
      </c>
      <c r="B584" s="837">
        <f t="shared" si="175"/>
        <v>0.1</v>
      </c>
      <c r="C584" s="629"/>
      <c r="D584" s="543">
        <f>Leveragefunging!D$136/$B584</f>
        <v>27633.48397</v>
      </c>
      <c r="E584" s="543">
        <f>Leveragefunging!E$136/$B584</f>
        <v>26498.6697</v>
      </c>
      <c r="F584" s="217">
        <f>Leveragefunging!F$136/$B584</f>
        <v>70663.1192</v>
      </c>
      <c r="G584" s="543">
        <f>Leveragefunging!G$136/$B584</f>
        <v>92344.8635</v>
      </c>
      <c r="H584" s="543">
        <f>Leveragefunging!H$136/$B584</f>
        <v>24276.92664</v>
      </c>
      <c r="I584" s="543">
        <f>Leveragefunging!I$136/$B584</f>
        <v>39794.29517</v>
      </c>
      <c r="J584" s="543">
        <f>Leveragefunging!J$136/$B584</f>
        <v>12965.87011</v>
      </c>
      <c r="K584" s="543">
        <f>Leveragefunging!K$136/$B584</f>
        <v>40064.3818</v>
      </c>
      <c r="L584" s="543">
        <f>Leveragefunging!L$136/$B584</f>
        <v>43263.13433</v>
      </c>
      <c r="M584" s="543">
        <f>Leveragefunging!M$136/$B584</f>
        <v>23505.96525</v>
      </c>
      <c r="N584" s="543">
        <f>Leveragefunging!N$136/$B584</f>
        <v>29382.45657</v>
      </c>
      <c r="O584" s="543">
        <f>Leveragefunging!O$136/$B584</f>
        <v>51771.92157</v>
      </c>
      <c r="P584" s="543">
        <f>Leveragefunging!P$136/$B584</f>
        <v>41867.80791</v>
      </c>
      <c r="Q584" s="543">
        <f>Leveragefunging!Q$136/$B584</f>
        <v>8482.378396</v>
      </c>
      <c r="R584" s="543">
        <f>Leveragefunging!R$136/$B584</f>
        <v>11752.98263</v>
      </c>
      <c r="S584" s="543" t="str">
        <f>Leveragefunging!S$136/$B584</f>
        <v>#VALUE!</v>
      </c>
    </row>
    <row r="585">
      <c r="A585" s="513" t="s">
        <v>604</v>
      </c>
      <c r="B585" s="835">
        <v>0.01</v>
      </c>
      <c r="C585" s="836"/>
      <c r="D585" s="543">
        <f>Leveragefunging!D$136/$B585</f>
        <v>276334.8397</v>
      </c>
      <c r="E585" s="543">
        <f>Leveragefunging!E$136/$B585</f>
        <v>264986.697</v>
      </c>
      <c r="F585" s="217">
        <f>Leveragefunging!F$136/$B585</f>
        <v>706631.192</v>
      </c>
      <c r="G585" s="543">
        <f>Leveragefunging!G$136/$B585</f>
        <v>923448.635</v>
      </c>
      <c r="H585" s="543">
        <f>Leveragefunging!H$136/$B585</f>
        <v>242769.2664</v>
      </c>
      <c r="I585" s="543">
        <f>Leveragefunging!I$136/$B585</f>
        <v>397942.9517</v>
      </c>
      <c r="J585" s="543">
        <f>Leveragefunging!J$136/$B585</f>
        <v>129658.7011</v>
      </c>
      <c r="K585" s="543">
        <f>Leveragefunging!K$136/$B585</f>
        <v>400643.818</v>
      </c>
      <c r="L585" s="543">
        <f>Leveragefunging!L$136/$B585</f>
        <v>432631.3433</v>
      </c>
      <c r="M585" s="543">
        <f>Leveragefunging!M$136/$B585</f>
        <v>235059.6525</v>
      </c>
      <c r="N585" s="543">
        <f>Leveragefunging!N$136/$B585</f>
        <v>293824.5657</v>
      </c>
      <c r="O585" s="543">
        <f>Leveragefunging!O$136/$B585</f>
        <v>517719.2157</v>
      </c>
      <c r="P585" s="543">
        <f>Leveragefunging!P$136/$B585</f>
        <v>418678.0791</v>
      </c>
      <c r="Q585" s="543">
        <f>Leveragefunging!Q$136/$B585</f>
        <v>84823.78396</v>
      </c>
      <c r="R585" s="543">
        <f>Leveragefunging!R$136/$B585</f>
        <v>117529.8263</v>
      </c>
      <c r="S585" s="543" t="str">
        <f>Leveragefunging!S$136/$B585</f>
        <v>#VALUE!</v>
      </c>
    </row>
    <row r="586">
      <c r="A586" s="513" t="s">
        <v>605</v>
      </c>
      <c r="B586" s="835">
        <v>1.0</v>
      </c>
      <c r="C586" s="836"/>
      <c r="D586" s="543">
        <f>Leveragefunging!D$193/$B586</f>
        <v>1049.073165</v>
      </c>
      <c r="E586" s="543">
        <f>Leveragefunging!E$193/$B586</f>
        <v>1005.991258</v>
      </c>
      <c r="F586" s="217">
        <f>Leveragefunging!F$193/$B586</f>
        <v>2682.643354</v>
      </c>
      <c r="G586" s="543">
        <f>Leveragefunging!G$193/$B586</f>
        <v>3505.765626</v>
      </c>
      <c r="H586" s="543">
        <f>Leveragefunging!H$193/$B586</f>
        <v>921.6453598</v>
      </c>
      <c r="I586" s="543">
        <f>Leveragefunging!I$193/$B586</f>
        <v>1510.744256</v>
      </c>
      <c r="J586" s="543">
        <f>Leveragefunging!J$193/$B586</f>
        <v>492.2342189</v>
      </c>
      <c r="K586" s="543">
        <f>Leveragefunging!K$193/$B586</f>
        <v>1520.997782</v>
      </c>
      <c r="L586" s="543">
        <f>Leveragefunging!L$193/$B586</f>
        <v>1642.434711</v>
      </c>
      <c r="M586" s="543">
        <f>Leveragefunging!M$193/$B586</f>
        <v>892.3767049</v>
      </c>
      <c r="N586" s="543">
        <f>Leveragefunging!N$193/$B586</f>
        <v>1115.470881</v>
      </c>
      <c r="O586" s="543">
        <f>Leveragefunging!O$193/$B586</f>
        <v>1965.460949</v>
      </c>
      <c r="P586" s="543">
        <f>Leveragefunging!P$193/$B586</f>
        <v>1589.462762</v>
      </c>
      <c r="Q586" s="543">
        <f>Leveragefunging!Q$193/$B586</f>
        <v>322.0236566</v>
      </c>
      <c r="R586" s="543">
        <f>Leveragefunging!R$193/$B586</f>
        <v>446.1883525</v>
      </c>
      <c r="S586" s="543" t="str">
        <f>Leveragefunging!S$193/$B586</f>
        <v>#VALUE!</v>
      </c>
    </row>
    <row r="587">
      <c r="A587" s="513" t="s">
        <v>606</v>
      </c>
      <c r="B587" s="837">
        <f t="shared" ref="B587:B595" si="176">B586-10%</f>
        <v>0.9</v>
      </c>
      <c r="C587" s="629"/>
      <c r="D587" s="543">
        <f>Leveragefunging!D$193/$B587</f>
        <v>1165.63685</v>
      </c>
      <c r="E587" s="543">
        <f>Leveragefunging!E$193/$B587</f>
        <v>1117.768064</v>
      </c>
      <c r="F587" s="217">
        <f>Leveragefunging!F$193/$B587</f>
        <v>2980.714838</v>
      </c>
      <c r="G587" s="543">
        <f>Leveragefunging!G$193/$B587</f>
        <v>3895.29514</v>
      </c>
      <c r="H587" s="543">
        <f>Leveragefunging!H$193/$B587</f>
        <v>1024.0504</v>
      </c>
      <c r="I587" s="543">
        <f>Leveragefunging!I$193/$B587</f>
        <v>1678.604729</v>
      </c>
      <c r="J587" s="543">
        <f>Leveragefunging!J$193/$B587</f>
        <v>546.9269099</v>
      </c>
      <c r="K587" s="543">
        <f>Leveragefunging!K$193/$B587</f>
        <v>1689.997536</v>
      </c>
      <c r="L587" s="543">
        <f>Leveragefunging!L$193/$B587</f>
        <v>1824.927457</v>
      </c>
      <c r="M587" s="543">
        <f>Leveragefunging!M$193/$B587</f>
        <v>991.5296721</v>
      </c>
      <c r="N587" s="543">
        <f>Leveragefunging!N$193/$B587</f>
        <v>1239.41209</v>
      </c>
      <c r="O587" s="543">
        <f>Leveragefunging!O$193/$B587</f>
        <v>2183.845499</v>
      </c>
      <c r="P587" s="543">
        <f>Leveragefunging!P$193/$B587</f>
        <v>1766.069736</v>
      </c>
      <c r="Q587" s="543">
        <f>Leveragefunging!Q$193/$B587</f>
        <v>357.8040629</v>
      </c>
      <c r="R587" s="543">
        <f>Leveragefunging!R$193/$B587</f>
        <v>495.7648361</v>
      </c>
      <c r="S587" s="543" t="str">
        <f>Leveragefunging!S$193/$B587</f>
        <v>#VALUE!</v>
      </c>
    </row>
    <row r="588">
      <c r="A588" s="513" t="s">
        <v>607</v>
      </c>
      <c r="B588" s="837">
        <f t="shared" si="176"/>
        <v>0.8</v>
      </c>
      <c r="C588" s="629"/>
      <c r="D588" s="543">
        <f>Leveragefunging!D$193/$B588</f>
        <v>1311.341457</v>
      </c>
      <c r="E588" s="543">
        <f>Leveragefunging!E$193/$B588</f>
        <v>1257.489072</v>
      </c>
      <c r="F588" s="217">
        <f>Leveragefunging!F$193/$B588</f>
        <v>3353.304193</v>
      </c>
      <c r="G588" s="543">
        <f>Leveragefunging!G$193/$B588</f>
        <v>4382.207033</v>
      </c>
      <c r="H588" s="543">
        <f>Leveragefunging!H$193/$B588</f>
        <v>1152.0567</v>
      </c>
      <c r="I588" s="543">
        <f>Leveragefunging!I$193/$B588</f>
        <v>1888.43032</v>
      </c>
      <c r="J588" s="543">
        <f>Leveragefunging!J$193/$B588</f>
        <v>615.2927736</v>
      </c>
      <c r="K588" s="543">
        <f>Leveragefunging!K$193/$B588</f>
        <v>1901.247227</v>
      </c>
      <c r="L588" s="543">
        <f>Leveragefunging!L$193/$B588</f>
        <v>2053.043389</v>
      </c>
      <c r="M588" s="543">
        <f>Leveragefunging!M$193/$B588</f>
        <v>1115.470881</v>
      </c>
      <c r="N588" s="543">
        <f>Leveragefunging!N$193/$B588</f>
        <v>1394.338601</v>
      </c>
      <c r="O588" s="543">
        <f>Leveragefunging!O$193/$B588</f>
        <v>2456.826187</v>
      </c>
      <c r="P588" s="543">
        <f>Leveragefunging!P$193/$B588</f>
        <v>1986.828453</v>
      </c>
      <c r="Q588" s="543">
        <f>Leveragefunging!Q$193/$B588</f>
        <v>402.5295707</v>
      </c>
      <c r="R588" s="543">
        <f>Leveragefunging!R$193/$B588</f>
        <v>557.7354406</v>
      </c>
      <c r="S588" s="543" t="str">
        <f>Leveragefunging!S$193/$B588</f>
        <v>#VALUE!</v>
      </c>
    </row>
    <row r="589">
      <c r="A589" s="513" t="s">
        <v>608</v>
      </c>
      <c r="B589" s="837">
        <f t="shared" si="176"/>
        <v>0.7</v>
      </c>
      <c r="C589" s="629"/>
      <c r="D589" s="543">
        <f>Leveragefunging!D$193/$B589</f>
        <v>1498.67595</v>
      </c>
      <c r="E589" s="543">
        <f>Leveragefunging!E$193/$B589</f>
        <v>1437.130368</v>
      </c>
      <c r="F589" s="217">
        <f>Leveragefunging!F$193/$B589</f>
        <v>3832.347649</v>
      </c>
      <c r="G589" s="543">
        <f>Leveragefunging!G$193/$B589</f>
        <v>5008.236609</v>
      </c>
      <c r="H589" s="543">
        <f>Leveragefunging!H$193/$B589</f>
        <v>1316.636228</v>
      </c>
      <c r="I589" s="543">
        <f>Leveragefunging!I$193/$B589</f>
        <v>2158.20608</v>
      </c>
      <c r="J589" s="543">
        <f>Leveragefunging!J$193/$B589</f>
        <v>703.1917413</v>
      </c>
      <c r="K589" s="543">
        <f>Leveragefunging!K$193/$B589</f>
        <v>2172.853974</v>
      </c>
      <c r="L589" s="543">
        <f>Leveragefunging!L$193/$B589</f>
        <v>2346.335302</v>
      </c>
      <c r="M589" s="543">
        <f>Leveragefunging!M$193/$B589</f>
        <v>1274.823864</v>
      </c>
      <c r="N589" s="543">
        <f>Leveragefunging!N$193/$B589</f>
        <v>1593.52983</v>
      </c>
      <c r="O589" s="543">
        <f>Leveragefunging!O$193/$B589</f>
        <v>2807.801356</v>
      </c>
      <c r="P589" s="543">
        <f>Leveragefunging!P$193/$B589</f>
        <v>2270.661089</v>
      </c>
      <c r="Q589" s="543">
        <f>Leveragefunging!Q$193/$B589</f>
        <v>460.0337951</v>
      </c>
      <c r="R589" s="543">
        <f>Leveragefunging!R$193/$B589</f>
        <v>637.4119321</v>
      </c>
      <c r="S589" s="543" t="str">
        <f>Leveragefunging!S$193/$B589</f>
        <v>#VALUE!</v>
      </c>
    </row>
    <row r="590">
      <c r="A590" s="513" t="s">
        <v>609</v>
      </c>
      <c r="B590" s="837">
        <f t="shared" si="176"/>
        <v>0.6</v>
      </c>
      <c r="C590" s="629"/>
      <c r="D590" s="543">
        <f>Leveragefunging!D$193/$B590</f>
        <v>1748.455275</v>
      </c>
      <c r="E590" s="543">
        <f>Leveragefunging!E$193/$B590</f>
        <v>1676.652096</v>
      </c>
      <c r="F590" s="217">
        <f>Leveragefunging!F$193/$B590</f>
        <v>4471.072257</v>
      </c>
      <c r="G590" s="543">
        <f>Leveragefunging!G$193/$B590</f>
        <v>5842.942711</v>
      </c>
      <c r="H590" s="543">
        <f>Leveragefunging!H$193/$B590</f>
        <v>1536.0756</v>
      </c>
      <c r="I590" s="543">
        <f>Leveragefunging!I$193/$B590</f>
        <v>2517.907094</v>
      </c>
      <c r="J590" s="543">
        <f>Leveragefunging!J$193/$B590</f>
        <v>820.3903648</v>
      </c>
      <c r="K590" s="543">
        <f>Leveragefunging!K$193/$B590</f>
        <v>2534.996303</v>
      </c>
      <c r="L590" s="543">
        <f>Leveragefunging!L$193/$B590</f>
        <v>2737.391185</v>
      </c>
      <c r="M590" s="543">
        <f>Leveragefunging!M$193/$B590</f>
        <v>1487.294508</v>
      </c>
      <c r="N590" s="543">
        <f>Leveragefunging!N$193/$B590</f>
        <v>1859.118135</v>
      </c>
      <c r="O590" s="543">
        <f>Leveragefunging!O$193/$B590</f>
        <v>3275.768249</v>
      </c>
      <c r="P590" s="543">
        <f>Leveragefunging!P$193/$B590</f>
        <v>2649.104604</v>
      </c>
      <c r="Q590" s="543">
        <f>Leveragefunging!Q$193/$B590</f>
        <v>536.7060943</v>
      </c>
      <c r="R590" s="543">
        <f>Leveragefunging!R$193/$B590</f>
        <v>743.6472541</v>
      </c>
      <c r="S590" s="543" t="str">
        <f>Leveragefunging!S$193/$B590</f>
        <v>#VALUE!</v>
      </c>
    </row>
    <row r="591">
      <c r="A591" s="513" t="s">
        <v>610</v>
      </c>
      <c r="B591" s="837">
        <f t="shared" si="176"/>
        <v>0.5</v>
      </c>
      <c r="C591" s="629"/>
      <c r="D591" s="543">
        <f>Leveragefunging!D$193/$B591</f>
        <v>2098.146331</v>
      </c>
      <c r="E591" s="543">
        <f>Leveragefunging!E$193/$B591</f>
        <v>2011.982516</v>
      </c>
      <c r="F591" s="217">
        <f>Leveragefunging!F$193/$B591</f>
        <v>5365.286708</v>
      </c>
      <c r="G591" s="543">
        <f>Leveragefunging!G$193/$B591</f>
        <v>7011.531253</v>
      </c>
      <c r="H591" s="543">
        <f>Leveragefunging!H$193/$B591</f>
        <v>1843.29072</v>
      </c>
      <c r="I591" s="543">
        <f>Leveragefunging!I$193/$B591</f>
        <v>3021.488512</v>
      </c>
      <c r="J591" s="543">
        <f>Leveragefunging!J$193/$B591</f>
        <v>984.4684378</v>
      </c>
      <c r="K591" s="543">
        <f>Leveragefunging!K$193/$B591</f>
        <v>3041.995564</v>
      </c>
      <c r="L591" s="543">
        <f>Leveragefunging!L$193/$B591</f>
        <v>3284.869422</v>
      </c>
      <c r="M591" s="543">
        <f>Leveragefunging!M$193/$B591</f>
        <v>1784.75341</v>
      </c>
      <c r="N591" s="543">
        <f>Leveragefunging!N$193/$B591</f>
        <v>2230.941762</v>
      </c>
      <c r="O591" s="543">
        <f>Leveragefunging!O$193/$B591</f>
        <v>3930.921898</v>
      </c>
      <c r="P591" s="543">
        <f>Leveragefunging!P$193/$B591</f>
        <v>3178.925524</v>
      </c>
      <c r="Q591" s="543">
        <f>Leveragefunging!Q$193/$B591</f>
        <v>644.0473132</v>
      </c>
      <c r="R591" s="543">
        <f>Leveragefunging!R$193/$B591</f>
        <v>892.3767049</v>
      </c>
      <c r="S591" s="543" t="str">
        <f>Leveragefunging!S$193/$B591</f>
        <v>#VALUE!</v>
      </c>
    </row>
    <row r="592">
      <c r="A592" s="513" t="s">
        <v>611</v>
      </c>
      <c r="B592" s="837">
        <f t="shared" si="176"/>
        <v>0.4</v>
      </c>
      <c r="C592" s="629"/>
      <c r="D592" s="543">
        <f>Leveragefunging!D$193/$B592</f>
        <v>2622.682913</v>
      </c>
      <c r="E592" s="543">
        <f>Leveragefunging!E$193/$B592</f>
        <v>2514.978144</v>
      </c>
      <c r="F592" s="217">
        <f>Leveragefunging!F$193/$B592</f>
        <v>6706.608385</v>
      </c>
      <c r="G592" s="543">
        <f>Leveragefunging!G$193/$B592</f>
        <v>8764.414066</v>
      </c>
      <c r="H592" s="543">
        <f>Leveragefunging!H$193/$B592</f>
        <v>2304.113399</v>
      </c>
      <c r="I592" s="543">
        <f>Leveragefunging!I$193/$B592</f>
        <v>3776.860641</v>
      </c>
      <c r="J592" s="543">
        <f>Leveragefunging!J$193/$B592</f>
        <v>1230.585547</v>
      </c>
      <c r="K592" s="543">
        <f>Leveragefunging!K$193/$B592</f>
        <v>3802.494455</v>
      </c>
      <c r="L592" s="543">
        <f>Leveragefunging!L$193/$B592</f>
        <v>4106.086778</v>
      </c>
      <c r="M592" s="543">
        <f>Leveragefunging!M$193/$B592</f>
        <v>2230.941762</v>
      </c>
      <c r="N592" s="543">
        <f>Leveragefunging!N$193/$B592</f>
        <v>2788.677203</v>
      </c>
      <c r="O592" s="543">
        <f>Leveragefunging!O$193/$B592</f>
        <v>4913.652373</v>
      </c>
      <c r="P592" s="543">
        <f>Leveragefunging!P$193/$B592</f>
        <v>3973.656906</v>
      </c>
      <c r="Q592" s="543">
        <f>Leveragefunging!Q$193/$B592</f>
        <v>805.0591415</v>
      </c>
      <c r="R592" s="543">
        <f>Leveragefunging!R$193/$B592</f>
        <v>1115.470881</v>
      </c>
      <c r="S592" s="543" t="str">
        <f>Leveragefunging!S$193/$B592</f>
        <v>#VALUE!</v>
      </c>
    </row>
    <row r="593">
      <c r="A593" s="513" t="s">
        <v>612</v>
      </c>
      <c r="B593" s="837">
        <f t="shared" si="176"/>
        <v>0.3</v>
      </c>
      <c r="C593" s="629"/>
      <c r="D593" s="543">
        <f>Leveragefunging!D$193/$B593</f>
        <v>3496.910551</v>
      </c>
      <c r="E593" s="543">
        <f>Leveragefunging!E$193/$B593</f>
        <v>3353.304193</v>
      </c>
      <c r="F593" s="217">
        <f>Leveragefunging!F$193/$B593</f>
        <v>8942.144513</v>
      </c>
      <c r="G593" s="543">
        <f>Leveragefunging!G$193/$B593</f>
        <v>11685.88542</v>
      </c>
      <c r="H593" s="543">
        <f>Leveragefunging!H$193/$B593</f>
        <v>3072.151199</v>
      </c>
      <c r="I593" s="543">
        <f>Leveragefunging!I$193/$B593</f>
        <v>5035.814187</v>
      </c>
      <c r="J593" s="543">
        <f>Leveragefunging!J$193/$B593</f>
        <v>1640.78073</v>
      </c>
      <c r="K593" s="543">
        <f>Leveragefunging!K$193/$B593</f>
        <v>5069.992607</v>
      </c>
      <c r="L593" s="543">
        <f>Leveragefunging!L$193/$B593</f>
        <v>5474.782371</v>
      </c>
      <c r="M593" s="543">
        <f>Leveragefunging!M$193/$B593</f>
        <v>2974.589016</v>
      </c>
      <c r="N593" s="543">
        <f>Leveragefunging!N$193/$B593</f>
        <v>3718.23627</v>
      </c>
      <c r="O593" s="543">
        <f>Leveragefunging!O$193/$B593</f>
        <v>6551.536497</v>
      </c>
      <c r="P593" s="543">
        <f>Leveragefunging!P$193/$B593</f>
        <v>5298.209207</v>
      </c>
      <c r="Q593" s="543">
        <f>Leveragefunging!Q$193/$B593</f>
        <v>1073.412189</v>
      </c>
      <c r="R593" s="543">
        <f>Leveragefunging!R$193/$B593</f>
        <v>1487.294508</v>
      </c>
      <c r="S593" s="543" t="str">
        <f>Leveragefunging!S$193/$B593</f>
        <v>#VALUE!</v>
      </c>
    </row>
    <row r="594">
      <c r="A594" s="513" t="s">
        <v>613</v>
      </c>
      <c r="B594" s="837">
        <f t="shared" si="176"/>
        <v>0.2</v>
      </c>
      <c r="C594" s="629"/>
      <c r="D594" s="543">
        <f>Leveragefunging!D$193/$B594</f>
        <v>5245.365826</v>
      </c>
      <c r="E594" s="543">
        <f>Leveragefunging!E$193/$B594</f>
        <v>5029.956289</v>
      </c>
      <c r="F594" s="217">
        <f>Leveragefunging!F$193/$B594</f>
        <v>13413.21677</v>
      </c>
      <c r="G594" s="543">
        <f>Leveragefunging!G$193/$B594</f>
        <v>17528.82813</v>
      </c>
      <c r="H594" s="543">
        <f>Leveragefunging!H$193/$B594</f>
        <v>4608.226799</v>
      </c>
      <c r="I594" s="543">
        <f>Leveragefunging!I$193/$B594</f>
        <v>7553.721281</v>
      </c>
      <c r="J594" s="543">
        <f>Leveragefunging!J$193/$B594</f>
        <v>2461.171095</v>
      </c>
      <c r="K594" s="543">
        <f>Leveragefunging!K$193/$B594</f>
        <v>7604.98891</v>
      </c>
      <c r="L594" s="543">
        <f>Leveragefunging!L$193/$B594</f>
        <v>8212.173556</v>
      </c>
      <c r="M594" s="543">
        <f>Leveragefunging!M$193/$B594</f>
        <v>4461.883525</v>
      </c>
      <c r="N594" s="543">
        <f>Leveragefunging!N$193/$B594</f>
        <v>5577.354406</v>
      </c>
      <c r="O594" s="543">
        <f>Leveragefunging!O$193/$B594</f>
        <v>9827.304746</v>
      </c>
      <c r="P594" s="543">
        <f>Leveragefunging!P$193/$B594</f>
        <v>7947.313811</v>
      </c>
      <c r="Q594" s="543">
        <f>Leveragefunging!Q$193/$B594</f>
        <v>1610.118283</v>
      </c>
      <c r="R594" s="543">
        <f>Leveragefunging!R$193/$B594</f>
        <v>2230.941762</v>
      </c>
      <c r="S594" s="543" t="str">
        <f>Leveragefunging!S$193/$B594</f>
        <v>#VALUE!</v>
      </c>
    </row>
    <row r="595">
      <c r="A595" s="513" t="s">
        <v>614</v>
      </c>
      <c r="B595" s="837">
        <f t="shared" si="176"/>
        <v>0.1</v>
      </c>
      <c r="C595" s="629"/>
      <c r="D595" s="543">
        <f>Leveragefunging!D$193/$B595</f>
        <v>10490.73165</v>
      </c>
      <c r="E595" s="543">
        <f>Leveragefunging!E$193/$B595</f>
        <v>10059.91258</v>
      </c>
      <c r="F595" s="217">
        <f>Leveragefunging!F$193/$B595</f>
        <v>26826.43354</v>
      </c>
      <c r="G595" s="543">
        <f>Leveragefunging!G$193/$B595</f>
        <v>35057.65626</v>
      </c>
      <c r="H595" s="543">
        <f>Leveragefunging!H$193/$B595</f>
        <v>9216.453598</v>
      </c>
      <c r="I595" s="543">
        <f>Leveragefunging!I$193/$B595</f>
        <v>15107.44256</v>
      </c>
      <c r="J595" s="543">
        <f>Leveragefunging!J$193/$B595</f>
        <v>4922.342189</v>
      </c>
      <c r="K595" s="543">
        <f>Leveragefunging!K$193/$B595</f>
        <v>15209.97782</v>
      </c>
      <c r="L595" s="543">
        <f>Leveragefunging!L$193/$B595</f>
        <v>16424.34711</v>
      </c>
      <c r="M595" s="543">
        <f>Leveragefunging!M$193/$B595</f>
        <v>8923.767049</v>
      </c>
      <c r="N595" s="543">
        <f>Leveragefunging!N$193/$B595</f>
        <v>11154.70881</v>
      </c>
      <c r="O595" s="543">
        <f>Leveragefunging!O$193/$B595</f>
        <v>19654.60949</v>
      </c>
      <c r="P595" s="543">
        <f>Leveragefunging!P$193/$B595</f>
        <v>15894.62762</v>
      </c>
      <c r="Q595" s="543">
        <f>Leveragefunging!Q$193/$B595</f>
        <v>3220.236566</v>
      </c>
      <c r="R595" s="543">
        <f>Leveragefunging!R$193/$B595</f>
        <v>4461.883525</v>
      </c>
      <c r="S595" s="543" t="str">
        <f>Leveragefunging!S$193/$B595</f>
        <v>#VALUE!</v>
      </c>
    </row>
    <row r="596">
      <c r="A596" s="513" t="s">
        <v>615</v>
      </c>
      <c r="B596" s="835">
        <v>0.01</v>
      </c>
      <c r="C596" s="836"/>
      <c r="D596" s="543">
        <f>Leveragefunging!D$193/$B596</f>
        <v>104907.3165</v>
      </c>
      <c r="E596" s="543">
        <f>Leveragefunging!E$193/$B596</f>
        <v>100599.1258</v>
      </c>
      <c r="F596" s="217">
        <f>Leveragefunging!F$193/$B596</f>
        <v>268264.3354</v>
      </c>
      <c r="G596" s="543">
        <f>Leveragefunging!G$193/$B596</f>
        <v>350576.5626</v>
      </c>
      <c r="H596" s="543">
        <f>Leveragefunging!H$193/$B596</f>
        <v>92164.53598</v>
      </c>
      <c r="I596" s="543">
        <f>Leveragefunging!I$193/$B596</f>
        <v>151074.4256</v>
      </c>
      <c r="J596" s="543">
        <f>Leveragefunging!J$193/$B596</f>
        <v>49223.42189</v>
      </c>
      <c r="K596" s="543">
        <f>Leveragefunging!K$193/$B596</f>
        <v>152099.7782</v>
      </c>
      <c r="L596" s="543">
        <f>Leveragefunging!L$193/$B596</f>
        <v>164243.4711</v>
      </c>
      <c r="M596" s="543">
        <f>Leveragefunging!M$193/$B596</f>
        <v>89237.67049</v>
      </c>
      <c r="N596" s="543">
        <f>Leveragefunging!N$193/$B596</f>
        <v>111547.0881</v>
      </c>
      <c r="O596" s="543">
        <f>Leveragefunging!O$193/$B596</f>
        <v>196546.0949</v>
      </c>
      <c r="P596" s="543">
        <f>Leveragefunging!P$193/$B596</f>
        <v>158946.2762</v>
      </c>
      <c r="Q596" s="543">
        <f>Leveragefunging!Q$193/$B596</f>
        <v>32202.36566</v>
      </c>
      <c r="R596" s="543">
        <f>Leveragefunging!R$193/$B596</f>
        <v>44618.83525</v>
      </c>
      <c r="S596" s="543" t="str">
        <f>Leveragefunging!S$193/$B596</f>
        <v>#VALUE!</v>
      </c>
    </row>
    <row r="597">
      <c r="A597" s="513" t="s">
        <v>616</v>
      </c>
      <c r="B597" s="835">
        <v>1.0</v>
      </c>
      <c r="C597" s="836"/>
      <c r="D597" s="543">
        <f>Leveragefunging!D$384/$B597</f>
        <v>2383.375999</v>
      </c>
      <c r="E597" s="543">
        <f>Leveragefunging!E$384/$B597</f>
        <v>1406.173269</v>
      </c>
      <c r="F597" s="217">
        <f>Leveragefunging!F$384/$B597</f>
        <v>2687.403713</v>
      </c>
      <c r="G597" s="543">
        <f>Leveragefunging!G$384/$B597</f>
        <v>2176.025167</v>
      </c>
      <c r="H597" s="543">
        <f>Leveragefunging!H$384/$B597</f>
        <v>1675.289784</v>
      </c>
      <c r="I597" s="543">
        <f>Leveragefunging!I$384/$B597</f>
        <v>1986.461302</v>
      </c>
      <c r="J597" s="543">
        <f>Leveragefunging!J$384/$B597</f>
        <v>1367.965917</v>
      </c>
      <c r="K597" s="543">
        <f>Leveragefunging!K$384/$B597</f>
        <v>2095.427969</v>
      </c>
      <c r="L597" s="543">
        <f>Leveragefunging!L$384/$B597</f>
        <v>2296.738633</v>
      </c>
      <c r="M597" s="543">
        <f>Leveragefunging!M$384/$B597</f>
        <v>1623.608607</v>
      </c>
      <c r="N597" s="543">
        <f>Leveragefunging!N$384/$B597</f>
        <v>1773.702226</v>
      </c>
      <c r="O597" s="543">
        <f>Leveragefunging!O$384/$B597</f>
        <v>2470.750533</v>
      </c>
      <c r="P597" s="543">
        <f>Leveragefunging!P$384/$B597</f>
        <v>1909.597976</v>
      </c>
      <c r="Q597" s="543">
        <f>Leveragefunging!Q$384/$B597</f>
        <v>766.3194892</v>
      </c>
      <c r="R597" s="543">
        <f>Leveragefunging!R$384/$B597</f>
        <v>1140.889017</v>
      </c>
      <c r="S597" s="543" t="str">
        <f>Leveragefunging!S$384/$B597</f>
        <v>#VALUE!</v>
      </c>
    </row>
    <row r="598">
      <c r="A598" s="513" t="s">
        <v>617</v>
      </c>
      <c r="B598" s="837">
        <f t="shared" ref="B598:B601" si="177">B597-10%</f>
        <v>0.9</v>
      </c>
      <c r="C598" s="629"/>
      <c r="D598" s="543">
        <f>Leveragefunging!D$384/$B598</f>
        <v>2648.195554</v>
      </c>
      <c r="E598" s="543">
        <f>Leveragefunging!E$384/$B598</f>
        <v>1562.414744</v>
      </c>
      <c r="F598" s="217">
        <f>Leveragefunging!F$384/$B598</f>
        <v>2986.004126</v>
      </c>
      <c r="G598" s="543">
        <f>Leveragefunging!G$384/$B598</f>
        <v>2417.805741</v>
      </c>
      <c r="H598" s="543">
        <f>Leveragefunging!H$384/$B598</f>
        <v>1861.433094</v>
      </c>
      <c r="I598" s="543">
        <f>Leveragefunging!I$384/$B598</f>
        <v>2207.179224</v>
      </c>
      <c r="J598" s="543">
        <f>Leveragefunging!J$384/$B598</f>
        <v>1519.96213</v>
      </c>
      <c r="K598" s="543">
        <f>Leveragefunging!K$384/$B598</f>
        <v>2328.253299</v>
      </c>
      <c r="L598" s="543">
        <f>Leveragefunging!L$384/$B598</f>
        <v>2551.931814</v>
      </c>
      <c r="M598" s="543">
        <f>Leveragefunging!M$384/$B598</f>
        <v>1804.009563</v>
      </c>
      <c r="N598" s="543">
        <f>Leveragefunging!N$384/$B598</f>
        <v>1970.780252</v>
      </c>
      <c r="O598" s="543">
        <f>Leveragefunging!O$384/$B598</f>
        <v>2745.27837</v>
      </c>
      <c r="P598" s="543">
        <f>Leveragefunging!P$384/$B598</f>
        <v>2121.775529</v>
      </c>
      <c r="Q598" s="543">
        <f>Leveragefunging!Q$384/$B598</f>
        <v>851.4660991</v>
      </c>
      <c r="R598" s="543">
        <f>Leveragefunging!R$384/$B598</f>
        <v>1267.654463</v>
      </c>
      <c r="S598" s="543" t="str">
        <f>Leveragefunging!S$384/$B598</f>
        <v>#VALUE!</v>
      </c>
    </row>
    <row r="599">
      <c r="A599" s="513" t="s">
        <v>618</v>
      </c>
      <c r="B599" s="837">
        <f t="shared" si="177"/>
        <v>0.8</v>
      </c>
      <c r="C599" s="629"/>
      <c r="D599" s="543">
        <f>Leveragefunging!D$384/$B599</f>
        <v>2979.219999</v>
      </c>
      <c r="E599" s="543">
        <f>Leveragefunging!E$384/$B599</f>
        <v>1757.716587</v>
      </c>
      <c r="F599" s="217">
        <f>Leveragefunging!F$384/$B599</f>
        <v>3359.254642</v>
      </c>
      <c r="G599" s="543">
        <f>Leveragefunging!G$384/$B599</f>
        <v>2720.031458</v>
      </c>
      <c r="H599" s="543">
        <f>Leveragefunging!H$384/$B599</f>
        <v>2094.11223</v>
      </c>
      <c r="I599" s="543">
        <f>Leveragefunging!I$384/$B599</f>
        <v>2483.076627</v>
      </c>
      <c r="J599" s="543">
        <f>Leveragefunging!J$384/$B599</f>
        <v>1709.957396</v>
      </c>
      <c r="K599" s="543">
        <f>Leveragefunging!K$384/$B599</f>
        <v>2619.284961</v>
      </c>
      <c r="L599" s="543">
        <f>Leveragefunging!L$384/$B599</f>
        <v>2870.923291</v>
      </c>
      <c r="M599" s="543">
        <f>Leveragefunging!M$384/$B599</f>
        <v>2029.510758</v>
      </c>
      <c r="N599" s="543">
        <f>Leveragefunging!N$384/$B599</f>
        <v>2217.127783</v>
      </c>
      <c r="O599" s="543">
        <f>Leveragefunging!O$384/$B599</f>
        <v>3088.438166</v>
      </c>
      <c r="P599" s="543">
        <f>Leveragefunging!P$384/$B599</f>
        <v>2386.99747</v>
      </c>
      <c r="Q599" s="543">
        <f>Leveragefunging!Q$384/$B599</f>
        <v>957.8993615</v>
      </c>
      <c r="R599" s="543">
        <f>Leveragefunging!R$384/$B599</f>
        <v>1426.111271</v>
      </c>
      <c r="S599" s="543" t="str">
        <f>Leveragefunging!S$384/$B599</f>
        <v>#VALUE!</v>
      </c>
    </row>
    <row r="600">
      <c r="A600" s="513" t="s">
        <v>619</v>
      </c>
      <c r="B600" s="837">
        <f t="shared" si="177"/>
        <v>0.7</v>
      </c>
      <c r="C600" s="629"/>
      <c r="D600" s="543">
        <f>Leveragefunging!D$384/$B600</f>
        <v>3404.822855</v>
      </c>
      <c r="E600" s="543">
        <f>Leveragefunging!E$384/$B600</f>
        <v>2008.818956</v>
      </c>
      <c r="F600" s="217">
        <f>Leveragefunging!F$384/$B600</f>
        <v>3839.148162</v>
      </c>
      <c r="G600" s="543">
        <f>Leveragefunging!G$384/$B600</f>
        <v>3108.607381</v>
      </c>
      <c r="H600" s="543">
        <f>Leveragefunging!H$384/$B600</f>
        <v>2393.27112</v>
      </c>
      <c r="I600" s="543">
        <f>Leveragefunging!I$384/$B600</f>
        <v>2837.80186</v>
      </c>
      <c r="J600" s="543">
        <f>Leveragefunging!J$384/$B600</f>
        <v>1954.237025</v>
      </c>
      <c r="K600" s="543">
        <f>Leveragefunging!K$384/$B600</f>
        <v>2993.468527</v>
      </c>
      <c r="L600" s="543">
        <f>Leveragefunging!L$384/$B600</f>
        <v>3281.05519</v>
      </c>
      <c r="M600" s="543">
        <f>Leveragefunging!M$384/$B600</f>
        <v>2319.440867</v>
      </c>
      <c r="N600" s="543">
        <f>Leveragefunging!N$384/$B600</f>
        <v>2533.860323</v>
      </c>
      <c r="O600" s="543">
        <f>Leveragefunging!O$384/$B600</f>
        <v>3529.643619</v>
      </c>
      <c r="P600" s="543">
        <f>Leveragefunging!P$384/$B600</f>
        <v>2727.997109</v>
      </c>
      <c r="Q600" s="543">
        <f>Leveragefunging!Q$384/$B600</f>
        <v>1094.742127</v>
      </c>
      <c r="R600" s="543">
        <f>Leveragefunging!R$384/$B600</f>
        <v>1629.841452</v>
      </c>
      <c r="S600" s="543" t="str">
        <f>Leveragefunging!S$384/$B600</f>
        <v>#VALUE!</v>
      </c>
    </row>
    <row r="601">
      <c r="A601" s="513" t="s">
        <v>443</v>
      </c>
      <c r="B601" s="837">
        <f t="shared" si="177"/>
        <v>0.6</v>
      </c>
      <c r="C601" s="629"/>
      <c r="D601" s="543">
        <f>Leveragefunging!D$384/$B601</f>
        <v>3972.293331</v>
      </c>
      <c r="E601" s="543">
        <f>Leveragefunging!E$384/$B601</f>
        <v>2343.622116</v>
      </c>
      <c r="F601" s="217">
        <f>Leveragefunging!F$384/$B601</f>
        <v>4479.006189</v>
      </c>
      <c r="G601" s="543">
        <f>Leveragefunging!G$384/$B601</f>
        <v>3626.708611</v>
      </c>
      <c r="H601" s="543">
        <f>Leveragefunging!H$384/$B601</f>
        <v>2792.149641</v>
      </c>
      <c r="I601" s="543">
        <f>Leveragefunging!I$384/$B601</f>
        <v>3310.768837</v>
      </c>
      <c r="J601" s="543">
        <f>Leveragefunging!J$384/$B601</f>
        <v>2279.943195</v>
      </c>
      <c r="K601" s="543">
        <f>Leveragefunging!K$384/$B601</f>
        <v>3492.379948</v>
      </c>
      <c r="L601" s="543">
        <f>Leveragefunging!L$384/$B601</f>
        <v>3827.897721</v>
      </c>
      <c r="M601" s="543">
        <f>Leveragefunging!M$384/$B601</f>
        <v>2706.014344</v>
      </c>
      <c r="N601" s="543">
        <f>Leveragefunging!N$384/$B601</f>
        <v>2956.170377</v>
      </c>
      <c r="O601" s="543">
        <f>Leveragefunging!O$384/$B601</f>
        <v>4117.917555</v>
      </c>
      <c r="P601" s="543">
        <f>Leveragefunging!P$384/$B601</f>
        <v>3182.663294</v>
      </c>
      <c r="Q601" s="543">
        <f>Leveragefunging!Q$384/$B601</f>
        <v>1277.199149</v>
      </c>
      <c r="R601" s="543">
        <f>Leveragefunging!R$384/$B601</f>
        <v>1901.481694</v>
      </c>
      <c r="S601" s="543" t="str">
        <f>Leveragefunging!S$384/$B601</f>
        <v>#VALUE!</v>
      </c>
    </row>
    <row r="602">
      <c r="A602" s="513" t="s">
        <v>620</v>
      </c>
      <c r="B602" s="835">
        <v>0.52</v>
      </c>
      <c r="C602" s="836"/>
      <c r="D602" s="543">
        <f>Leveragefunging!D$384/$B602</f>
        <v>4583.415382</v>
      </c>
      <c r="E602" s="543">
        <f>Leveragefunging!E$384/$B602</f>
        <v>2704.179364</v>
      </c>
      <c r="F602" s="217">
        <f>Leveragefunging!F$384/$B602</f>
        <v>5168.084064</v>
      </c>
      <c r="G602" s="543">
        <f>Leveragefunging!G$384/$B602</f>
        <v>4184.663782</v>
      </c>
      <c r="H602" s="543">
        <f>Leveragefunging!H$384/$B602</f>
        <v>3221.711124</v>
      </c>
      <c r="I602" s="543">
        <f>Leveragefunging!I$384/$B602</f>
        <v>3820.117888</v>
      </c>
      <c r="J602" s="543">
        <f>Leveragefunging!J$384/$B602</f>
        <v>2630.703687</v>
      </c>
      <c r="K602" s="543">
        <f>Leveragefunging!K$384/$B602</f>
        <v>4029.669171</v>
      </c>
      <c r="L602" s="543">
        <f>Leveragefunging!L$384/$B602</f>
        <v>4416.805063</v>
      </c>
      <c r="M602" s="543">
        <f>Leveragefunging!M$384/$B602</f>
        <v>3122.324243</v>
      </c>
      <c r="N602" s="543">
        <f>Leveragefunging!N$384/$B602</f>
        <v>3410.96582</v>
      </c>
      <c r="O602" s="543">
        <f>Leveragefunging!O$384/$B602</f>
        <v>4751.443333</v>
      </c>
      <c r="P602" s="543">
        <f>Leveragefunging!P$384/$B602</f>
        <v>3672.3038</v>
      </c>
      <c r="Q602" s="543">
        <f>Leveragefunging!Q$384/$B602</f>
        <v>1473.691325</v>
      </c>
      <c r="R602" s="543">
        <f>Leveragefunging!R$384/$B602</f>
        <v>2194.01734</v>
      </c>
      <c r="S602" s="543" t="str">
        <f>Leveragefunging!S$384/$B602</f>
        <v>#VALUE!</v>
      </c>
    </row>
    <row r="603">
      <c r="A603" s="513" t="s">
        <v>621</v>
      </c>
      <c r="B603" s="837">
        <f>B601-10%</f>
        <v>0.5</v>
      </c>
      <c r="C603" s="629"/>
      <c r="D603" s="543">
        <f>Leveragefunging!D$384/$B603</f>
        <v>4766.751998</v>
      </c>
      <c r="E603" s="543">
        <f>Leveragefunging!E$384/$B603</f>
        <v>2812.346539</v>
      </c>
      <c r="F603" s="217">
        <f>Leveragefunging!F$384/$B603</f>
        <v>5374.807426</v>
      </c>
      <c r="G603" s="543">
        <f>Leveragefunging!G$384/$B603</f>
        <v>4352.050333</v>
      </c>
      <c r="H603" s="543">
        <f>Leveragefunging!H$384/$B603</f>
        <v>3350.579569</v>
      </c>
      <c r="I603" s="543">
        <f>Leveragefunging!I$384/$B603</f>
        <v>3972.922604</v>
      </c>
      <c r="J603" s="543">
        <f>Leveragefunging!J$384/$B603</f>
        <v>2735.931834</v>
      </c>
      <c r="K603" s="543">
        <f>Leveragefunging!K$384/$B603</f>
        <v>4190.855938</v>
      </c>
      <c r="L603" s="543">
        <f>Leveragefunging!L$384/$B603</f>
        <v>4593.477265</v>
      </c>
      <c r="M603" s="543">
        <f>Leveragefunging!M$384/$B603</f>
        <v>3247.217213</v>
      </c>
      <c r="N603" s="543">
        <f>Leveragefunging!N$384/$B603</f>
        <v>3547.404453</v>
      </c>
      <c r="O603" s="543">
        <f>Leveragefunging!O$384/$B603</f>
        <v>4941.501066</v>
      </c>
      <c r="P603" s="543">
        <f>Leveragefunging!P$384/$B603</f>
        <v>3819.195952</v>
      </c>
      <c r="Q603" s="543">
        <f>Leveragefunging!Q$384/$B603</f>
        <v>1532.638978</v>
      </c>
      <c r="R603" s="543">
        <f>Leveragefunging!R$384/$B603</f>
        <v>2281.778033</v>
      </c>
      <c r="S603" s="543" t="str">
        <f>Leveragefunging!S$384/$B603</f>
        <v>#VALUE!</v>
      </c>
    </row>
    <row r="604">
      <c r="A604" s="513" t="s">
        <v>622</v>
      </c>
      <c r="B604" s="837">
        <f t="shared" ref="B604:B607" si="178">B603-10%</f>
        <v>0.4</v>
      </c>
      <c r="C604" s="629"/>
      <c r="D604" s="543">
        <f>Leveragefunging!D$384/$B604</f>
        <v>5958.439997</v>
      </c>
      <c r="E604" s="543">
        <f>Leveragefunging!E$384/$B604</f>
        <v>3515.433173</v>
      </c>
      <c r="F604" s="217">
        <f>Leveragefunging!F$384/$B604</f>
        <v>6718.509283</v>
      </c>
      <c r="G604" s="543">
        <f>Leveragefunging!G$384/$B604</f>
        <v>5440.062916</v>
      </c>
      <c r="H604" s="543">
        <f>Leveragefunging!H$384/$B604</f>
        <v>4188.224461</v>
      </c>
      <c r="I604" s="543">
        <f>Leveragefunging!I$384/$B604</f>
        <v>4966.153255</v>
      </c>
      <c r="J604" s="543">
        <f>Leveragefunging!J$384/$B604</f>
        <v>3419.914793</v>
      </c>
      <c r="K604" s="543">
        <f>Leveragefunging!K$384/$B604</f>
        <v>5238.569922</v>
      </c>
      <c r="L604" s="543">
        <f>Leveragefunging!L$384/$B604</f>
        <v>5741.846582</v>
      </c>
      <c r="M604" s="543">
        <f>Leveragefunging!M$384/$B604</f>
        <v>4059.021516</v>
      </c>
      <c r="N604" s="543">
        <f>Leveragefunging!N$384/$B604</f>
        <v>4434.255566</v>
      </c>
      <c r="O604" s="543">
        <f>Leveragefunging!O$384/$B604</f>
        <v>6176.876333</v>
      </c>
      <c r="P604" s="543">
        <f>Leveragefunging!P$384/$B604</f>
        <v>4773.99494</v>
      </c>
      <c r="Q604" s="543">
        <f>Leveragefunging!Q$384/$B604</f>
        <v>1915.798723</v>
      </c>
      <c r="R604" s="543">
        <f>Leveragefunging!R$384/$B604</f>
        <v>2852.222541</v>
      </c>
      <c r="S604" s="543" t="str">
        <f>Leveragefunging!S$384/$B604</f>
        <v>#VALUE!</v>
      </c>
    </row>
    <row r="605">
      <c r="A605" s="513" t="s">
        <v>623</v>
      </c>
      <c r="B605" s="837">
        <f t="shared" si="178"/>
        <v>0.3</v>
      </c>
      <c r="C605" s="629"/>
      <c r="D605" s="543">
        <f>Leveragefunging!D$384/$B605</f>
        <v>7944.586663</v>
      </c>
      <c r="E605" s="543">
        <f>Leveragefunging!E$384/$B605</f>
        <v>4687.244231</v>
      </c>
      <c r="F605" s="217">
        <f>Leveragefunging!F$384/$B605</f>
        <v>8958.012377</v>
      </c>
      <c r="G605" s="543">
        <f>Leveragefunging!G$384/$B605</f>
        <v>7253.417222</v>
      </c>
      <c r="H605" s="543">
        <f>Leveragefunging!H$384/$B605</f>
        <v>5584.299281</v>
      </c>
      <c r="I605" s="543">
        <f>Leveragefunging!I$384/$B605</f>
        <v>6621.537673</v>
      </c>
      <c r="J605" s="543">
        <f>Leveragefunging!J$384/$B605</f>
        <v>4559.886391</v>
      </c>
      <c r="K605" s="543">
        <f>Leveragefunging!K$384/$B605</f>
        <v>6984.759896</v>
      </c>
      <c r="L605" s="543">
        <f>Leveragefunging!L$384/$B605</f>
        <v>7655.795442</v>
      </c>
      <c r="M605" s="543">
        <f>Leveragefunging!M$384/$B605</f>
        <v>5412.028689</v>
      </c>
      <c r="N605" s="543">
        <f>Leveragefunging!N$384/$B605</f>
        <v>5912.340755</v>
      </c>
      <c r="O605" s="543">
        <f>Leveragefunging!O$384/$B605</f>
        <v>8235.83511</v>
      </c>
      <c r="P605" s="543">
        <f>Leveragefunging!P$384/$B605</f>
        <v>6365.326587</v>
      </c>
      <c r="Q605" s="543">
        <f>Leveragefunging!Q$384/$B605</f>
        <v>2554.398297</v>
      </c>
      <c r="R605" s="543">
        <f>Leveragefunging!R$384/$B605</f>
        <v>3802.963389</v>
      </c>
      <c r="S605" s="543" t="str">
        <f>Leveragefunging!S$384/$B605</f>
        <v>#VALUE!</v>
      </c>
    </row>
    <row r="606">
      <c r="A606" s="513" t="s">
        <v>624</v>
      </c>
      <c r="B606" s="837">
        <f t="shared" si="178"/>
        <v>0.2</v>
      </c>
      <c r="C606" s="629"/>
      <c r="D606" s="543">
        <f>Leveragefunging!D$384/$B606</f>
        <v>11916.87999</v>
      </c>
      <c r="E606" s="543">
        <f>Leveragefunging!E$384/$B606</f>
        <v>7030.866347</v>
      </c>
      <c r="F606" s="217">
        <f>Leveragefunging!F$384/$B606</f>
        <v>13437.01857</v>
      </c>
      <c r="G606" s="543">
        <f>Leveragefunging!G$384/$B606</f>
        <v>10880.12583</v>
      </c>
      <c r="H606" s="543">
        <f>Leveragefunging!H$384/$B606</f>
        <v>8376.448922</v>
      </c>
      <c r="I606" s="543">
        <f>Leveragefunging!I$384/$B606</f>
        <v>9932.30651</v>
      </c>
      <c r="J606" s="543">
        <f>Leveragefunging!J$384/$B606</f>
        <v>6839.829586</v>
      </c>
      <c r="K606" s="543">
        <f>Leveragefunging!K$384/$B606</f>
        <v>10477.13984</v>
      </c>
      <c r="L606" s="543">
        <f>Leveragefunging!L$384/$B606</f>
        <v>11483.69316</v>
      </c>
      <c r="M606" s="543">
        <f>Leveragefunging!M$384/$B606</f>
        <v>8118.043033</v>
      </c>
      <c r="N606" s="543">
        <f>Leveragefunging!N$384/$B606</f>
        <v>8868.511132</v>
      </c>
      <c r="O606" s="543">
        <f>Leveragefunging!O$384/$B606</f>
        <v>12353.75267</v>
      </c>
      <c r="P606" s="543">
        <f>Leveragefunging!P$384/$B606</f>
        <v>9547.989881</v>
      </c>
      <c r="Q606" s="543">
        <f>Leveragefunging!Q$384/$B606</f>
        <v>3831.597446</v>
      </c>
      <c r="R606" s="543">
        <f>Leveragefunging!R$384/$B606</f>
        <v>5704.445083</v>
      </c>
      <c r="S606" s="543" t="str">
        <f>Leveragefunging!S$384/$B606</f>
        <v>#VALUE!</v>
      </c>
    </row>
    <row r="607">
      <c r="A607" s="513" t="s">
        <v>440</v>
      </c>
      <c r="B607" s="837">
        <f t="shared" si="178"/>
        <v>0.1</v>
      </c>
      <c r="C607" s="629"/>
      <c r="D607" s="543">
        <f>Leveragefunging!D$384/$B607</f>
        <v>23833.75999</v>
      </c>
      <c r="E607" s="543">
        <f>Leveragefunging!E$384/$B607</f>
        <v>14061.73269</v>
      </c>
      <c r="F607" s="217">
        <f>Leveragefunging!F$384/$B607</f>
        <v>26874.03713</v>
      </c>
      <c r="G607" s="543">
        <f>Leveragefunging!G$384/$B607</f>
        <v>21760.25167</v>
      </c>
      <c r="H607" s="543">
        <f>Leveragefunging!H$384/$B607</f>
        <v>16752.89784</v>
      </c>
      <c r="I607" s="543">
        <f>Leveragefunging!I$384/$B607</f>
        <v>19864.61302</v>
      </c>
      <c r="J607" s="543">
        <f>Leveragefunging!J$384/$B607</f>
        <v>13679.65917</v>
      </c>
      <c r="K607" s="543">
        <f>Leveragefunging!K$384/$B607</f>
        <v>20954.27969</v>
      </c>
      <c r="L607" s="543">
        <f>Leveragefunging!L$384/$B607</f>
        <v>22967.38633</v>
      </c>
      <c r="M607" s="543">
        <f>Leveragefunging!M$384/$B607</f>
        <v>16236.08607</v>
      </c>
      <c r="N607" s="543">
        <f>Leveragefunging!N$384/$B607</f>
        <v>17737.02226</v>
      </c>
      <c r="O607" s="543">
        <f>Leveragefunging!O$384/$B607</f>
        <v>24707.50533</v>
      </c>
      <c r="P607" s="543">
        <f>Leveragefunging!P$384/$B607</f>
        <v>19095.97976</v>
      </c>
      <c r="Q607" s="543">
        <f>Leveragefunging!Q$384/$B607</f>
        <v>7663.194892</v>
      </c>
      <c r="R607" s="543">
        <f>Leveragefunging!R$384/$B607</f>
        <v>11408.89017</v>
      </c>
      <c r="S607" s="543" t="str">
        <f>Leveragefunging!S$384/$B607</f>
        <v>#VALUE!</v>
      </c>
    </row>
    <row r="608">
      <c r="A608" s="513" t="s">
        <v>625</v>
      </c>
      <c r="B608" s="835">
        <v>0.01</v>
      </c>
      <c r="C608" s="836"/>
      <c r="D608" s="543">
        <f>Leveragefunging!D$384/$B608</f>
        <v>238337.5999</v>
      </c>
      <c r="E608" s="543">
        <f>Leveragefunging!E$384/$B608</f>
        <v>140617.3269</v>
      </c>
      <c r="F608" s="217">
        <f>Leveragefunging!F$384/$B608</f>
        <v>268740.3713</v>
      </c>
      <c r="G608" s="543">
        <f>Leveragefunging!G$384/$B608</f>
        <v>217602.5167</v>
      </c>
      <c r="H608" s="543">
        <f>Leveragefunging!H$384/$B608</f>
        <v>167528.9784</v>
      </c>
      <c r="I608" s="543">
        <f>Leveragefunging!I$384/$B608</f>
        <v>198646.1302</v>
      </c>
      <c r="J608" s="543">
        <f>Leveragefunging!J$384/$B608</f>
        <v>136796.5917</v>
      </c>
      <c r="K608" s="543">
        <f>Leveragefunging!K$384/$B608</f>
        <v>209542.7969</v>
      </c>
      <c r="L608" s="543">
        <f>Leveragefunging!L$384/$B608</f>
        <v>229673.8633</v>
      </c>
      <c r="M608" s="543">
        <f>Leveragefunging!M$384/$B608</f>
        <v>162360.8607</v>
      </c>
      <c r="N608" s="543">
        <f>Leveragefunging!N$384/$B608</f>
        <v>177370.2226</v>
      </c>
      <c r="O608" s="543">
        <f>Leveragefunging!O$384/$B608</f>
        <v>247075.0533</v>
      </c>
      <c r="P608" s="543">
        <f>Leveragefunging!P$384/$B608</f>
        <v>190959.7976</v>
      </c>
      <c r="Q608" s="543">
        <f>Leveragefunging!Q$384/$B608</f>
        <v>76631.94892</v>
      </c>
      <c r="R608" s="543">
        <f>Leveragefunging!R$384/$B608</f>
        <v>114088.9017</v>
      </c>
      <c r="S608" s="543" t="str">
        <f>Leveragefunging!S$384/$B608</f>
        <v>#VALUE!</v>
      </c>
    </row>
    <row r="609">
      <c r="A609" s="513" t="s">
        <v>626</v>
      </c>
      <c r="B609" s="835">
        <v>1.0</v>
      </c>
      <c r="C609" s="836"/>
      <c r="D609" s="543">
        <f>Leveragefunging!D$453/$B609</f>
        <v>1462.805171</v>
      </c>
      <c r="E609" s="543">
        <f>Leveragefunging!E$453/$B609</f>
        <v>1102.805336</v>
      </c>
      <c r="F609" s="217">
        <f>Leveragefunging!F$453/$B609</f>
        <v>1665.362293</v>
      </c>
      <c r="G609" s="543">
        <f>Leveragefunging!G$453/$B609</f>
        <v>1540.404537</v>
      </c>
      <c r="H609" s="543">
        <f>Leveragefunging!H$453/$B609</f>
        <v>1188.842109</v>
      </c>
      <c r="I609" s="543">
        <f>Leveragefunging!I$453/$B609</f>
        <v>1241.28505</v>
      </c>
      <c r="J609" s="543">
        <f>Leveragefunging!J$453/$B609</f>
        <v>1061.064307</v>
      </c>
      <c r="K609" s="543">
        <f>Leveragefunging!K$453/$B609</f>
        <v>1429.737327</v>
      </c>
      <c r="L609" s="543">
        <f>Leveragefunging!L$453/$B609</f>
        <v>1472.522419</v>
      </c>
      <c r="M609" s="543">
        <f>Leveragefunging!M$453/$B609</f>
        <v>1107.259218</v>
      </c>
      <c r="N609" s="543">
        <f>Leveragefunging!N$453/$B609</f>
        <v>1270.279337</v>
      </c>
      <c r="O609" s="543">
        <f>Leveragefunging!O$453/$B609</f>
        <v>1553.562351</v>
      </c>
      <c r="P609" s="543">
        <f>Leveragefunging!P$453/$B609</f>
        <v>1405.811168</v>
      </c>
      <c r="Q609" s="543">
        <f>Leveragefunging!Q$453/$B609</f>
        <v>599.4803804</v>
      </c>
      <c r="R609" s="543">
        <f>Leveragefunging!R$453/$B609</f>
        <v>816.4515023</v>
      </c>
      <c r="S609" s="543" t="str">
        <f>Leveragefunging!S$453/$B609</f>
        <v>#VALUE!</v>
      </c>
    </row>
    <row r="610">
      <c r="A610" s="513" t="s">
        <v>627</v>
      </c>
      <c r="B610" s="837">
        <f t="shared" ref="B610:B618" si="179">B609-10%</f>
        <v>0.9</v>
      </c>
      <c r="C610" s="629"/>
      <c r="D610" s="543">
        <f>Leveragefunging!D$453/$B610</f>
        <v>1625.339079</v>
      </c>
      <c r="E610" s="543">
        <f>Leveragefunging!E$453/$B610</f>
        <v>1225.339262</v>
      </c>
      <c r="F610" s="217">
        <f>Leveragefunging!F$453/$B610</f>
        <v>1850.402548</v>
      </c>
      <c r="G610" s="543">
        <f>Leveragefunging!G$453/$B610</f>
        <v>1711.560596</v>
      </c>
      <c r="H610" s="543">
        <f>Leveragefunging!H$453/$B610</f>
        <v>1320.935676</v>
      </c>
      <c r="I610" s="543">
        <f>Leveragefunging!I$453/$B610</f>
        <v>1379.205611</v>
      </c>
      <c r="J610" s="543">
        <f>Leveragefunging!J$453/$B610</f>
        <v>1178.960341</v>
      </c>
      <c r="K610" s="543">
        <f>Leveragefunging!K$453/$B610</f>
        <v>1588.597029</v>
      </c>
      <c r="L610" s="543">
        <f>Leveragefunging!L$453/$B610</f>
        <v>1636.136021</v>
      </c>
      <c r="M610" s="543">
        <f>Leveragefunging!M$453/$B610</f>
        <v>1230.28802</v>
      </c>
      <c r="N610" s="543">
        <f>Leveragefunging!N$453/$B610</f>
        <v>1411.421486</v>
      </c>
      <c r="O610" s="543">
        <f>Leveragefunging!O$453/$B610</f>
        <v>1726.18039</v>
      </c>
      <c r="P610" s="543">
        <f>Leveragefunging!P$453/$B610</f>
        <v>1562.012409</v>
      </c>
      <c r="Q610" s="543">
        <f>Leveragefunging!Q$453/$B610</f>
        <v>666.0893116</v>
      </c>
      <c r="R610" s="543">
        <f>Leveragefunging!R$453/$B610</f>
        <v>907.1683359</v>
      </c>
      <c r="S610" s="543" t="str">
        <f>Leveragefunging!S$453/$B610</f>
        <v>#VALUE!</v>
      </c>
    </row>
    <row r="611">
      <c r="A611" s="513" t="s">
        <v>628</v>
      </c>
      <c r="B611" s="837">
        <f t="shared" si="179"/>
        <v>0.8</v>
      </c>
      <c r="C611" s="629"/>
      <c r="D611" s="543">
        <f>Leveragefunging!D$453/$B611</f>
        <v>1828.506464</v>
      </c>
      <c r="E611" s="543">
        <f>Leveragefunging!E$453/$B611</f>
        <v>1378.50667</v>
      </c>
      <c r="F611" s="217">
        <f>Leveragefunging!F$453/$B611</f>
        <v>2081.702867</v>
      </c>
      <c r="G611" s="543">
        <f>Leveragefunging!G$453/$B611</f>
        <v>1925.505671</v>
      </c>
      <c r="H611" s="543">
        <f>Leveragefunging!H$453/$B611</f>
        <v>1486.052636</v>
      </c>
      <c r="I611" s="543">
        <f>Leveragefunging!I$453/$B611</f>
        <v>1551.606312</v>
      </c>
      <c r="J611" s="543">
        <f>Leveragefunging!J$453/$B611</f>
        <v>1326.330383</v>
      </c>
      <c r="K611" s="543">
        <f>Leveragefunging!K$453/$B611</f>
        <v>1787.171658</v>
      </c>
      <c r="L611" s="543">
        <f>Leveragefunging!L$453/$B611</f>
        <v>1840.653023</v>
      </c>
      <c r="M611" s="543">
        <f>Leveragefunging!M$453/$B611</f>
        <v>1384.074023</v>
      </c>
      <c r="N611" s="543">
        <f>Leveragefunging!N$453/$B611</f>
        <v>1587.849172</v>
      </c>
      <c r="O611" s="543">
        <f>Leveragefunging!O$453/$B611</f>
        <v>1941.952939</v>
      </c>
      <c r="P611" s="543">
        <f>Leveragefunging!P$453/$B611</f>
        <v>1757.26396</v>
      </c>
      <c r="Q611" s="543">
        <f>Leveragefunging!Q$453/$B611</f>
        <v>749.3504755</v>
      </c>
      <c r="R611" s="543">
        <f>Leveragefunging!R$453/$B611</f>
        <v>1020.564378</v>
      </c>
      <c r="S611" s="543" t="str">
        <f>Leveragefunging!S$453/$B611</f>
        <v>#VALUE!</v>
      </c>
    </row>
    <row r="612">
      <c r="A612" s="513" t="s">
        <v>629</v>
      </c>
      <c r="B612" s="837">
        <f t="shared" si="179"/>
        <v>0.7</v>
      </c>
      <c r="C612" s="629"/>
      <c r="D612" s="543">
        <f>Leveragefunging!D$453/$B612</f>
        <v>2089.721673</v>
      </c>
      <c r="E612" s="543">
        <f>Leveragefunging!E$453/$B612</f>
        <v>1575.436194</v>
      </c>
      <c r="F612" s="217">
        <f>Leveragefunging!F$453/$B612</f>
        <v>2379.08899</v>
      </c>
      <c r="G612" s="543">
        <f>Leveragefunging!G$453/$B612</f>
        <v>2200.57791</v>
      </c>
      <c r="H612" s="543">
        <f>Leveragefunging!H$453/$B612</f>
        <v>1698.345869</v>
      </c>
      <c r="I612" s="543">
        <f>Leveragefunging!I$453/$B612</f>
        <v>1773.264357</v>
      </c>
      <c r="J612" s="543">
        <f>Leveragefunging!J$453/$B612</f>
        <v>1515.806153</v>
      </c>
      <c r="K612" s="543">
        <f>Leveragefunging!K$453/$B612</f>
        <v>2042.481895</v>
      </c>
      <c r="L612" s="543">
        <f>Leveragefunging!L$453/$B612</f>
        <v>2103.603455</v>
      </c>
      <c r="M612" s="543">
        <f>Leveragefunging!M$453/$B612</f>
        <v>1581.798883</v>
      </c>
      <c r="N612" s="543">
        <f>Leveragefunging!N$453/$B612</f>
        <v>1814.684768</v>
      </c>
      <c r="O612" s="543">
        <f>Leveragefunging!O$453/$B612</f>
        <v>2219.374787</v>
      </c>
      <c r="P612" s="543">
        <f>Leveragefunging!P$453/$B612</f>
        <v>2008.301668</v>
      </c>
      <c r="Q612" s="543">
        <f>Leveragefunging!Q$453/$B612</f>
        <v>856.4005435</v>
      </c>
      <c r="R612" s="543">
        <f>Leveragefunging!R$453/$B612</f>
        <v>1166.359289</v>
      </c>
      <c r="S612" s="543" t="str">
        <f>Leveragefunging!S$453/$B612</f>
        <v>#VALUE!</v>
      </c>
    </row>
    <row r="613">
      <c r="A613" s="513" t="s">
        <v>630</v>
      </c>
      <c r="B613" s="837">
        <f t="shared" si="179"/>
        <v>0.6</v>
      </c>
      <c r="C613" s="629"/>
      <c r="D613" s="543">
        <f>Leveragefunging!D$453/$B613</f>
        <v>2438.008619</v>
      </c>
      <c r="E613" s="543">
        <f>Leveragefunging!E$453/$B613</f>
        <v>1838.008893</v>
      </c>
      <c r="F613" s="217">
        <f>Leveragefunging!F$453/$B613</f>
        <v>2775.603822</v>
      </c>
      <c r="G613" s="543">
        <f>Leveragefunging!G$453/$B613</f>
        <v>2567.340895</v>
      </c>
      <c r="H613" s="543">
        <f>Leveragefunging!H$453/$B613</f>
        <v>1981.403514</v>
      </c>
      <c r="I613" s="543">
        <f>Leveragefunging!I$453/$B613</f>
        <v>2068.808417</v>
      </c>
      <c r="J613" s="543">
        <f>Leveragefunging!J$453/$B613</f>
        <v>1768.440511</v>
      </c>
      <c r="K613" s="543">
        <f>Leveragefunging!K$453/$B613</f>
        <v>2382.895544</v>
      </c>
      <c r="L613" s="543">
        <f>Leveragefunging!L$453/$B613</f>
        <v>2454.204031</v>
      </c>
      <c r="M613" s="543">
        <f>Leveragefunging!M$453/$B613</f>
        <v>1845.432031</v>
      </c>
      <c r="N613" s="543">
        <f>Leveragefunging!N$453/$B613</f>
        <v>2117.132229</v>
      </c>
      <c r="O613" s="543">
        <f>Leveragefunging!O$453/$B613</f>
        <v>2589.270585</v>
      </c>
      <c r="P613" s="543">
        <f>Leveragefunging!P$453/$B613</f>
        <v>2343.018613</v>
      </c>
      <c r="Q613" s="543">
        <f>Leveragefunging!Q$453/$B613</f>
        <v>999.1339674</v>
      </c>
      <c r="R613" s="543">
        <f>Leveragefunging!R$453/$B613</f>
        <v>1360.752504</v>
      </c>
      <c r="S613" s="543" t="str">
        <f>Leveragefunging!S$453/$B613</f>
        <v>#VALUE!</v>
      </c>
    </row>
    <row r="614">
      <c r="A614" s="513" t="s">
        <v>631</v>
      </c>
      <c r="B614" s="837">
        <f t="shared" si="179"/>
        <v>0.5</v>
      </c>
      <c r="C614" s="629"/>
      <c r="D614" s="543">
        <f>Leveragefunging!D$453/$B614</f>
        <v>2925.610343</v>
      </c>
      <c r="E614" s="543">
        <f>Leveragefunging!E$453/$B614</f>
        <v>2205.610671</v>
      </c>
      <c r="F614" s="217">
        <f>Leveragefunging!F$453/$B614</f>
        <v>3330.724587</v>
      </c>
      <c r="G614" s="543">
        <f>Leveragefunging!G$453/$B614</f>
        <v>3080.809074</v>
      </c>
      <c r="H614" s="543">
        <f>Leveragefunging!H$453/$B614</f>
        <v>2377.684217</v>
      </c>
      <c r="I614" s="543">
        <f>Leveragefunging!I$453/$B614</f>
        <v>2482.5701</v>
      </c>
      <c r="J614" s="543">
        <f>Leveragefunging!J$453/$B614</f>
        <v>2122.128614</v>
      </c>
      <c r="K614" s="543">
        <f>Leveragefunging!K$453/$B614</f>
        <v>2859.474653</v>
      </c>
      <c r="L614" s="543">
        <f>Leveragefunging!L$453/$B614</f>
        <v>2945.044837</v>
      </c>
      <c r="M614" s="543">
        <f>Leveragefunging!M$453/$B614</f>
        <v>2214.518437</v>
      </c>
      <c r="N614" s="543">
        <f>Leveragefunging!N$453/$B614</f>
        <v>2540.558675</v>
      </c>
      <c r="O614" s="543">
        <f>Leveragefunging!O$453/$B614</f>
        <v>3107.124702</v>
      </c>
      <c r="P614" s="543">
        <f>Leveragefunging!P$453/$B614</f>
        <v>2811.622336</v>
      </c>
      <c r="Q614" s="543">
        <f>Leveragefunging!Q$453/$B614</f>
        <v>1198.960761</v>
      </c>
      <c r="R614" s="543">
        <f>Leveragefunging!R$453/$B614</f>
        <v>1632.903005</v>
      </c>
      <c r="S614" s="543" t="str">
        <f>Leveragefunging!S$453/$B614</f>
        <v>#VALUE!</v>
      </c>
    </row>
    <row r="615">
      <c r="A615" s="513" t="s">
        <v>632</v>
      </c>
      <c r="B615" s="837">
        <f t="shared" si="179"/>
        <v>0.4</v>
      </c>
      <c r="C615" s="629"/>
      <c r="D615" s="543">
        <f>Leveragefunging!D$453/$B615</f>
        <v>3657.012929</v>
      </c>
      <c r="E615" s="543">
        <f>Leveragefunging!E$453/$B615</f>
        <v>2757.013339</v>
      </c>
      <c r="F615" s="217">
        <f>Leveragefunging!F$453/$B615</f>
        <v>4163.405733</v>
      </c>
      <c r="G615" s="543">
        <f>Leveragefunging!G$453/$B615</f>
        <v>3851.011342</v>
      </c>
      <c r="H615" s="543">
        <f>Leveragefunging!H$453/$B615</f>
        <v>2972.105272</v>
      </c>
      <c r="I615" s="543">
        <f>Leveragefunging!I$453/$B615</f>
        <v>3103.212625</v>
      </c>
      <c r="J615" s="543">
        <f>Leveragefunging!J$453/$B615</f>
        <v>2652.660767</v>
      </c>
      <c r="K615" s="543">
        <f>Leveragefunging!K$453/$B615</f>
        <v>3574.343316</v>
      </c>
      <c r="L615" s="543">
        <f>Leveragefunging!L$453/$B615</f>
        <v>3681.306047</v>
      </c>
      <c r="M615" s="543">
        <f>Leveragefunging!M$453/$B615</f>
        <v>2768.148046</v>
      </c>
      <c r="N615" s="543">
        <f>Leveragefunging!N$453/$B615</f>
        <v>3175.698343</v>
      </c>
      <c r="O615" s="543">
        <f>Leveragefunging!O$453/$B615</f>
        <v>3883.905878</v>
      </c>
      <c r="P615" s="543">
        <f>Leveragefunging!P$453/$B615</f>
        <v>3514.52792</v>
      </c>
      <c r="Q615" s="543">
        <f>Leveragefunging!Q$453/$B615</f>
        <v>1498.700951</v>
      </c>
      <c r="R615" s="543">
        <f>Leveragefunging!R$453/$B615</f>
        <v>2041.128756</v>
      </c>
      <c r="S615" s="543" t="str">
        <f>Leveragefunging!S$453/$B615</f>
        <v>#VALUE!</v>
      </c>
    </row>
    <row r="616">
      <c r="A616" s="513" t="s">
        <v>633</v>
      </c>
      <c r="B616" s="837">
        <f t="shared" si="179"/>
        <v>0.3</v>
      </c>
      <c r="C616" s="629"/>
      <c r="D616" s="543">
        <f>Leveragefunging!D$453/$B616</f>
        <v>4876.017238</v>
      </c>
      <c r="E616" s="543">
        <f>Leveragefunging!E$453/$B616</f>
        <v>3676.017785</v>
      </c>
      <c r="F616" s="217">
        <f>Leveragefunging!F$453/$B616</f>
        <v>5551.207644</v>
      </c>
      <c r="G616" s="543">
        <f>Leveragefunging!G$453/$B616</f>
        <v>5134.681789</v>
      </c>
      <c r="H616" s="543">
        <f>Leveragefunging!H$453/$B616</f>
        <v>3962.807029</v>
      </c>
      <c r="I616" s="543">
        <f>Leveragefunging!I$453/$B616</f>
        <v>4137.616833</v>
      </c>
      <c r="J616" s="543">
        <f>Leveragefunging!J$453/$B616</f>
        <v>3536.881023</v>
      </c>
      <c r="K616" s="543">
        <f>Leveragefunging!K$453/$B616</f>
        <v>4765.791088</v>
      </c>
      <c r="L616" s="543">
        <f>Leveragefunging!L$453/$B616</f>
        <v>4908.408062</v>
      </c>
      <c r="M616" s="543">
        <f>Leveragefunging!M$453/$B616</f>
        <v>3690.864061</v>
      </c>
      <c r="N616" s="543">
        <f>Leveragefunging!N$453/$B616</f>
        <v>4234.264458</v>
      </c>
      <c r="O616" s="543">
        <f>Leveragefunging!O$453/$B616</f>
        <v>5178.54117</v>
      </c>
      <c r="P616" s="543">
        <f>Leveragefunging!P$453/$B616</f>
        <v>4686.037226</v>
      </c>
      <c r="Q616" s="543">
        <f>Leveragefunging!Q$453/$B616</f>
        <v>1998.267935</v>
      </c>
      <c r="R616" s="543">
        <f>Leveragefunging!R$453/$B616</f>
        <v>2721.505008</v>
      </c>
      <c r="S616" s="543" t="str">
        <f>Leveragefunging!S$453/$B616</f>
        <v>#VALUE!</v>
      </c>
    </row>
    <row r="617">
      <c r="A617" s="513" t="s">
        <v>634</v>
      </c>
      <c r="B617" s="837">
        <f t="shared" si="179"/>
        <v>0.2</v>
      </c>
      <c r="C617" s="629"/>
      <c r="D617" s="543">
        <f>Leveragefunging!D$453/$B617</f>
        <v>7314.025857</v>
      </c>
      <c r="E617" s="543">
        <f>Leveragefunging!E$453/$B617</f>
        <v>5514.026678</v>
      </c>
      <c r="F617" s="217">
        <f>Leveragefunging!F$453/$B617</f>
        <v>8326.811467</v>
      </c>
      <c r="G617" s="543">
        <f>Leveragefunging!G$453/$B617</f>
        <v>7702.022684</v>
      </c>
      <c r="H617" s="543">
        <f>Leveragefunging!H$453/$B617</f>
        <v>5944.210543</v>
      </c>
      <c r="I617" s="543">
        <f>Leveragefunging!I$453/$B617</f>
        <v>6206.42525</v>
      </c>
      <c r="J617" s="543">
        <f>Leveragefunging!J$453/$B617</f>
        <v>5305.321534</v>
      </c>
      <c r="K617" s="543">
        <f>Leveragefunging!K$453/$B617</f>
        <v>7148.686633</v>
      </c>
      <c r="L617" s="543">
        <f>Leveragefunging!L$453/$B617</f>
        <v>7362.612093</v>
      </c>
      <c r="M617" s="543">
        <f>Leveragefunging!M$453/$B617</f>
        <v>5536.296092</v>
      </c>
      <c r="N617" s="543">
        <f>Leveragefunging!N$453/$B617</f>
        <v>6351.396687</v>
      </c>
      <c r="O617" s="543">
        <f>Leveragefunging!O$453/$B617</f>
        <v>7767.811755</v>
      </c>
      <c r="P617" s="543">
        <f>Leveragefunging!P$453/$B617</f>
        <v>7029.05584</v>
      </c>
      <c r="Q617" s="543">
        <f>Leveragefunging!Q$453/$B617</f>
        <v>2997.401902</v>
      </c>
      <c r="R617" s="543">
        <f>Leveragefunging!R$453/$B617</f>
        <v>4082.257511</v>
      </c>
      <c r="S617" s="543" t="str">
        <f>Leveragefunging!S$453/$B617</f>
        <v>#VALUE!</v>
      </c>
    </row>
    <row r="618">
      <c r="A618" s="513" t="s">
        <v>635</v>
      </c>
      <c r="B618" s="837">
        <f t="shared" si="179"/>
        <v>0.1</v>
      </c>
      <c r="C618" s="629"/>
      <c r="D618" s="543">
        <f>Leveragefunging!D$453/$B618</f>
        <v>14628.05171</v>
      </c>
      <c r="E618" s="543">
        <f>Leveragefunging!E$453/$B618</f>
        <v>11028.05336</v>
      </c>
      <c r="F618" s="217">
        <f>Leveragefunging!F$453/$B618</f>
        <v>16653.62293</v>
      </c>
      <c r="G618" s="543">
        <f>Leveragefunging!G$453/$B618</f>
        <v>15404.04537</v>
      </c>
      <c r="H618" s="543">
        <f>Leveragefunging!H$453/$B618</f>
        <v>11888.42109</v>
      </c>
      <c r="I618" s="543">
        <f>Leveragefunging!I$453/$B618</f>
        <v>12412.8505</v>
      </c>
      <c r="J618" s="543">
        <f>Leveragefunging!J$453/$B618</f>
        <v>10610.64307</v>
      </c>
      <c r="K618" s="543">
        <f>Leveragefunging!K$453/$B618</f>
        <v>14297.37327</v>
      </c>
      <c r="L618" s="543">
        <f>Leveragefunging!L$453/$B618</f>
        <v>14725.22419</v>
      </c>
      <c r="M618" s="543">
        <f>Leveragefunging!M$453/$B618</f>
        <v>11072.59218</v>
      </c>
      <c r="N618" s="543">
        <f>Leveragefunging!N$453/$B618</f>
        <v>12702.79337</v>
      </c>
      <c r="O618" s="543">
        <f>Leveragefunging!O$453/$B618</f>
        <v>15535.62351</v>
      </c>
      <c r="P618" s="543">
        <f>Leveragefunging!P$453/$B618</f>
        <v>14058.11168</v>
      </c>
      <c r="Q618" s="543">
        <f>Leveragefunging!Q$453/$B618</f>
        <v>5994.803804</v>
      </c>
      <c r="R618" s="543">
        <f>Leveragefunging!R$453/$B618</f>
        <v>8164.515023</v>
      </c>
      <c r="S618" s="543" t="str">
        <f>Leveragefunging!S$453/$B618</f>
        <v>#VALUE!</v>
      </c>
    </row>
    <row r="619">
      <c r="A619" s="513" t="s">
        <v>636</v>
      </c>
      <c r="B619" s="835">
        <v>0.01</v>
      </c>
      <c r="C619" s="836"/>
      <c r="D619" s="543">
        <f>Leveragefunging!D$453/$B619</f>
        <v>146280.5171</v>
      </c>
      <c r="E619" s="543">
        <f>Leveragefunging!E$453/$B619</f>
        <v>110280.5336</v>
      </c>
      <c r="F619" s="217">
        <f>Leveragefunging!F$453/$B619</f>
        <v>166536.2293</v>
      </c>
      <c r="G619" s="543">
        <f>Leveragefunging!G$453/$B619</f>
        <v>154040.4537</v>
      </c>
      <c r="H619" s="543">
        <f>Leveragefunging!H$453/$B619</f>
        <v>118884.2109</v>
      </c>
      <c r="I619" s="543">
        <f>Leveragefunging!I$453/$B619</f>
        <v>124128.505</v>
      </c>
      <c r="J619" s="543">
        <f>Leveragefunging!J$453/$B619</f>
        <v>106106.4307</v>
      </c>
      <c r="K619" s="543">
        <f>Leveragefunging!K$453/$B619</f>
        <v>142973.7327</v>
      </c>
      <c r="L619" s="543">
        <f>Leveragefunging!L$453/$B619</f>
        <v>147252.2419</v>
      </c>
      <c r="M619" s="543">
        <f>Leveragefunging!M$453/$B619</f>
        <v>110725.9218</v>
      </c>
      <c r="N619" s="543">
        <f>Leveragefunging!N$453/$B619</f>
        <v>127027.9337</v>
      </c>
      <c r="O619" s="543">
        <f>Leveragefunging!O$453/$B619</f>
        <v>155356.2351</v>
      </c>
      <c r="P619" s="543">
        <f>Leveragefunging!P$453/$B619</f>
        <v>140581.1168</v>
      </c>
      <c r="Q619" s="543">
        <f>Leveragefunging!Q$453/$B619</f>
        <v>59948.03804</v>
      </c>
      <c r="R619" s="543">
        <f>Leveragefunging!R$453/$B619</f>
        <v>81645.15023</v>
      </c>
      <c r="S619" s="543" t="str">
        <f>Leveragefunging!S$453/$B619</f>
        <v>#VALUE!</v>
      </c>
    </row>
    <row r="620">
      <c r="A620" s="513" t="s">
        <v>637</v>
      </c>
      <c r="B620" s="835">
        <v>1.0</v>
      </c>
      <c r="D620" s="543">
        <f t="array" ref="D620">index(Results!$C$17:$P$17,,match(D$573,Results!$C$1:$P$1,0))/$B620</f>
        <v>11963.6152</v>
      </c>
      <c r="E620" s="543">
        <f t="array" ref="E620">index(Results!$D$17:$P$17,,match(E$573,Results!$D$1:$P$1,0))/$B620</f>
        <v>8312.55481</v>
      </c>
      <c r="F620" s="217">
        <f t="array" ref="F620">index(Results!$D$17:$P$17,,match(F$573,Results!$D$1:$P$1,0))/$B620</f>
        <v>24311.47983</v>
      </c>
      <c r="G620" s="543">
        <f t="array" ref="G620">index(Results!$D$17:$P$17,,match(G$573,Results!$D$1:$P$1,0))/$B620</f>
        <v>32864.65267</v>
      </c>
      <c r="H620" s="543">
        <f t="array" ref="H620">index(Results!$D$17:$P$17,,match(H$573,Results!$D$1:$P$1,0))/$B620</f>
        <v>10407.50945</v>
      </c>
      <c r="I620" s="543">
        <f t="array" ref="I620">index(Results!$D$17:$P$17,,match(I$573,Results!$D$1:$P$1,0))/$B620</f>
        <v>13945.31052</v>
      </c>
      <c r="J620" s="543">
        <f t="array" ref="J620">index(Results!$D$17:$P$17,,match(J$573,Results!$D$1:$P$1,0))/$B620</f>
        <v>12155.33579</v>
      </c>
      <c r="K620" s="543">
        <f t="array" ref="K620">index(Results!$D$17:$P$17,,match(K$573,Results!$D$1:$P$1,0))/$B620</f>
        <v>13632.30807</v>
      </c>
      <c r="L620" s="543">
        <f t="array" ref="L620">index(Results!$D$17:$P$17,,match(L$573,Results!$D$1:$P$1,0))/$B620</f>
        <v>19050.20367</v>
      </c>
      <c r="M620" s="543">
        <f t="array" ref="M620">index(Results!$D$17:$P$17,,match(M$573,Results!$D$1:$P$1,0))/$B620</f>
        <v>11628.441</v>
      </c>
      <c r="N620" s="543">
        <f t="array" ref="N620">index(Results!$D$17:$P$17,,match(N$573,Results!$D$1:$P$1,0))/$B620</f>
        <v>11866.19528</v>
      </c>
      <c r="O620" s="543">
        <f t="array" ref="O620">index(Results!$D$17:$P$17,,match(O$573,Results!$D$1:$P$1,0))/$B620</f>
        <v>21244.4001</v>
      </c>
      <c r="P620" s="543">
        <f t="array" ref="P620">index(Results!$D$17:$P$17,,match(P$573,Results!$D$1:$P$1,0))/$B620</f>
        <v>17790.1334</v>
      </c>
      <c r="Q620" s="543">
        <f t="array" ref="Q620">index(Results!$D$17:$P$17,,match(Q$573,Results!$D$1:$P$1,0))/$B620</f>
        <v>2386.031305</v>
      </c>
      <c r="R620" t="str">
        <f t="array" ref="R620">index(Results!$D$17:$P$17,,match(R$573,Results!$D$1:$P$1,0))/$B620</f>
        <v>#N/A</v>
      </c>
      <c r="S620" t="str">
        <f t="array" ref="S620">index(Results!$D$17:$P$17,,match(S$573,Results!$D$1:$P$1,0))/$B620</f>
        <v>#N/A</v>
      </c>
    </row>
    <row r="621">
      <c r="A621" s="513" t="s">
        <v>638</v>
      </c>
      <c r="B621" s="837">
        <f t="shared" ref="B621:B629" si="180">B620-10%</f>
        <v>0.9</v>
      </c>
      <c r="D621" s="543">
        <f t="array" ref="D621">index(Results!$C$17:$P$17,,match(D$573,Results!$C$1:$P$1,0))/$B621</f>
        <v>13292.90577</v>
      </c>
      <c r="E621" s="543">
        <f t="array" ref="E621">index(Results!$D$17:$P$17,,match(E$573,Results!$D$1:$P$1,0))/$B621</f>
        <v>9236.172011</v>
      </c>
      <c r="F621" s="217">
        <f t="array" ref="F621">index(Results!$D$17:$P$17,,match(F$573,Results!$D$1:$P$1,0))/$B621</f>
        <v>27012.75537</v>
      </c>
      <c r="G621" s="543">
        <f t="array" ref="G621">index(Results!$D$17:$P$17,,match(G$573,Results!$D$1:$P$1,0))/$B621</f>
        <v>36516.28075</v>
      </c>
      <c r="H621" s="543">
        <f t="array" ref="H621">index(Results!$D$17:$P$17,,match(H$573,Results!$D$1:$P$1,0))/$B621</f>
        <v>11563.89939</v>
      </c>
      <c r="I621" s="543">
        <f t="array" ref="I621">index(Results!$D$17:$P$17,,match(I$573,Results!$D$1:$P$1,0))/$B621</f>
        <v>15494.78947</v>
      </c>
      <c r="J621" s="543">
        <f t="array" ref="J621">index(Results!$D$17:$P$17,,match(J$573,Results!$D$1:$P$1,0))/$B621</f>
        <v>13505.92866</v>
      </c>
      <c r="K621" s="543">
        <f t="array" ref="K621">index(Results!$D$17:$P$17,,match(K$573,Results!$D$1:$P$1,0))/$B621</f>
        <v>15147.00897</v>
      </c>
      <c r="L621" s="543">
        <f t="array" ref="L621">index(Results!$D$17:$P$17,,match(L$573,Results!$D$1:$P$1,0))/$B621</f>
        <v>21166.89296</v>
      </c>
      <c r="M621" s="543">
        <f t="array" ref="M621">index(Results!$D$17:$P$17,,match(M$573,Results!$D$1:$P$1,0))/$B621</f>
        <v>12920.49</v>
      </c>
      <c r="N621" s="543">
        <f t="array" ref="N621">index(Results!$D$17:$P$17,,match(N$573,Results!$D$1:$P$1,0))/$B621</f>
        <v>13184.66143</v>
      </c>
      <c r="O621" s="543">
        <f t="array" ref="O621">index(Results!$D$17:$P$17,,match(O$573,Results!$D$1:$P$1,0))/$B621</f>
        <v>23604.889</v>
      </c>
      <c r="P621" s="543">
        <f t="array" ref="P621">index(Results!$D$17:$P$17,,match(P$573,Results!$D$1:$P$1,0))/$B621</f>
        <v>19766.81489</v>
      </c>
      <c r="Q621" s="543">
        <f t="array" ref="Q621">index(Results!$D$17:$P$17,,match(Q$573,Results!$D$1:$P$1,0))/$B621</f>
        <v>2651.145895</v>
      </c>
      <c r="R621" t="str">
        <f t="array" ref="R621">index(Results!$D$17:$P$17,,match(R$573,Results!$D$1:$P$1,0))/$B621</f>
        <v>#N/A</v>
      </c>
      <c r="S621" t="str">
        <f t="array" ref="S621">index(Results!$D$17:$P$17,,match(S$573,Results!$D$1:$P$1,0))/$B621</f>
        <v>#N/A</v>
      </c>
    </row>
    <row r="622">
      <c r="A622" s="513" t="s">
        <v>639</v>
      </c>
      <c r="B622" s="837">
        <f t="shared" si="180"/>
        <v>0.8</v>
      </c>
      <c r="D622" s="543">
        <f t="array" ref="D622">index(Results!$C$17:$P$17,,match(D$573,Results!$C$1:$P$1,0))/$B622</f>
        <v>14954.519</v>
      </c>
      <c r="E622" s="543">
        <f t="array" ref="E622">index(Results!$D$17:$P$17,,match(E$573,Results!$D$1:$P$1,0))/$B622</f>
        <v>10390.69351</v>
      </c>
      <c r="F622" s="217">
        <f t="array" ref="F622">index(Results!$D$17:$P$17,,match(F$573,Results!$D$1:$P$1,0))/$B622</f>
        <v>30389.34979</v>
      </c>
      <c r="G622" s="543">
        <f t="array" ref="G622">index(Results!$D$17:$P$17,,match(G$573,Results!$D$1:$P$1,0))/$B622</f>
        <v>41080.81584</v>
      </c>
      <c r="H622" s="543">
        <f t="array" ref="H622">index(Results!$D$17:$P$17,,match(H$573,Results!$D$1:$P$1,0))/$B622</f>
        <v>13009.38682</v>
      </c>
      <c r="I622" s="543">
        <f t="array" ref="I622">index(Results!$D$17:$P$17,,match(I$573,Results!$D$1:$P$1,0))/$B622</f>
        <v>17431.63816</v>
      </c>
      <c r="J622" s="543">
        <f t="array" ref="J622">index(Results!$D$17:$P$17,,match(J$573,Results!$D$1:$P$1,0))/$B622</f>
        <v>15194.16974</v>
      </c>
      <c r="K622" s="543">
        <f t="array" ref="K622">index(Results!$D$17:$P$17,,match(K$573,Results!$D$1:$P$1,0))/$B622</f>
        <v>17040.38509</v>
      </c>
      <c r="L622" s="543">
        <f t="array" ref="L622">index(Results!$D$17:$P$17,,match(L$573,Results!$D$1:$P$1,0))/$B622</f>
        <v>23812.75458</v>
      </c>
      <c r="M622" s="543">
        <f t="array" ref="M622">index(Results!$D$17:$P$17,,match(M$573,Results!$D$1:$P$1,0))/$B622</f>
        <v>14535.55125</v>
      </c>
      <c r="N622" s="543">
        <f t="array" ref="N622">index(Results!$D$17:$P$17,,match(N$573,Results!$D$1:$P$1,0))/$B622</f>
        <v>14832.74411</v>
      </c>
      <c r="O622" s="543">
        <f t="array" ref="O622">index(Results!$D$17:$P$17,,match(O$573,Results!$D$1:$P$1,0))/$B622</f>
        <v>26555.50013</v>
      </c>
      <c r="P622" s="543">
        <f t="array" ref="P622">index(Results!$D$17:$P$17,,match(P$573,Results!$D$1:$P$1,0))/$B622</f>
        <v>22237.66675</v>
      </c>
      <c r="Q622" s="543">
        <f t="array" ref="Q622">index(Results!$D$17:$P$17,,match(Q$573,Results!$D$1:$P$1,0))/$B622</f>
        <v>2982.539131</v>
      </c>
      <c r="R622" t="str">
        <f t="array" ref="R622">index(Results!$D$17:$P$17,,match(R$573,Results!$D$1:$P$1,0))/$B622</f>
        <v>#N/A</v>
      </c>
      <c r="S622" t="str">
        <f t="array" ref="S622">index(Results!$D$17:$P$17,,match(S$573,Results!$D$1:$P$1,0))/$B622</f>
        <v>#N/A</v>
      </c>
    </row>
    <row r="623">
      <c r="A623" s="513" t="s">
        <v>640</v>
      </c>
      <c r="B623" s="837">
        <f t="shared" si="180"/>
        <v>0.7</v>
      </c>
      <c r="D623" s="543">
        <f t="array" ref="D623">index(Results!$C$17:$P$17,,match(D$573,Results!$C$1:$P$1,0))/$B623</f>
        <v>17090.87885</v>
      </c>
      <c r="E623" s="543">
        <f t="array" ref="E623">index(Results!$D$17:$P$17,,match(E$573,Results!$D$1:$P$1,0))/$B623</f>
        <v>11875.0783</v>
      </c>
      <c r="F623" s="217">
        <f t="array" ref="F623">index(Results!$D$17:$P$17,,match(F$573,Results!$D$1:$P$1,0))/$B623</f>
        <v>34730.68547</v>
      </c>
      <c r="G623" s="543">
        <f t="array" ref="G623">index(Results!$D$17:$P$17,,match(G$573,Results!$D$1:$P$1,0))/$B623</f>
        <v>46949.50382</v>
      </c>
      <c r="H623" s="543">
        <f t="array" ref="H623">index(Results!$D$17:$P$17,,match(H$573,Results!$D$1:$P$1,0))/$B623</f>
        <v>14867.87065</v>
      </c>
      <c r="I623" s="543">
        <f t="array" ref="I623">index(Results!$D$17:$P$17,,match(I$573,Results!$D$1:$P$1,0))/$B623</f>
        <v>19921.87218</v>
      </c>
      <c r="J623" s="543">
        <f t="array" ref="J623">index(Results!$D$17:$P$17,,match(J$573,Results!$D$1:$P$1,0))/$B623</f>
        <v>17364.76542</v>
      </c>
      <c r="K623" s="543">
        <f t="array" ref="K623">index(Results!$D$17:$P$17,,match(K$573,Results!$D$1:$P$1,0))/$B623</f>
        <v>19474.72582</v>
      </c>
      <c r="L623" s="543">
        <f t="array" ref="L623">index(Results!$D$17:$P$17,,match(L$573,Results!$D$1:$P$1,0))/$B623</f>
        <v>27214.57666</v>
      </c>
      <c r="M623" s="543">
        <f t="array" ref="M623">index(Results!$D$17:$P$17,,match(M$573,Results!$D$1:$P$1,0))/$B623</f>
        <v>16612.05857</v>
      </c>
      <c r="N623" s="543">
        <f t="array" ref="N623">index(Results!$D$17:$P$17,,match(N$573,Results!$D$1:$P$1,0))/$B623</f>
        <v>16951.70755</v>
      </c>
      <c r="O623" s="543">
        <f t="array" ref="O623">index(Results!$D$17:$P$17,,match(O$573,Results!$D$1:$P$1,0))/$B623</f>
        <v>30349.143</v>
      </c>
      <c r="P623" s="543">
        <f t="array" ref="P623">index(Results!$D$17:$P$17,,match(P$573,Results!$D$1:$P$1,0))/$B623</f>
        <v>25414.47629</v>
      </c>
      <c r="Q623" s="543">
        <f t="array" ref="Q623">index(Results!$D$17:$P$17,,match(Q$573,Results!$D$1:$P$1,0))/$B623</f>
        <v>3408.61615</v>
      </c>
      <c r="R623" t="str">
        <f t="array" ref="R623">index(Results!$D$17:$P$17,,match(R$573,Results!$D$1:$P$1,0))/$B623</f>
        <v>#N/A</v>
      </c>
      <c r="S623" t="str">
        <f t="array" ref="S623">index(Results!$D$17:$P$17,,match(S$573,Results!$D$1:$P$1,0))/$B623</f>
        <v>#N/A</v>
      </c>
    </row>
    <row r="624">
      <c r="A624" s="513" t="s">
        <v>641</v>
      </c>
      <c r="B624" s="837">
        <f t="shared" si="180"/>
        <v>0.6</v>
      </c>
      <c r="D624" s="543">
        <f t="array" ref="D624">index(Results!$C$17:$P$17,,match(D$573,Results!$C$1:$P$1,0))/$B624</f>
        <v>19939.35866</v>
      </c>
      <c r="E624" s="543">
        <f t="array" ref="E624">index(Results!$D$17:$P$17,,match(E$573,Results!$D$1:$P$1,0))/$B624</f>
        <v>13854.25802</v>
      </c>
      <c r="F624" s="217">
        <f t="array" ref="F624">index(Results!$D$17:$P$17,,match(F$573,Results!$D$1:$P$1,0))/$B624</f>
        <v>40519.13305</v>
      </c>
      <c r="G624" s="543">
        <f t="array" ref="G624">index(Results!$D$17:$P$17,,match(G$573,Results!$D$1:$P$1,0))/$B624</f>
        <v>54774.42112</v>
      </c>
      <c r="H624" s="543">
        <f t="array" ref="H624">index(Results!$D$17:$P$17,,match(H$573,Results!$D$1:$P$1,0))/$B624</f>
        <v>17345.84909</v>
      </c>
      <c r="I624" s="543">
        <f t="array" ref="I624">index(Results!$D$17:$P$17,,match(I$573,Results!$D$1:$P$1,0))/$B624</f>
        <v>23242.18421</v>
      </c>
      <c r="J624" s="543">
        <f t="array" ref="J624">index(Results!$D$17:$P$17,,match(J$573,Results!$D$1:$P$1,0))/$B624</f>
        <v>20258.89299</v>
      </c>
      <c r="K624" s="543">
        <f t="array" ref="K624">index(Results!$D$17:$P$17,,match(K$573,Results!$D$1:$P$1,0))/$B624</f>
        <v>22720.51345</v>
      </c>
      <c r="L624" s="543">
        <f t="array" ref="L624">index(Results!$D$17:$P$17,,match(L$573,Results!$D$1:$P$1,0))/$B624</f>
        <v>31750.33944</v>
      </c>
      <c r="M624" s="543">
        <f t="array" ref="M624">index(Results!$D$17:$P$17,,match(M$573,Results!$D$1:$P$1,0))/$B624</f>
        <v>19380.735</v>
      </c>
      <c r="N624" s="543">
        <f t="array" ref="N624">index(Results!$D$17:$P$17,,match(N$573,Results!$D$1:$P$1,0))/$B624</f>
        <v>19776.99214</v>
      </c>
      <c r="O624" s="543">
        <f t="array" ref="O624">index(Results!$D$17:$P$17,,match(O$573,Results!$D$1:$P$1,0))/$B624</f>
        <v>35407.3335</v>
      </c>
      <c r="P624" s="543">
        <f t="array" ref="P624">index(Results!$D$17:$P$17,,match(P$573,Results!$D$1:$P$1,0))/$B624</f>
        <v>29650.22233</v>
      </c>
      <c r="Q624" s="543">
        <f t="array" ref="Q624">index(Results!$D$17:$P$17,,match(Q$573,Results!$D$1:$P$1,0))/$B624</f>
        <v>3976.718842</v>
      </c>
      <c r="R624" t="str">
        <f t="array" ref="R624">index(Results!$D$17:$P$17,,match(R$573,Results!$D$1:$P$1,0))/$B624</f>
        <v>#N/A</v>
      </c>
      <c r="S624" t="str">
        <f t="array" ref="S624">index(Results!$D$17:$P$17,,match(S$573,Results!$D$1:$P$1,0))/$B624</f>
        <v>#N/A</v>
      </c>
    </row>
    <row r="625">
      <c r="A625" s="513" t="s">
        <v>642</v>
      </c>
      <c r="B625" s="837">
        <f t="shared" si="180"/>
        <v>0.5</v>
      </c>
      <c r="D625" s="543">
        <f t="array" ref="D625">index(Results!$C$17:$P$17,,match(D$573,Results!$C$1:$P$1,0))/$B625</f>
        <v>23927.23039</v>
      </c>
      <c r="E625" s="543">
        <f t="array" ref="E625">index(Results!$D$17:$P$17,,match(E$573,Results!$D$1:$P$1,0))/$B625</f>
        <v>16625.10962</v>
      </c>
      <c r="F625" s="217">
        <f t="array" ref="F625">index(Results!$D$17:$P$17,,match(F$573,Results!$D$1:$P$1,0))/$B625</f>
        <v>48622.95966</v>
      </c>
      <c r="G625" s="543">
        <f t="array" ref="G625">index(Results!$D$17:$P$17,,match(G$573,Results!$D$1:$P$1,0))/$B625</f>
        <v>65729.30534</v>
      </c>
      <c r="H625" s="543">
        <f t="array" ref="H625">index(Results!$D$17:$P$17,,match(H$573,Results!$D$1:$P$1,0))/$B625</f>
        <v>20815.01891</v>
      </c>
      <c r="I625" s="543">
        <f t="array" ref="I625">index(Results!$D$17:$P$17,,match(I$573,Results!$D$1:$P$1,0))/$B625</f>
        <v>27890.62105</v>
      </c>
      <c r="J625" s="543">
        <f t="array" ref="J625">index(Results!$D$17:$P$17,,match(J$573,Results!$D$1:$P$1,0))/$B625</f>
        <v>24310.67158</v>
      </c>
      <c r="K625" s="543">
        <f t="array" ref="K625">index(Results!$D$17:$P$17,,match(K$573,Results!$D$1:$P$1,0))/$B625</f>
        <v>27264.61615</v>
      </c>
      <c r="L625" s="543">
        <f t="array" ref="L625">index(Results!$D$17:$P$17,,match(L$573,Results!$D$1:$P$1,0))/$B625</f>
        <v>38100.40733</v>
      </c>
      <c r="M625" s="543">
        <f t="array" ref="M625">index(Results!$D$17:$P$17,,match(M$573,Results!$D$1:$P$1,0))/$B625</f>
        <v>23256.882</v>
      </c>
      <c r="N625" s="543">
        <f t="array" ref="N625">index(Results!$D$17:$P$17,,match(N$573,Results!$D$1:$P$1,0))/$B625</f>
        <v>23732.39057</v>
      </c>
      <c r="O625" s="543">
        <f t="array" ref="O625">index(Results!$D$17:$P$17,,match(O$573,Results!$D$1:$P$1,0))/$B625</f>
        <v>42488.8002</v>
      </c>
      <c r="P625" s="543">
        <f t="array" ref="P625">index(Results!$D$17:$P$17,,match(P$573,Results!$D$1:$P$1,0))/$B625</f>
        <v>35580.2668</v>
      </c>
      <c r="Q625" s="543">
        <f t="array" ref="Q625">index(Results!$D$17:$P$17,,match(Q$573,Results!$D$1:$P$1,0))/$B625</f>
        <v>4772.06261</v>
      </c>
      <c r="R625" t="str">
        <f t="array" ref="R625">index(Results!$D$17:$P$17,,match(R$573,Results!$D$1:$P$1,0))/$B625</f>
        <v>#N/A</v>
      </c>
      <c r="S625" t="str">
        <f t="array" ref="S625">index(Results!$D$17:$P$17,,match(S$573,Results!$D$1:$P$1,0))/$B625</f>
        <v>#N/A</v>
      </c>
    </row>
    <row r="626">
      <c r="A626" s="513" t="s">
        <v>643</v>
      </c>
      <c r="B626" s="837">
        <f t="shared" si="180"/>
        <v>0.4</v>
      </c>
      <c r="D626" s="543">
        <f t="array" ref="D626">index(Results!$C$17:$P$17,,match(D$573,Results!$C$1:$P$1,0))/$B626</f>
        <v>29909.03799</v>
      </c>
      <c r="E626" s="543">
        <f t="array" ref="E626">index(Results!$D$17:$P$17,,match(E$573,Results!$D$1:$P$1,0))/$B626</f>
        <v>20781.38702</v>
      </c>
      <c r="F626" s="217">
        <f t="array" ref="F626">index(Results!$D$17:$P$17,,match(F$573,Results!$D$1:$P$1,0))/$B626</f>
        <v>60778.69958</v>
      </c>
      <c r="G626" s="543">
        <f t="array" ref="G626">index(Results!$D$17:$P$17,,match(G$573,Results!$D$1:$P$1,0))/$B626</f>
        <v>82161.63168</v>
      </c>
      <c r="H626" s="543">
        <f t="array" ref="H626">index(Results!$D$17:$P$17,,match(H$573,Results!$D$1:$P$1,0))/$B626</f>
        <v>26018.77364</v>
      </c>
      <c r="I626" s="543">
        <f t="array" ref="I626">index(Results!$D$17:$P$17,,match(I$573,Results!$D$1:$P$1,0))/$B626</f>
        <v>34863.27631</v>
      </c>
      <c r="J626" s="543">
        <f t="array" ref="J626">index(Results!$D$17:$P$17,,match(J$573,Results!$D$1:$P$1,0))/$B626</f>
        <v>30388.33948</v>
      </c>
      <c r="K626" s="543">
        <f t="array" ref="K626">index(Results!$D$17:$P$17,,match(K$573,Results!$D$1:$P$1,0))/$B626</f>
        <v>34080.77018</v>
      </c>
      <c r="L626" s="543">
        <f t="array" ref="L626">index(Results!$D$17:$P$17,,match(L$573,Results!$D$1:$P$1,0))/$B626</f>
        <v>47625.50916</v>
      </c>
      <c r="M626" s="543">
        <f t="array" ref="M626">index(Results!$D$17:$P$17,,match(M$573,Results!$D$1:$P$1,0))/$B626</f>
        <v>29071.1025</v>
      </c>
      <c r="N626" s="543">
        <f t="array" ref="N626">index(Results!$D$17:$P$17,,match(N$573,Results!$D$1:$P$1,0))/$B626</f>
        <v>29665.48821</v>
      </c>
      <c r="O626" s="543">
        <f t="array" ref="O626">index(Results!$D$17:$P$17,,match(O$573,Results!$D$1:$P$1,0))/$B626</f>
        <v>53111.00025</v>
      </c>
      <c r="P626" s="543">
        <f t="array" ref="P626">index(Results!$D$17:$P$17,,match(P$573,Results!$D$1:$P$1,0))/$B626</f>
        <v>44475.3335</v>
      </c>
      <c r="Q626" s="543">
        <f t="array" ref="Q626">index(Results!$D$17:$P$17,,match(Q$573,Results!$D$1:$P$1,0))/$B626</f>
        <v>5965.078263</v>
      </c>
      <c r="R626" t="str">
        <f t="array" ref="R626">index(Results!$D$17:$P$17,,match(R$573,Results!$D$1:$P$1,0))/$B626</f>
        <v>#N/A</v>
      </c>
      <c r="S626" t="str">
        <f t="array" ref="S626">index(Results!$D$17:$P$17,,match(S$573,Results!$D$1:$P$1,0))/$B626</f>
        <v>#N/A</v>
      </c>
    </row>
    <row r="627">
      <c r="A627" s="513" t="s">
        <v>644</v>
      </c>
      <c r="B627" s="837">
        <f t="shared" si="180"/>
        <v>0.3</v>
      </c>
      <c r="D627" s="543">
        <f t="array" ref="D627">index(Results!$C$17:$P$17,,match(D$573,Results!$C$1:$P$1,0))/$B627</f>
        <v>39878.71732</v>
      </c>
      <c r="E627" s="543">
        <f t="array" ref="E627">index(Results!$D$17:$P$17,,match(E$573,Results!$D$1:$P$1,0))/$B627</f>
        <v>27708.51603</v>
      </c>
      <c r="F627" s="217">
        <f t="array" ref="F627">index(Results!$D$17:$P$17,,match(F$573,Results!$D$1:$P$1,0))/$B627</f>
        <v>81038.26611</v>
      </c>
      <c r="G627" s="543">
        <f t="array" ref="G627">index(Results!$D$17:$P$17,,match(G$573,Results!$D$1:$P$1,0))/$B627</f>
        <v>109548.8422</v>
      </c>
      <c r="H627" s="543">
        <f t="array" ref="H627">index(Results!$D$17:$P$17,,match(H$573,Results!$D$1:$P$1,0))/$B627</f>
        <v>34691.69818</v>
      </c>
      <c r="I627" s="543">
        <f t="array" ref="I627">index(Results!$D$17:$P$17,,match(I$573,Results!$D$1:$P$1,0))/$B627</f>
        <v>46484.36841</v>
      </c>
      <c r="J627" s="543">
        <f t="array" ref="J627">index(Results!$D$17:$P$17,,match(J$573,Results!$D$1:$P$1,0))/$B627</f>
        <v>40517.78597</v>
      </c>
      <c r="K627" s="543">
        <f t="array" ref="K627">index(Results!$D$17:$P$17,,match(K$573,Results!$D$1:$P$1,0))/$B627</f>
        <v>45441.02691</v>
      </c>
      <c r="L627" s="543">
        <f t="array" ref="L627">index(Results!$D$17:$P$17,,match(L$573,Results!$D$1:$P$1,0))/$B627</f>
        <v>63500.67888</v>
      </c>
      <c r="M627" s="543">
        <f t="array" ref="M627">index(Results!$D$17:$P$17,,match(M$573,Results!$D$1:$P$1,0))/$B627</f>
        <v>38761.47</v>
      </c>
      <c r="N627" s="543">
        <f t="array" ref="N627">index(Results!$D$17:$P$17,,match(N$573,Results!$D$1:$P$1,0))/$B627</f>
        <v>39553.98428</v>
      </c>
      <c r="O627" s="543">
        <f t="array" ref="O627">index(Results!$D$17:$P$17,,match(O$573,Results!$D$1:$P$1,0))/$B627</f>
        <v>70814.66701</v>
      </c>
      <c r="P627" s="543">
        <f t="array" ref="P627">index(Results!$D$17:$P$17,,match(P$573,Results!$D$1:$P$1,0))/$B627</f>
        <v>59300.44467</v>
      </c>
      <c r="Q627" s="543">
        <f t="array" ref="Q627">index(Results!$D$17:$P$17,,match(Q$573,Results!$D$1:$P$1,0))/$B627</f>
        <v>7953.437684</v>
      </c>
      <c r="R627" t="str">
        <f t="array" ref="R627">index(Results!$D$17:$P$17,,match(R$573,Results!$D$1:$P$1,0))/$B627</f>
        <v>#N/A</v>
      </c>
      <c r="S627" t="str">
        <f t="array" ref="S627">index(Results!$D$17:$P$17,,match(S$573,Results!$D$1:$P$1,0))/$B627</f>
        <v>#N/A</v>
      </c>
    </row>
    <row r="628">
      <c r="A628" s="513" t="s">
        <v>645</v>
      </c>
      <c r="B628" s="837">
        <f t="shared" si="180"/>
        <v>0.2</v>
      </c>
      <c r="D628" s="543">
        <f t="array" ref="D628">index(Results!$C$17:$P$17,,match(D$573,Results!$C$1:$P$1,0))/$B628</f>
        <v>59818.07599</v>
      </c>
      <c r="E628" s="543">
        <f t="array" ref="E628">index(Results!$D$17:$P$17,,match(E$573,Results!$D$1:$P$1,0))/$B628</f>
        <v>41562.77405</v>
      </c>
      <c r="F628" s="217">
        <f t="array" ref="F628">index(Results!$D$17:$P$17,,match(F$573,Results!$D$1:$P$1,0))/$B628</f>
        <v>121557.3992</v>
      </c>
      <c r="G628" s="543">
        <f t="array" ref="G628">index(Results!$D$17:$P$17,,match(G$573,Results!$D$1:$P$1,0))/$B628</f>
        <v>164323.2634</v>
      </c>
      <c r="H628" s="543">
        <f t="array" ref="H628">index(Results!$D$17:$P$17,,match(H$573,Results!$D$1:$P$1,0))/$B628</f>
        <v>52037.54727</v>
      </c>
      <c r="I628" s="543">
        <f t="array" ref="I628">index(Results!$D$17:$P$17,,match(I$573,Results!$D$1:$P$1,0))/$B628</f>
        <v>69726.55262</v>
      </c>
      <c r="J628" s="543">
        <f t="array" ref="J628">index(Results!$D$17:$P$17,,match(J$573,Results!$D$1:$P$1,0))/$B628</f>
        <v>60776.67896</v>
      </c>
      <c r="K628" s="543">
        <f t="array" ref="K628">index(Results!$D$17:$P$17,,match(K$573,Results!$D$1:$P$1,0))/$B628</f>
        <v>68161.54036</v>
      </c>
      <c r="L628" s="543">
        <f t="array" ref="L628">index(Results!$D$17:$P$17,,match(L$573,Results!$D$1:$P$1,0))/$B628</f>
        <v>95251.01833</v>
      </c>
      <c r="M628" s="543">
        <f t="array" ref="M628">index(Results!$D$17:$P$17,,match(M$573,Results!$D$1:$P$1,0))/$B628</f>
        <v>58142.205</v>
      </c>
      <c r="N628" s="543">
        <f t="array" ref="N628">index(Results!$D$17:$P$17,,match(N$573,Results!$D$1:$P$1,0))/$B628</f>
        <v>59330.97642</v>
      </c>
      <c r="O628" s="543">
        <f t="array" ref="O628">index(Results!$D$17:$P$17,,match(O$573,Results!$D$1:$P$1,0))/$B628</f>
        <v>106222.0005</v>
      </c>
      <c r="P628" s="543">
        <f t="array" ref="P628">index(Results!$D$17:$P$17,,match(P$573,Results!$D$1:$P$1,0))/$B628</f>
        <v>88950.667</v>
      </c>
      <c r="Q628" s="543">
        <f t="array" ref="Q628">index(Results!$D$17:$P$17,,match(Q$573,Results!$D$1:$P$1,0))/$B628</f>
        <v>11930.15653</v>
      </c>
      <c r="R628" t="str">
        <f t="array" ref="R628">index(Results!$D$17:$P$17,,match(R$573,Results!$D$1:$P$1,0))/$B628</f>
        <v>#N/A</v>
      </c>
      <c r="S628" t="str">
        <f t="array" ref="S628">index(Results!$D$17:$P$17,,match(S$573,Results!$D$1:$P$1,0))/$B628</f>
        <v>#N/A</v>
      </c>
    </row>
    <row r="629">
      <c r="A629" s="513" t="s">
        <v>646</v>
      </c>
      <c r="B629" s="837">
        <f t="shared" si="180"/>
        <v>0.1</v>
      </c>
      <c r="D629" s="543">
        <f t="array" ref="D629">index(Results!$C$17:$P$17,,match(D$573,Results!$C$1:$P$1,0))/$B629</f>
        <v>119636.152</v>
      </c>
      <c r="E629" s="543">
        <f t="array" ref="E629">index(Results!$D$17:$P$17,,match(E$573,Results!$D$1:$P$1,0))/$B629</f>
        <v>83125.5481</v>
      </c>
      <c r="F629" s="217">
        <f t="array" ref="F629">index(Results!$D$17:$P$17,,match(F$573,Results!$D$1:$P$1,0))/$B629</f>
        <v>243114.7983</v>
      </c>
      <c r="G629" s="543">
        <f t="array" ref="G629">index(Results!$D$17:$P$17,,match(G$573,Results!$D$1:$P$1,0))/$B629</f>
        <v>328646.5267</v>
      </c>
      <c r="H629" s="543">
        <f t="array" ref="H629">index(Results!$D$17:$P$17,,match(H$573,Results!$D$1:$P$1,0))/$B629</f>
        <v>104075.0945</v>
      </c>
      <c r="I629" s="543">
        <f t="array" ref="I629">index(Results!$D$17:$P$17,,match(I$573,Results!$D$1:$P$1,0))/$B629</f>
        <v>139453.1052</v>
      </c>
      <c r="J629" s="543">
        <f t="array" ref="J629">index(Results!$D$17:$P$17,,match(J$573,Results!$D$1:$P$1,0))/$B629</f>
        <v>121553.3579</v>
      </c>
      <c r="K629" s="543">
        <f t="array" ref="K629">index(Results!$D$17:$P$17,,match(K$573,Results!$D$1:$P$1,0))/$B629</f>
        <v>136323.0807</v>
      </c>
      <c r="L629" s="543">
        <f t="array" ref="L629">index(Results!$D$17:$P$17,,match(L$573,Results!$D$1:$P$1,0))/$B629</f>
        <v>190502.0367</v>
      </c>
      <c r="M629" s="543">
        <f t="array" ref="M629">index(Results!$D$17:$P$17,,match(M$573,Results!$D$1:$P$1,0))/$B629</f>
        <v>116284.41</v>
      </c>
      <c r="N629" s="543">
        <f t="array" ref="N629">index(Results!$D$17:$P$17,,match(N$573,Results!$D$1:$P$1,0))/$B629</f>
        <v>118661.9528</v>
      </c>
      <c r="O629" s="543">
        <f t="array" ref="O629">index(Results!$D$17:$P$17,,match(O$573,Results!$D$1:$P$1,0))/$B629</f>
        <v>212444.001</v>
      </c>
      <c r="P629" s="543">
        <f t="array" ref="P629">index(Results!$D$17:$P$17,,match(P$573,Results!$D$1:$P$1,0))/$B629</f>
        <v>177901.334</v>
      </c>
      <c r="Q629" s="543">
        <f t="array" ref="Q629">index(Results!$D$17:$P$17,,match(Q$573,Results!$D$1:$P$1,0))/$B629</f>
        <v>23860.31305</v>
      </c>
      <c r="R629" t="str">
        <f t="array" ref="R629">index(Results!$D$17:$P$17,,match(R$573,Results!$D$1:$P$1,0))/$B629</f>
        <v>#N/A</v>
      </c>
      <c r="S629" t="str">
        <f t="array" ref="S629">index(Results!$D$17:$P$17,,match(S$573,Results!$D$1:$P$1,0))/$B629</f>
        <v>#N/A</v>
      </c>
    </row>
    <row r="630">
      <c r="A630" s="513" t="s">
        <v>647</v>
      </c>
      <c r="B630" s="835">
        <v>0.01</v>
      </c>
      <c r="D630" s="543">
        <f t="array" ref="D630">index(Results!$C$17:$P$17,,match(D$573,Results!$C$1:$P$1,0))/$B630</f>
        <v>1196361.52</v>
      </c>
      <c r="E630" s="543">
        <f t="array" ref="E630">index(Results!$D$17:$P$17,,match(E$573,Results!$D$1:$P$1,0))/$B630</f>
        <v>831255.481</v>
      </c>
      <c r="F630" s="217">
        <f t="array" ref="F630">index(Results!$D$17:$P$17,,match(F$573,Results!$D$1:$P$1,0))/$B630</f>
        <v>2431147.983</v>
      </c>
      <c r="G630" s="543">
        <f t="array" ref="G630">index(Results!$D$17:$P$17,,match(G$573,Results!$D$1:$P$1,0))/$B630</f>
        <v>3286465.267</v>
      </c>
      <c r="H630" s="543">
        <f t="array" ref="H630">index(Results!$D$17:$P$17,,match(H$573,Results!$D$1:$P$1,0))/$B630</f>
        <v>1040750.945</v>
      </c>
      <c r="I630" s="543">
        <f t="array" ref="I630">index(Results!$D$17:$P$17,,match(I$573,Results!$D$1:$P$1,0))/$B630</f>
        <v>1394531.052</v>
      </c>
      <c r="J630" s="543">
        <f t="array" ref="J630">index(Results!$D$17:$P$17,,match(J$573,Results!$D$1:$P$1,0))/$B630</f>
        <v>1215533.579</v>
      </c>
      <c r="K630" s="543">
        <f t="array" ref="K630">index(Results!$D$17:$P$17,,match(K$573,Results!$D$1:$P$1,0))/$B630</f>
        <v>1363230.807</v>
      </c>
      <c r="L630" s="543">
        <f t="array" ref="L630">index(Results!$D$17:$P$17,,match(L$573,Results!$D$1:$P$1,0))/$B630</f>
        <v>1905020.367</v>
      </c>
      <c r="M630" s="543">
        <f t="array" ref="M630">index(Results!$D$17:$P$17,,match(M$573,Results!$D$1:$P$1,0))/$B630</f>
        <v>1162844.1</v>
      </c>
      <c r="N630" s="543">
        <f t="array" ref="N630">index(Results!$D$17:$P$17,,match(N$573,Results!$D$1:$P$1,0))/$B630</f>
        <v>1186619.528</v>
      </c>
      <c r="O630" s="543">
        <f t="array" ref="O630">index(Results!$D$17:$P$17,,match(O$573,Results!$D$1:$P$1,0))/$B630</f>
        <v>2124440.01</v>
      </c>
      <c r="P630" s="543">
        <f t="array" ref="P630">index(Results!$D$17:$P$17,,match(P$573,Results!$D$1:$P$1,0))/$B630</f>
        <v>1779013.34</v>
      </c>
      <c r="Q630" s="543">
        <f t="array" ref="Q630">index(Results!$D$17:$P$17,,match(Q$573,Results!$D$1:$P$1,0))/$B630</f>
        <v>238603.1305</v>
      </c>
      <c r="R630" t="str">
        <f t="array" ref="R630">index(Results!$D$17:$P$17,,match(R$573,Results!$D$1:$P$1,0))/$B630</f>
        <v>#N/A</v>
      </c>
      <c r="S630" t="str">
        <f t="array" ref="S630">index(Results!$D$17:$P$17,,match(S$573,Results!$D$1:$P$1,0))/$B630</f>
        <v>#N/A</v>
      </c>
    </row>
    <row r="631">
      <c r="A631" s="513" t="s">
        <v>648</v>
      </c>
      <c r="B631" s="643"/>
      <c r="F631" s="14"/>
    </row>
    <row r="632">
      <c r="B632" s="643"/>
      <c r="F632" s="14"/>
    </row>
    <row r="633">
      <c r="B633" s="643"/>
      <c r="F633" s="14"/>
    </row>
    <row r="634">
      <c r="B634" s="643"/>
      <c r="F634" s="14"/>
    </row>
    <row r="635">
      <c r="B635" s="643"/>
      <c r="F635" s="14"/>
    </row>
    <row r="636">
      <c r="B636" s="643"/>
      <c r="F636" s="14"/>
    </row>
    <row r="637">
      <c r="B637" s="643"/>
      <c r="F637" s="14"/>
    </row>
    <row r="638">
      <c r="B638" s="643"/>
      <c r="F638" s="14"/>
    </row>
    <row r="639">
      <c r="B639" s="643"/>
      <c r="F639" s="14"/>
    </row>
    <row r="640">
      <c r="B640" s="643"/>
      <c r="F640" s="14"/>
    </row>
    <row r="641">
      <c r="B641" s="643"/>
      <c r="F641" s="14"/>
    </row>
    <row r="642">
      <c r="B642" s="643"/>
      <c r="F642" s="14"/>
    </row>
    <row r="643">
      <c r="B643" s="643"/>
      <c r="F643" s="14"/>
    </row>
    <row r="644">
      <c r="B644" s="643"/>
      <c r="F644" s="14"/>
    </row>
    <row r="645">
      <c r="B645" s="643"/>
      <c r="F645" s="14"/>
    </row>
    <row r="646">
      <c r="B646" s="643"/>
      <c r="F646" s="14"/>
    </row>
    <row r="647">
      <c r="B647" s="643"/>
      <c r="F647" s="14"/>
    </row>
    <row r="648">
      <c r="B648" s="643"/>
      <c r="F648" s="14"/>
    </row>
    <row r="649">
      <c r="B649" s="643"/>
      <c r="F649" s="14"/>
    </row>
    <row r="650">
      <c r="B650" s="643"/>
      <c r="F650" s="14"/>
    </row>
    <row r="651">
      <c r="B651" s="643"/>
      <c r="F651" s="14"/>
    </row>
    <row r="652">
      <c r="B652" s="643"/>
      <c r="F652" s="14"/>
    </row>
    <row r="653">
      <c r="B653" s="643"/>
      <c r="F653" s="14"/>
    </row>
    <row r="654">
      <c r="B654" s="643"/>
      <c r="F654" s="14"/>
    </row>
    <row r="655">
      <c r="B655" s="643"/>
      <c r="F655" s="14"/>
    </row>
    <row r="656">
      <c r="B656" s="643"/>
      <c r="F656" s="14"/>
    </row>
    <row r="657">
      <c r="B657" s="643"/>
      <c r="F657" s="14"/>
    </row>
    <row r="658">
      <c r="B658" s="643"/>
      <c r="F658" s="14"/>
    </row>
    <row r="659">
      <c r="B659" s="643"/>
      <c r="F659" s="14"/>
    </row>
    <row r="660">
      <c r="B660" s="643"/>
      <c r="F660" s="14"/>
    </row>
    <row r="661">
      <c r="B661" s="643"/>
      <c r="F661" s="14"/>
    </row>
    <row r="662">
      <c r="B662" s="643"/>
      <c r="F662" s="14"/>
    </row>
    <row r="663">
      <c r="B663" s="643"/>
      <c r="F663" s="14"/>
    </row>
    <row r="664">
      <c r="B664" s="643"/>
      <c r="F664" s="14"/>
    </row>
    <row r="665">
      <c r="B665" s="643"/>
      <c r="F665" s="14"/>
    </row>
    <row r="666">
      <c r="B666" s="643"/>
      <c r="F666" s="14"/>
    </row>
    <row r="667">
      <c r="B667" s="643"/>
      <c r="F667" s="14"/>
    </row>
    <row r="668">
      <c r="B668" s="643"/>
      <c r="F668" s="14"/>
    </row>
    <row r="669">
      <c r="B669" s="643"/>
      <c r="F669" s="14"/>
    </row>
    <row r="670">
      <c r="B670" s="643"/>
      <c r="F670" s="14"/>
    </row>
    <row r="671">
      <c r="B671" s="643"/>
      <c r="F671" s="14"/>
    </row>
    <row r="672">
      <c r="B672" s="643"/>
      <c r="F672" s="14"/>
    </row>
    <row r="673">
      <c r="B673" s="643"/>
      <c r="F673" s="14"/>
    </row>
    <row r="674">
      <c r="B674" s="643"/>
      <c r="F674" s="14"/>
    </row>
    <row r="675">
      <c r="B675" s="643"/>
      <c r="F675" s="14"/>
    </row>
    <row r="676">
      <c r="B676" s="643"/>
      <c r="F676" s="14"/>
    </row>
    <row r="677">
      <c r="B677" s="643"/>
      <c r="F677" s="14"/>
    </row>
    <row r="678">
      <c r="B678" s="643"/>
      <c r="F678" s="14"/>
    </row>
    <row r="679">
      <c r="B679" s="643"/>
      <c r="F679" s="14"/>
    </row>
    <row r="680">
      <c r="B680" s="643"/>
      <c r="F680" s="14"/>
    </row>
    <row r="681">
      <c r="B681" s="643"/>
      <c r="F681" s="14"/>
    </row>
    <row r="682">
      <c r="B682" s="643"/>
      <c r="F682" s="14"/>
    </row>
    <row r="683">
      <c r="B683" s="643"/>
      <c r="F683" s="14"/>
    </row>
    <row r="684">
      <c r="B684" s="643"/>
      <c r="F684" s="14"/>
    </row>
    <row r="685">
      <c r="B685" s="643"/>
      <c r="F685" s="14"/>
    </row>
    <row r="686">
      <c r="B686" s="643"/>
      <c r="F686" s="14"/>
    </row>
    <row r="687">
      <c r="B687" s="643"/>
      <c r="F687" s="14"/>
    </row>
    <row r="688">
      <c r="B688" s="643"/>
      <c r="F688" s="14"/>
    </row>
    <row r="689">
      <c r="B689" s="643"/>
      <c r="F689" s="14"/>
    </row>
    <row r="690">
      <c r="B690" s="643"/>
      <c r="F690" s="14"/>
    </row>
    <row r="691">
      <c r="B691" s="643"/>
      <c r="F691" s="14"/>
    </row>
    <row r="692">
      <c r="B692" s="643"/>
      <c r="F692" s="14"/>
    </row>
    <row r="693">
      <c r="B693" s="643"/>
      <c r="F693" s="14"/>
    </row>
    <row r="694">
      <c r="B694" s="643"/>
      <c r="F694" s="14"/>
    </row>
    <row r="695">
      <c r="B695" s="643"/>
      <c r="F695" s="14"/>
    </row>
    <row r="696">
      <c r="B696" s="643"/>
      <c r="F696" s="14"/>
    </row>
    <row r="697">
      <c r="B697" s="643"/>
      <c r="F697" s="14"/>
    </row>
    <row r="698">
      <c r="B698" s="643"/>
      <c r="F698" s="14"/>
    </row>
    <row r="699">
      <c r="B699" s="643"/>
      <c r="F699" s="14"/>
    </row>
    <row r="700">
      <c r="B700" s="643"/>
      <c r="F700" s="14"/>
    </row>
    <row r="701">
      <c r="B701" s="643"/>
      <c r="F701" s="14"/>
    </row>
    <row r="702">
      <c r="B702" s="643"/>
      <c r="F702" s="14"/>
    </row>
    <row r="703">
      <c r="B703" s="643"/>
      <c r="F703" s="14"/>
    </row>
    <row r="704">
      <c r="B704" s="643"/>
      <c r="F704" s="14"/>
    </row>
    <row r="705">
      <c r="B705" s="643"/>
      <c r="F705" s="14"/>
    </row>
    <row r="706">
      <c r="B706" s="643"/>
      <c r="F706" s="14"/>
    </row>
    <row r="707">
      <c r="B707" s="643"/>
      <c r="F707" s="14"/>
    </row>
    <row r="708">
      <c r="B708" s="643"/>
      <c r="F708" s="14"/>
    </row>
    <row r="709">
      <c r="B709" s="643"/>
      <c r="F709" s="14"/>
    </row>
    <row r="710">
      <c r="B710" s="643"/>
      <c r="F710" s="14"/>
    </row>
    <row r="711">
      <c r="B711" s="643"/>
      <c r="F711" s="14"/>
    </row>
    <row r="712">
      <c r="B712" s="643"/>
      <c r="F712" s="14"/>
    </row>
    <row r="713">
      <c r="B713" s="643"/>
      <c r="F713" s="14"/>
    </row>
    <row r="714">
      <c r="B714" s="643"/>
      <c r="F714" s="14"/>
    </row>
    <row r="715">
      <c r="B715" s="643"/>
      <c r="F715" s="14"/>
    </row>
    <row r="716">
      <c r="B716" s="643"/>
      <c r="F716" s="14"/>
    </row>
    <row r="717">
      <c r="B717" s="643"/>
      <c r="F717" s="14"/>
    </row>
    <row r="718">
      <c r="B718" s="643"/>
      <c r="F718" s="14"/>
    </row>
    <row r="719">
      <c r="B719" s="643"/>
      <c r="F719" s="14"/>
    </row>
    <row r="720">
      <c r="B720" s="643"/>
      <c r="F720" s="14"/>
    </row>
    <row r="721">
      <c r="B721" s="643"/>
      <c r="F721" s="14"/>
    </row>
    <row r="722">
      <c r="B722" s="643"/>
      <c r="F722" s="14"/>
    </row>
    <row r="723">
      <c r="B723" s="643"/>
      <c r="F723" s="14"/>
    </row>
    <row r="724">
      <c r="B724" s="643"/>
      <c r="F724" s="14"/>
    </row>
    <row r="725">
      <c r="B725" s="643"/>
      <c r="F725" s="14"/>
    </row>
    <row r="726">
      <c r="B726" s="643"/>
      <c r="F726" s="14"/>
    </row>
    <row r="727">
      <c r="B727" s="643"/>
      <c r="F727" s="14"/>
    </row>
    <row r="728">
      <c r="B728" s="643"/>
      <c r="F728" s="14"/>
    </row>
    <row r="729">
      <c r="B729" s="643"/>
      <c r="F729" s="14"/>
    </row>
    <row r="730">
      <c r="B730" s="643"/>
      <c r="F730" s="14"/>
    </row>
    <row r="731">
      <c r="B731" s="643"/>
      <c r="F731" s="14"/>
    </row>
    <row r="732">
      <c r="B732" s="643"/>
      <c r="F732" s="14"/>
    </row>
    <row r="733">
      <c r="B733" s="643"/>
      <c r="F733" s="14"/>
    </row>
    <row r="734">
      <c r="B734" s="643"/>
      <c r="F734" s="14"/>
    </row>
    <row r="735">
      <c r="B735" s="643"/>
      <c r="F735" s="14"/>
    </row>
    <row r="736">
      <c r="B736" s="643"/>
      <c r="F736" s="14"/>
    </row>
    <row r="737">
      <c r="B737" s="643"/>
      <c r="F737" s="14"/>
    </row>
    <row r="738">
      <c r="B738" s="643"/>
      <c r="F738" s="14"/>
    </row>
    <row r="739">
      <c r="B739" s="643"/>
      <c r="F739" s="14"/>
    </row>
    <row r="740">
      <c r="B740" s="643"/>
      <c r="F740" s="14"/>
    </row>
    <row r="741">
      <c r="B741" s="643"/>
      <c r="F741" s="14"/>
    </row>
    <row r="742">
      <c r="B742" s="643"/>
      <c r="F742" s="14"/>
    </row>
    <row r="743">
      <c r="B743" s="643"/>
      <c r="F743" s="14"/>
    </row>
    <row r="744">
      <c r="B744" s="643"/>
      <c r="F744" s="14"/>
    </row>
    <row r="745">
      <c r="B745" s="643"/>
      <c r="F745" s="14"/>
    </row>
    <row r="746">
      <c r="B746" s="643"/>
      <c r="F746" s="14"/>
    </row>
    <row r="747">
      <c r="B747" s="643"/>
      <c r="F747" s="14"/>
    </row>
    <row r="748">
      <c r="B748" s="643"/>
      <c r="F748" s="14"/>
    </row>
    <row r="749">
      <c r="B749" s="643"/>
      <c r="F749" s="14"/>
    </row>
    <row r="750">
      <c r="B750" s="643"/>
      <c r="F750" s="14"/>
    </row>
    <row r="751">
      <c r="B751" s="643"/>
      <c r="F751" s="14"/>
    </row>
    <row r="752">
      <c r="B752" s="643"/>
      <c r="F752" s="14"/>
    </row>
    <row r="753">
      <c r="B753" s="643"/>
      <c r="F753" s="14"/>
    </row>
    <row r="754">
      <c r="B754" s="643"/>
      <c r="F754" s="14"/>
    </row>
    <row r="755">
      <c r="B755" s="643"/>
      <c r="F755" s="14"/>
    </row>
    <row r="756">
      <c r="B756" s="643"/>
      <c r="F756" s="14"/>
    </row>
    <row r="757">
      <c r="B757" s="643"/>
      <c r="F757" s="14"/>
    </row>
    <row r="758">
      <c r="B758" s="643"/>
      <c r="F758" s="14"/>
    </row>
    <row r="759">
      <c r="B759" s="643"/>
      <c r="F759" s="14"/>
    </row>
    <row r="760">
      <c r="B760" s="643"/>
      <c r="F760" s="14"/>
    </row>
    <row r="761">
      <c r="B761" s="643"/>
      <c r="F761" s="14"/>
    </row>
    <row r="762">
      <c r="B762" s="643"/>
      <c r="F762" s="14"/>
    </row>
    <row r="763">
      <c r="B763" s="643"/>
      <c r="F763" s="14"/>
    </row>
    <row r="764">
      <c r="B764" s="643"/>
      <c r="F764" s="14"/>
    </row>
    <row r="765">
      <c r="B765" s="643"/>
      <c r="F765" s="14"/>
    </row>
    <row r="766">
      <c r="B766" s="643"/>
      <c r="F766" s="14"/>
    </row>
    <row r="767">
      <c r="B767" s="643"/>
      <c r="F767" s="14"/>
    </row>
    <row r="768">
      <c r="B768" s="643"/>
      <c r="F768" s="14"/>
    </row>
    <row r="769">
      <c r="B769" s="643"/>
      <c r="F769" s="14"/>
    </row>
    <row r="770">
      <c r="B770" s="643"/>
      <c r="F770" s="14"/>
    </row>
    <row r="771">
      <c r="B771" s="643"/>
      <c r="F771" s="14"/>
    </row>
    <row r="772">
      <c r="B772" s="643"/>
      <c r="F772" s="14"/>
    </row>
    <row r="773">
      <c r="B773" s="643"/>
      <c r="F773" s="14"/>
    </row>
    <row r="774">
      <c r="B774" s="643"/>
      <c r="F774" s="14"/>
    </row>
    <row r="775">
      <c r="B775" s="643"/>
      <c r="F775" s="14"/>
    </row>
    <row r="776">
      <c r="B776" s="643"/>
      <c r="F776" s="14"/>
    </row>
    <row r="777">
      <c r="B777" s="643"/>
      <c r="F777" s="14"/>
    </row>
    <row r="778">
      <c r="B778" s="643"/>
      <c r="F778" s="14"/>
    </row>
    <row r="779">
      <c r="B779" s="643"/>
      <c r="F779" s="14"/>
    </row>
    <row r="780">
      <c r="B780" s="643"/>
      <c r="F780" s="14"/>
    </row>
    <row r="781">
      <c r="B781" s="643"/>
      <c r="F781" s="14"/>
    </row>
    <row r="782">
      <c r="B782" s="643"/>
      <c r="F782" s="14"/>
    </row>
    <row r="783">
      <c r="B783" s="643"/>
      <c r="F783" s="14"/>
    </row>
    <row r="784">
      <c r="B784" s="643"/>
      <c r="F784" s="14"/>
    </row>
    <row r="785">
      <c r="B785" s="643"/>
      <c r="F785" s="14"/>
    </row>
    <row r="786">
      <c r="B786" s="643"/>
      <c r="F786" s="14"/>
    </row>
    <row r="787">
      <c r="B787" s="643"/>
      <c r="F787" s="14"/>
    </row>
    <row r="788">
      <c r="B788" s="643"/>
      <c r="F788" s="14"/>
    </row>
    <row r="789">
      <c r="B789" s="643"/>
      <c r="F789" s="14"/>
    </row>
    <row r="790">
      <c r="B790" s="643"/>
      <c r="F790" s="14"/>
    </row>
    <row r="791">
      <c r="B791" s="643"/>
      <c r="F791" s="14"/>
    </row>
    <row r="792">
      <c r="B792" s="643"/>
      <c r="F792" s="14"/>
    </row>
    <row r="793">
      <c r="B793" s="643"/>
      <c r="F793" s="14"/>
    </row>
    <row r="794">
      <c r="B794" s="643"/>
      <c r="F794" s="14"/>
    </row>
    <row r="795">
      <c r="B795" s="643"/>
      <c r="F795" s="14"/>
    </row>
    <row r="796">
      <c r="B796" s="643"/>
      <c r="F796" s="14"/>
    </row>
    <row r="797">
      <c r="B797" s="643"/>
      <c r="F797" s="14"/>
    </row>
    <row r="798">
      <c r="B798" s="643"/>
      <c r="F798" s="14"/>
    </row>
    <row r="799">
      <c r="B799" s="643"/>
      <c r="F799" s="14"/>
    </row>
    <row r="800">
      <c r="B800" s="643"/>
      <c r="F800" s="14"/>
    </row>
    <row r="801">
      <c r="B801" s="643"/>
      <c r="F801" s="14"/>
    </row>
    <row r="802">
      <c r="B802" s="643"/>
      <c r="F802" s="14"/>
    </row>
    <row r="803">
      <c r="B803" s="643"/>
      <c r="F803" s="14"/>
    </row>
    <row r="804">
      <c r="B804" s="643"/>
      <c r="F804" s="14"/>
    </row>
    <row r="805">
      <c r="B805" s="643"/>
      <c r="F805" s="14"/>
    </row>
    <row r="806">
      <c r="B806" s="643"/>
      <c r="F806" s="14"/>
    </row>
    <row r="807">
      <c r="B807" s="643"/>
      <c r="F807" s="14"/>
    </row>
    <row r="808">
      <c r="B808" s="643"/>
      <c r="F808" s="14"/>
    </row>
    <row r="809">
      <c r="B809" s="643"/>
      <c r="F809" s="14"/>
    </row>
    <row r="810">
      <c r="B810" s="643"/>
      <c r="F810" s="14"/>
    </row>
    <row r="811">
      <c r="B811" s="643"/>
      <c r="F811" s="14"/>
    </row>
    <row r="812">
      <c r="B812" s="643"/>
      <c r="F812" s="14"/>
    </row>
    <row r="813">
      <c r="B813" s="643"/>
      <c r="F813" s="14"/>
    </row>
    <row r="814">
      <c r="B814" s="643"/>
      <c r="F814" s="14"/>
    </row>
    <row r="815">
      <c r="B815" s="643"/>
      <c r="F815" s="14"/>
    </row>
    <row r="816">
      <c r="B816" s="643"/>
      <c r="F816" s="14"/>
    </row>
    <row r="817">
      <c r="B817" s="643"/>
      <c r="F817" s="14"/>
    </row>
    <row r="818">
      <c r="B818" s="643"/>
      <c r="F818" s="14"/>
    </row>
    <row r="819">
      <c r="B819" s="643"/>
      <c r="F819" s="14"/>
    </row>
    <row r="820">
      <c r="B820" s="643"/>
      <c r="F820" s="14"/>
    </row>
    <row r="821">
      <c r="B821" s="643"/>
      <c r="F821" s="14"/>
    </row>
    <row r="822">
      <c r="B822" s="643"/>
      <c r="F822" s="14"/>
    </row>
    <row r="823">
      <c r="B823" s="643"/>
      <c r="F823" s="14"/>
    </row>
    <row r="824">
      <c r="B824" s="643"/>
      <c r="F824" s="14"/>
    </row>
    <row r="825">
      <c r="B825" s="643"/>
      <c r="F825" s="14"/>
    </row>
    <row r="826">
      <c r="B826" s="643"/>
      <c r="F826" s="14"/>
    </row>
    <row r="827">
      <c r="B827" s="643"/>
      <c r="F827" s="14"/>
    </row>
    <row r="828">
      <c r="B828" s="643"/>
      <c r="F828" s="14"/>
    </row>
    <row r="829">
      <c r="B829" s="643"/>
      <c r="F829" s="14"/>
    </row>
    <row r="830">
      <c r="B830" s="643"/>
      <c r="F830" s="14"/>
    </row>
    <row r="831">
      <c r="B831" s="643"/>
      <c r="F831" s="14"/>
    </row>
    <row r="832">
      <c r="B832" s="643"/>
      <c r="F832" s="14"/>
    </row>
    <row r="833">
      <c r="B833" s="643"/>
      <c r="F833" s="14"/>
    </row>
    <row r="834">
      <c r="B834" s="643"/>
      <c r="F834" s="14"/>
    </row>
    <row r="835">
      <c r="B835" s="643"/>
      <c r="F835" s="14"/>
    </row>
    <row r="836">
      <c r="B836" s="643"/>
      <c r="F836" s="14"/>
    </row>
    <row r="837">
      <c r="B837" s="643"/>
      <c r="F837" s="14"/>
    </row>
    <row r="838">
      <c r="B838" s="643"/>
      <c r="F838" s="14"/>
    </row>
    <row r="839">
      <c r="B839" s="643"/>
      <c r="F839" s="14"/>
    </row>
    <row r="840">
      <c r="B840" s="643"/>
      <c r="F840" s="14"/>
    </row>
    <row r="841">
      <c r="B841" s="643"/>
      <c r="F841" s="14"/>
    </row>
    <row r="842">
      <c r="B842" s="643"/>
      <c r="F842" s="14"/>
    </row>
    <row r="843">
      <c r="B843" s="643"/>
      <c r="F843" s="14"/>
    </row>
    <row r="844">
      <c r="B844" s="643"/>
      <c r="F844" s="14"/>
    </row>
    <row r="845">
      <c r="B845" s="643"/>
      <c r="F845" s="14"/>
    </row>
    <row r="846">
      <c r="B846" s="643"/>
      <c r="F846" s="14"/>
    </row>
    <row r="847">
      <c r="B847" s="643"/>
      <c r="F847" s="14"/>
    </row>
    <row r="848">
      <c r="B848" s="643"/>
      <c r="F848" s="14"/>
    </row>
    <row r="849">
      <c r="B849" s="643"/>
      <c r="F849" s="14"/>
    </row>
    <row r="850">
      <c r="B850" s="643"/>
      <c r="F850" s="14"/>
    </row>
    <row r="851">
      <c r="B851" s="643"/>
      <c r="F851" s="14"/>
    </row>
    <row r="852">
      <c r="B852" s="643"/>
      <c r="F852" s="14"/>
    </row>
    <row r="853">
      <c r="B853" s="643"/>
      <c r="F853" s="14"/>
    </row>
    <row r="854">
      <c r="B854" s="643"/>
      <c r="F854" s="14"/>
    </row>
    <row r="855">
      <c r="B855" s="643"/>
      <c r="F855" s="14"/>
    </row>
    <row r="856">
      <c r="B856" s="643"/>
      <c r="F856" s="14"/>
    </row>
    <row r="857">
      <c r="B857" s="643"/>
      <c r="F857" s="14"/>
    </row>
    <row r="858">
      <c r="B858" s="643"/>
      <c r="F858" s="14"/>
    </row>
    <row r="859">
      <c r="B859" s="643"/>
      <c r="F859" s="14"/>
    </row>
    <row r="860">
      <c r="B860" s="643"/>
      <c r="F860" s="14"/>
    </row>
    <row r="861">
      <c r="B861" s="643"/>
      <c r="F861" s="14"/>
    </row>
    <row r="862">
      <c r="B862" s="643"/>
      <c r="F862" s="14"/>
    </row>
    <row r="863">
      <c r="B863" s="643"/>
      <c r="F863" s="14"/>
    </row>
    <row r="864">
      <c r="B864" s="643"/>
      <c r="F864" s="14"/>
    </row>
    <row r="865">
      <c r="B865" s="643"/>
      <c r="F865" s="14"/>
    </row>
    <row r="866">
      <c r="B866" s="643"/>
      <c r="F866" s="14"/>
    </row>
    <row r="867">
      <c r="B867" s="643"/>
      <c r="F867" s="14"/>
    </row>
    <row r="868">
      <c r="B868" s="643"/>
      <c r="F868" s="14"/>
    </row>
    <row r="869">
      <c r="B869" s="643"/>
      <c r="F869" s="14"/>
    </row>
    <row r="870">
      <c r="B870" s="643"/>
      <c r="F870" s="14"/>
    </row>
    <row r="871">
      <c r="B871" s="643"/>
      <c r="F871" s="14"/>
    </row>
    <row r="872">
      <c r="B872" s="643"/>
      <c r="F872" s="14"/>
    </row>
    <row r="873">
      <c r="B873" s="643"/>
      <c r="F873" s="14"/>
    </row>
    <row r="874">
      <c r="B874" s="643"/>
      <c r="F874" s="14"/>
    </row>
    <row r="875">
      <c r="B875" s="643"/>
      <c r="F875" s="14"/>
    </row>
    <row r="876">
      <c r="B876" s="643"/>
      <c r="F876" s="14"/>
    </row>
    <row r="877">
      <c r="B877" s="643"/>
      <c r="F877" s="14"/>
    </row>
    <row r="878">
      <c r="B878" s="643"/>
      <c r="F878" s="14"/>
    </row>
    <row r="879">
      <c r="B879" s="643"/>
      <c r="F879" s="14"/>
    </row>
    <row r="880">
      <c r="B880" s="643"/>
      <c r="F880" s="14"/>
    </row>
    <row r="881">
      <c r="B881" s="643"/>
      <c r="F881" s="14"/>
    </row>
    <row r="882">
      <c r="B882" s="643"/>
      <c r="F882" s="14"/>
    </row>
    <row r="883">
      <c r="B883" s="643"/>
      <c r="F883" s="14"/>
    </row>
    <row r="884">
      <c r="B884" s="643"/>
      <c r="F884" s="14"/>
    </row>
    <row r="885">
      <c r="B885" s="643"/>
      <c r="F885" s="14"/>
    </row>
    <row r="886">
      <c r="B886" s="643"/>
      <c r="F886" s="14"/>
    </row>
    <row r="887">
      <c r="B887" s="643"/>
      <c r="F887" s="14"/>
    </row>
    <row r="888">
      <c r="B888" s="643"/>
      <c r="F888" s="14"/>
    </row>
    <row r="889">
      <c r="B889" s="643"/>
      <c r="F889" s="14"/>
    </row>
    <row r="890">
      <c r="B890" s="643"/>
      <c r="F890" s="14"/>
    </row>
    <row r="891">
      <c r="B891" s="643"/>
      <c r="F891" s="14"/>
    </row>
    <row r="892">
      <c r="B892" s="643"/>
      <c r="F892" s="14"/>
    </row>
    <row r="893">
      <c r="B893" s="643"/>
      <c r="F893" s="14"/>
    </row>
    <row r="894">
      <c r="B894" s="643"/>
      <c r="F894" s="14"/>
    </row>
    <row r="895">
      <c r="B895" s="643"/>
      <c r="F895" s="14"/>
    </row>
    <row r="896">
      <c r="B896" s="643"/>
      <c r="F896" s="14"/>
    </row>
    <row r="897">
      <c r="B897" s="643"/>
      <c r="F897" s="14"/>
    </row>
    <row r="898">
      <c r="B898" s="643"/>
      <c r="F898" s="14"/>
    </row>
    <row r="899">
      <c r="B899" s="643"/>
      <c r="F899" s="14"/>
    </row>
    <row r="900">
      <c r="B900" s="643"/>
      <c r="F900" s="14"/>
    </row>
    <row r="901">
      <c r="B901" s="643"/>
      <c r="F901" s="14"/>
    </row>
    <row r="902">
      <c r="B902" s="643"/>
      <c r="F902" s="14"/>
    </row>
    <row r="903">
      <c r="B903" s="643"/>
      <c r="F903" s="14"/>
    </row>
    <row r="904">
      <c r="B904" s="643"/>
      <c r="F904" s="14"/>
    </row>
    <row r="905">
      <c r="B905" s="643"/>
      <c r="F905" s="14"/>
    </row>
    <row r="906">
      <c r="B906" s="643"/>
      <c r="F906" s="14"/>
    </row>
    <row r="907">
      <c r="B907" s="643"/>
      <c r="F907" s="14"/>
    </row>
    <row r="908">
      <c r="B908" s="643"/>
      <c r="F908" s="14"/>
    </row>
    <row r="909">
      <c r="B909" s="643"/>
      <c r="F909" s="14"/>
    </row>
    <row r="910">
      <c r="B910" s="643"/>
      <c r="F910" s="14"/>
    </row>
    <row r="911">
      <c r="B911" s="643"/>
      <c r="F911" s="14"/>
    </row>
    <row r="912">
      <c r="B912" s="643"/>
      <c r="F912" s="14"/>
    </row>
    <row r="913">
      <c r="B913" s="643"/>
      <c r="F913" s="14"/>
    </row>
    <row r="914">
      <c r="B914" s="643"/>
      <c r="F914" s="14"/>
    </row>
    <row r="915">
      <c r="B915" s="643"/>
      <c r="F915" s="14"/>
    </row>
    <row r="916">
      <c r="B916" s="643"/>
      <c r="F916" s="14"/>
    </row>
    <row r="917">
      <c r="B917" s="643"/>
      <c r="F917" s="14"/>
    </row>
    <row r="918">
      <c r="B918" s="643"/>
      <c r="F918" s="14"/>
    </row>
    <row r="919">
      <c r="B919" s="643"/>
      <c r="F919" s="14"/>
    </row>
    <row r="920">
      <c r="B920" s="643"/>
      <c r="F920" s="14"/>
    </row>
    <row r="921">
      <c r="B921" s="643"/>
      <c r="F921" s="14"/>
    </row>
    <row r="922">
      <c r="B922" s="643"/>
      <c r="F922" s="14"/>
    </row>
    <row r="923">
      <c r="B923" s="643"/>
      <c r="F923" s="14"/>
    </row>
    <row r="924">
      <c r="B924" s="643"/>
      <c r="F924" s="14"/>
    </row>
    <row r="925">
      <c r="B925" s="643"/>
      <c r="F925" s="14"/>
    </row>
    <row r="926">
      <c r="B926" s="643"/>
      <c r="F926" s="14"/>
    </row>
    <row r="927">
      <c r="B927" s="643"/>
      <c r="F927" s="14"/>
    </row>
    <row r="928">
      <c r="B928" s="643"/>
      <c r="F928" s="14"/>
    </row>
    <row r="929">
      <c r="B929" s="643"/>
      <c r="F929" s="14"/>
    </row>
    <row r="930">
      <c r="B930" s="643"/>
      <c r="F930" s="14"/>
    </row>
    <row r="931">
      <c r="B931" s="643"/>
      <c r="F931" s="14"/>
    </row>
    <row r="932">
      <c r="B932" s="643"/>
      <c r="F932" s="14"/>
    </row>
    <row r="933">
      <c r="B933" s="643"/>
      <c r="F933" s="14"/>
    </row>
    <row r="934">
      <c r="B934" s="643"/>
      <c r="F934" s="14"/>
    </row>
    <row r="935">
      <c r="B935" s="643"/>
      <c r="F935" s="14"/>
    </row>
    <row r="936">
      <c r="B936" s="643"/>
      <c r="F936" s="14"/>
    </row>
    <row r="937">
      <c r="B937" s="643"/>
      <c r="F937" s="14"/>
    </row>
    <row r="938">
      <c r="B938" s="643"/>
      <c r="F938" s="14"/>
    </row>
    <row r="939">
      <c r="B939" s="643"/>
      <c r="F939" s="14"/>
    </row>
    <row r="940">
      <c r="B940" s="643"/>
      <c r="F940" s="14"/>
    </row>
    <row r="941">
      <c r="B941" s="643"/>
      <c r="F941" s="14"/>
    </row>
    <row r="942">
      <c r="B942" s="643"/>
      <c r="F942" s="14"/>
    </row>
    <row r="943">
      <c r="B943" s="643"/>
      <c r="F943" s="14"/>
    </row>
    <row r="944">
      <c r="B944" s="643"/>
      <c r="F944" s="14"/>
    </row>
    <row r="945">
      <c r="B945" s="643"/>
      <c r="F945" s="14"/>
    </row>
    <row r="946">
      <c r="B946" s="643"/>
      <c r="F946" s="14"/>
    </row>
    <row r="947">
      <c r="B947" s="643"/>
      <c r="F947" s="14"/>
    </row>
    <row r="948">
      <c r="B948" s="643"/>
      <c r="F948" s="14"/>
    </row>
    <row r="949">
      <c r="B949" s="643"/>
      <c r="F949" s="14"/>
    </row>
    <row r="950">
      <c r="B950" s="643"/>
      <c r="F950" s="14"/>
    </row>
    <row r="951">
      <c r="B951" s="643"/>
      <c r="F951" s="14"/>
    </row>
    <row r="952">
      <c r="B952" s="643"/>
      <c r="F952" s="14"/>
    </row>
    <row r="953">
      <c r="B953" s="643"/>
      <c r="F953" s="14"/>
    </row>
    <row r="954">
      <c r="B954" s="643"/>
      <c r="F954" s="14"/>
    </row>
    <row r="955">
      <c r="B955" s="643"/>
      <c r="F955" s="14"/>
    </row>
    <row r="956">
      <c r="B956" s="643"/>
      <c r="F956" s="14"/>
    </row>
    <row r="957">
      <c r="B957" s="643"/>
      <c r="F957" s="14"/>
    </row>
    <row r="958">
      <c r="B958" s="643"/>
      <c r="F958" s="14"/>
    </row>
    <row r="959">
      <c r="B959" s="643"/>
      <c r="F959" s="14"/>
    </row>
    <row r="960">
      <c r="B960" s="643"/>
      <c r="F960" s="14"/>
    </row>
    <row r="961">
      <c r="B961" s="643"/>
      <c r="F961" s="14"/>
    </row>
    <row r="962">
      <c r="B962" s="643"/>
      <c r="F962" s="14"/>
    </row>
    <row r="963">
      <c r="B963" s="643"/>
      <c r="F963" s="14"/>
    </row>
    <row r="964">
      <c r="B964" s="643"/>
      <c r="F964" s="14"/>
    </row>
    <row r="965">
      <c r="B965" s="643"/>
      <c r="F965" s="14"/>
    </row>
    <row r="966">
      <c r="B966" s="643"/>
      <c r="F966" s="14"/>
    </row>
    <row r="967">
      <c r="B967" s="643"/>
      <c r="F967" s="14"/>
    </row>
    <row r="968">
      <c r="B968" s="643"/>
      <c r="F968" s="14"/>
    </row>
    <row r="969">
      <c r="B969" s="643"/>
      <c r="F969" s="14"/>
    </row>
    <row r="970">
      <c r="B970" s="643"/>
      <c r="F970" s="14"/>
    </row>
    <row r="971">
      <c r="B971" s="643"/>
      <c r="F971" s="14"/>
    </row>
    <row r="972">
      <c r="B972" s="643"/>
      <c r="F972" s="14"/>
    </row>
    <row r="973">
      <c r="B973" s="643"/>
      <c r="F973" s="14"/>
    </row>
    <row r="974">
      <c r="B974" s="643"/>
      <c r="F974" s="14"/>
    </row>
    <row r="975">
      <c r="B975" s="643"/>
      <c r="F975" s="14"/>
    </row>
    <row r="976">
      <c r="B976" s="643"/>
      <c r="F976" s="14"/>
    </row>
    <row r="977">
      <c r="B977" s="643"/>
      <c r="F977" s="14"/>
    </row>
    <row r="978">
      <c r="B978" s="643"/>
      <c r="F978" s="14"/>
    </row>
    <row r="979">
      <c r="B979" s="643"/>
      <c r="F979" s="14"/>
    </row>
    <row r="980">
      <c r="B980" s="643"/>
      <c r="F980" s="14"/>
    </row>
    <row r="981">
      <c r="B981" s="643"/>
      <c r="F981" s="14"/>
    </row>
    <row r="982">
      <c r="B982" s="643"/>
      <c r="F982" s="14"/>
    </row>
    <row r="983">
      <c r="B983" s="643"/>
      <c r="F983" s="14"/>
    </row>
    <row r="984">
      <c r="B984" s="643"/>
      <c r="F984" s="14"/>
    </row>
    <row r="985">
      <c r="B985" s="643"/>
      <c r="F985" s="14"/>
    </row>
    <row r="986">
      <c r="B986" s="643"/>
      <c r="F986" s="14"/>
    </row>
    <row r="987">
      <c r="B987" s="643"/>
      <c r="F987" s="14"/>
    </row>
    <row r="988">
      <c r="B988" s="643"/>
      <c r="F988" s="14"/>
    </row>
    <row r="989">
      <c r="B989" s="643"/>
      <c r="F989" s="14"/>
    </row>
    <row r="990">
      <c r="B990" s="643"/>
      <c r="F990" s="14"/>
    </row>
    <row r="991">
      <c r="B991" s="643"/>
      <c r="F991" s="14"/>
    </row>
    <row r="992">
      <c r="B992" s="643"/>
      <c r="F992" s="14"/>
    </row>
    <row r="993">
      <c r="B993" s="643"/>
      <c r="F993" s="14"/>
    </row>
    <row r="994">
      <c r="B994" s="643"/>
      <c r="F994" s="14"/>
    </row>
    <row r="995">
      <c r="B995" s="643"/>
      <c r="F995" s="14"/>
    </row>
    <row r="996">
      <c r="B996" s="643"/>
      <c r="F996" s="14"/>
    </row>
    <row r="997">
      <c r="B997" s="643"/>
      <c r="F997" s="14"/>
    </row>
    <row r="998">
      <c r="B998" s="643"/>
      <c r="F998" s="14"/>
    </row>
    <row r="999">
      <c r="B999" s="643"/>
      <c r="F999" s="14"/>
    </row>
    <row r="1000">
      <c r="B1000" s="643"/>
      <c r="F1000" s="14"/>
    </row>
    <row r="1001">
      <c r="B1001" s="643"/>
      <c r="F1001" s="14"/>
    </row>
    <row r="1002">
      <c r="B1002" s="643"/>
      <c r="F1002" s="14"/>
    </row>
    <row r="1003">
      <c r="B1003" s="643"/>
      <c r="F1003" s="14"/>
    </row>
    <row r="1004">
      <c r="B1004" s="643"/>
      <c r="F1004" s="14"/>
    </row>
    <row r="1005">
      <c r="B1005" s="643"/>
      <c r="F1005" s="14"/>
    </row>
    <row r="1006">
      <c r="B1006" s="643"/>
      <c r="F1006" s="14"/>
    </row>
    <row r="1007">
      <c r="B1007" s="643"/>
      <c r="F1007" s="14"/>
    </row>
    <row r="1008">
      <c r="B1008" s="643"/>
      <c r="F1008" s="14"/>
    </row>
    <row r="1009">
      <c r="B1009" s="643"/>
      <c r="F1009" s="14"/>
    </row>
    <row r="1010">
      <c r="B1010" s="643"/>
      <c r="F1010" s="14"/>
    </row>
    <row r="1011">
      <c r="B1011" s="643"/>
      <c r="F1011" s="14"/>
    </row>
    <row r="1012">
      <c r="B1012" s="643"/>
      <c r="F1012" s="14"/>
    </row>
    <row r="1013">
      <c r="B1013" s="643"/>
      <c r="F1013" s="14"/>
    </row>
    <row r="1014">
      <c r="B1014" s="643"/>
      <c r="F1014" s="14"/>
    </row>
    <row r="1015">
      <c r="B1015" s="643"/>
      <c r="F1015" s="14"/>
    </row>
    <row r="1016">
      <c r="B1016" s="643"/>
      <c r="F1016" s="14"/>
    </row>
    <row r="1017">
      <c r="B1017" s="643"/>
      <c r="F1017" s="14"/>
    </row>
    <row r="1018">
      <c r="B1018" s="643"/>
      <c r="F1018" s="14"/>
    </row>
    <row r="1019">
      <c r="B1019" s="643"/>
      <c r="F1019" s="14"/>
    </row>
    <row r="1020">
      <c r="B1020" s="643"/>
      <c r="F1020" s="14"/>
    </row>
    <row r="1021">
      <c r="B1021" s="643"/>
      <c r="F1021" s="14"/>
    </row>
    <row r="1022">
      <c r="B1022" s="643"/>
      <c r="F1022" s="14"/>
    </row>
    <row r="1023">
      <c r="B1023" s="643"/>
      <c r="F1023" s="14"/>
    </row>
    <row r="1024">
      <c r="B1024" s="643"/>
      <c r="F1024" s="14"/>
    </row>
    <row r="1025">
      <c r="B1025" s="643"/>
      <c r="F1025" s="14"/>
    </row>
    <row r="1026">
      <c r="B1026" s="643"/>
      <c r="F1026" s="14"/>
    </row>
    <row r="1027">
      <c r="B1027" s="643"/>
      <c r="F1027" s="14"/>
    </row>
    <row r="1028">
      <c r="B1028" s="643"/>
      <c r="F1028" s="14"/>
    </row>
    <row r="1029">
      <c r="B1029" s="643"/>
      <c r="F1029" s="14"/>
    </row>
    <row r="1030">
      <c r="B1030" s="643"/>
      <c r="F1030" s="14"/>
    </row>
    <row r="1031">
      <c r="B1031" s="643"/>
      <c r="F1031" s="14"/>
    </row>
    <row r="1032">
      <c r="B1032" s="643"/>
      <c r="F1032" s="14"/>
    </row>
    <row r="1033">
      <c r="B1033" s="643"/>
      <c r="F1033" s="14"/>
    </row>
    <row r="1034">
      <c r="B1034" s="643"/>
      <c r="F1034" s="14"/>
    </row>
    <row r="1035">
      <c r="B1035" s="643"/>
      <c r="F1035" s="14"/>
    </row>
    <row r="1036">
      <c r="B1036" s="643"/>
      <c r="F1036" s="14"/>
    </row>
    <row r="1037">
      <c r="B1037" s="643"/>
      <c r="F1037" s="14"/>
    </row>
    <row r="1038">
      <c r="B1038" s="643"/>
      <c r="F1038" s="14"/>
    </row>
    <row r="1039">
      <c r="B1039" s="643"/>
      <c r="F1039" s="14"/>
    </row>
    <row r="1040">
      <c r="B1040" s="643"/>
      <c r="F1040" s="14"/>
    </row>
    <row r="1041">
      <c r="B1041" s="643"/>
      <c r="F1041" s="14"/>
    </row>
    <row r="1042">
      <c r="B1042" s="643"/>
      <c r="F1042" s="14"/>
    </row>
    <row r="1043">
      <c r="B1043" s="643"/>
      <c r="F1043" s="14"/>
    </row>
    <row r="1044">
      <c r="B1044" s="643"/>
      <c r="F1044" s="14"/>
    </row>
    <row r="1045">
      <c r="B1045" s="643"/>
      <c r="F1045" s="14"/>
    </row>
    <row r="1046">
      <c r="B1046" s="643"/>
      <c r="F1046" s="14"/>
    </row>
    <row r="1047">
      <c r="B1047" s="643"/>
      <c r="F1047" s="14"/>
    </row>
    <row r="1048">
      <c r="B1048" s="643"/>
      <c r="F1048" s="14"/>
    </row>
    <row r="1049">
      <c r="B1049" s="643"/>
      <c r="F1049" s="14"/>
    </row>
    <row r="1050">
      <c r="B1050" s="643"/>
      <c r="F1050" s="14"/>
    </row>
    <row r="1051">
      <c r="B1051" s="643"/>
      <c r="F1051" s="14"/>
    </row>
    <row r="1052">
      <c r="B1052" s="643"/>
      <c r="F1052" s="14"/>
    </row>
    <row r="1053">
      <c r="B1053" s="643"/>
      <c r="F1053" s="14"/>
    </row>
    <row r="1054">
      <c r="B1054" s="643"/>
      <c r="F1054" s="14"/>
    </row>
    <row r="1055">
      <c r="B1055" s="643"/>
      <c r="F1055" s="14"/>
    </row>
    <row r="1056">
      <c r="B1056" s="643"/>
      <c r="F1056" s="14"/>
    </row>
    <row r="1057">
      <c r="B1057" s="643"/>
      <c r="F1057" s="14"/>
    </row>
    <row r="1058">
      <c r="B1058" s="643"/>
      <c r="F1058" s="14"/>
    </row>
    <row r="1059">
      <c r="B1059" s="643"/>
      <c r="F1059" s="14"/>
    </row>
    <row r="1060">
      <c r="B1060" s="643"/>
      <c r="F1060" s="14"/>
    </row>
    <row r="1061">
      <c r="B1061" s="643"/>
      <c r="F1061" s="14"/>
    </row>
    <row r="1062">
      <c r="B1062" s="643"/>
      <c r="F1062" s="14"/>
    </row>
    <row r="1063">
      <c r="B1063" s="643"/>
      <c r="F1063" s="14"/>
    </row>
    <row r="1064">
      <c r="B1064" s="643"/>
      <c r="F1064" s="14"/>
    </row>
    <row r="1065">
      <c r="B1065" s="643"/>
      <c r="F1065" s="14"/>
    </row>
    <row r="1066">
      <c r="B1066" s="643"/>
      <c r="F1066" s="14"/>
    </row>
    <row r="1067">
      <c r="B1067" s="643"/>
      <c r="F1067" s="14"/>
    </row>
    <row r="1068">
      <c r="B1068" s="643"/>
      <c r="F1068" s="14"/>
    </row>
    <row r="1069">
      <c r="B1069" s="643"/>
      <c r="F1069" s="14"/>
    </row>
    <row r="1070">
      <c r="B1070" s="643"/>
      <c r="F1070" s="14"/>
    </row>
    <row r="1071">
      <c r="B1071" s="643"/>
      <c r="F1071" s="14"/>
    </row>
    <row r="1072">
      <c r="B1072" s="643"/>
      <c r="F1072" s="14"/>
    </row>
    <row r="1073">
      <c r="B1073" s="643"/>
      <c r="F1073" s="14"/>
    </row>
    <row r="1074">
      <c r="B1074" s="643"/>
      <c r="F1074" s="14"/>
    </row>
    <row r="1075">
      <c r="B1075" s="643"/>
      <c r="F1075" s="14"/>
    </row>
    <row r="1076">
      <c r="B1076" s="643"/>
      <c r="F1076" s="14"/>
    </row>
    <row r="1077">
      <c r="B1077" s="643"/>
      <c r="F1077" s="14"/>
    </row>
    <row r="1078">
      <c r="B1078" s="643"/>
      <c r="F1078" s="14"/>
    </row>
    <row r="1079">
      <c r="B1079" s="643"/>
      <c r="F1079" s="14"/>
    </row>
    <row r="1080">
      <c r="B1080" s="643"/>
      <c r="F1080" s="14"/>
    </row>
    <row r="1081">
      <c r="B1081" s="643"/>
      <c r="F1081" s="14"/>
    </row>
    <row r="1082">
      <c r="B1082" s="643"/>
      <c r="F1082" s="14"/>
    </row>
    <row r="1083">
      <c r="B1083" s="643"/>
      <c r="F1083" s="14"/>
    </row>
    <row r="1084">
      <c r="B1084" s="643"/>
      <c r="F1084" s="14"/>
    </row>
    <row r="1085">
      <c r="B1085" s="643"/>
      <c r="F1085" s="14"/>
    </row>
    <row r="1086">
      <c r="B1086" s="643"/>
      <c r="F1086" s="14"/>
    </row>
    <row r="1087">
      <c r="B1087" s="643"/>
      <c r="F1087" s="14"/>
    </row>
    <row r="1088">
      <c r="B1088" s="643"/>
      <c r="F1088" s="14"/>
    </row>
    <row r="1089">
      <c r="B1089" s="643"/>
      <c r="F1089" s="14"/>
    </row>
    <row r="1090">
      <c r="B1090" s="643"/>
      <c r="F1090" s="14"/>
    </row>
    <row r="1091">
      <c r="B1091" s="643"/>
      <c r="F1091" s="14"/>
    </row>
    <row r="1092">
      <c r="B1092" s="643"/>
      <c r="F1092" s="14"/>
    </row>
    <row r="1093">
      <c r="B1093" s="643"/>
      <c r="F1093" s="14"/>
    </row>
    <row r="1094">
      <c r="B1094" s="643"/>
      <c r="F1094" s="14"/>
    </row>
    <row r="1095">
      <c r="B1095" s="643"/>
      <c r="F1095" s="14"/>
    </row>
    <row r="1096">
      <c r="B1096" s="643"/>
      <c r="F1096" s="14"/>
    </row>
    <row r="1097">
      <c r="B1097" s="643"/>
      <c r="F1097" s="14"/>
    </row>
    <row r="1098">
      <c r="B1098" s="643"/>
      <c r="F1098" s="14"/>
    </row>
    <row r="1099">
      <c r="B1099" s="643"/>
      <c r="F1099" s="14"/>
    </row>
    <row r="1100">
      <c r="B1100" s="643"/>
      <c r="F1100" s="14"/>
    </row>
    <row r="1101">
      <c r="B1101" s="643"/>
      <c r="F1101" s="14"/>
    </row>
    <row r="1102">
      <c r="B1102" s="643"/>
      <c r="F1102" s="14"/>
    </row>
    <row r="1103">
      <c r="B1103" s="643"/>
      <c r="F1103" s="14"/>
    </row>
    <row r="1104">
      <c r="B1104" s="643"/>
      <c r="F1104" s="14"/>
    </row>
    <row r="1105">
      <c r="B1105" s="643"/>
      <c r="F1105" s="14"/>
    </row>
    <row r="1106">
      <c r="B1106" s="643"/>
      <c r="F1106" s="14"/>
    </row>
    <row r="1107">
      <c r="B1107" s="643"/>
      <c r="F1107" s="14"/>
    </row>
    <row r="1108">
      <c r="B1108" s="643"/>
      <c r="F1108" s="14"/>
    </row>
    <row r="1109">
      <c r="B1109" s="643"/>
      <c r="F1109" s="14"/>
    </row>
    <row r="1110">
      <c r="B1110" s="643"/>
      <c r="F1110" s="14"/>
    </row>
    <row r="1111">
      <c r="B1111" s="643"/>
      <c r="F1111" s="14"/>
    </row>
    <row r="1112">
      <c r="B1112" s="643"/>
      <c r="F1112" s="14"/>
    </row>
    <row r="1113">
      <c r="B1113" s="643"/>
      <c r="F1113" s="14"/>
    </row>
    <row r="1114">
      <c r="B1114" s="643"/>
      <c r="F1114" s="14"/>
    </row>
    <row r="1115">
      <c r="B1115" s="643"/>
      <c r="F1115" s="14"/>
    </row>
    <row r="1116">
      <c r="B1116" s="643"/>
      <c r="F1116" s="14"/>
    </row>
    <row r="1117">
      <c r="B1117" s="643"/>
      <c r="F1117" s="14"/>
    </row>
  </sheetData>
  <hyperlinks>
    <hyperlink r:id="rId2" location="gid=0" ref="C58"/>
    <hyperlink r:id="rId3" location="gid=0" ref="C70"/>
    <hyperlink r:id="rId4" location="gid=0" ref="C82"/>
    <hyperlink r:id="rId5" location="gid=0" ref="C106"/>
    <hyperlink r:id="rId6" location="gid=0" ref="C119"/>
    <hyperlink r:id="rId7" ref="C196"/>
    <hyperlink r:id="rId8" ref="C197"/>
    <hyperlink r:id="rId9" ref="C198"/>
    <hyperlink r:id="rId10" ref="C199"/>
    <hyperlink r:id="rId11" ref="C266"/>
    <hyperlink r:id="rId12" ref="C267"/>
    <hyperlink r:id="rId13" ref="C268"/>
    <hyperlink r:id="rId14" ref="C269"/>
    <hyperlink r:id="rId15" location="gid=1292813484" ref="C327"/>
    <hyperlink r:id="rId16" location="gid=1480990397" ref="C328"/>
    <hyperlink r:id="rId17" location="gid=1480990397" ref="C329"/>
    <hyperlink r:id="rId18" location="gid=1480990397" ref="C330"/>
    <hyperlink r:id="rId19" ref="C387"/>
    <hyperlink r:id="rId20" ref="C388"/>
    <hyperlink r:id="rId21" ref="C456"/>
    <hyperlink r:id="rId22" ref="C457"/>
    <hyperlink r:id="rId23" location="gid=1325491090" ref="C529"/>
    <hyperlink r:id="rId24" location="gid=1325491090" ref="C530"/>
  </hyperlinks>
  <drawing r:id="rId25"/>
  <legacyDrawing r:id="rId2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9DAF8"/>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04.86"/>
    <col customWidth="1" min="2" max="2" width="17.0"/>
    <col customWidth="1" min="3" max="3" width="13.57"/>
    <col customWidth="1" min="4" max="4" width="15.14"/>
    <col customWidth="1" min="5" max="5" width="24.86"/>
    <col customWidth="1" min="6" max="6" width="28.43"/>
    <col customWidth="1" min="7" max="7" width="26.29"/>
    <col customWidth="1" min="8" max="8" width="12.86"/>
    <col customWidth="1" min="9" max="10" width="17.43"/>
    <col customWidth="1" min="11" max="11" width="15.14"/>
    <col customWidth="1" min="12" max="13" width="15.29"/>
    <col customWidth="1" min="14" max="14" width="16.29"/>
    <col customWidth="1" min="15" max="15" width="20.57"/>
    <col customWidth="1" min="16" max="16" width="14.43"/>
    <col customWidth="1" min="17" max="17" width="18.43"/>
    <col customWidth="1" min="18" max="18" width="13.14"/>
    <col customWidth="1" min="19" max="47" width="11.29"/>
  </cols>
  <sheetData>
    <row r="1" ht="1.5" customHeight="1">
      <c r="A1" s="162" t="s">
        <v>649</v>
      </c>
      <c r="B1" s="164"/>
      <c r="C1" s="164"/>
      <c r="D1" s="163"/>
      <c r="E1" s="164"/>
      <c r="F1" s="164"/>
      <c r="G1" s="164"/>
      <c r="H1" s="163"/>
      <c r="I1" s="164"/>
      <c r="J1" s="163"/>
      <c r="K1" s="163"/>
      <c r="L1" s="164"/>
      <c r="M1" s="164"/>
      <c r="N1" s="165"/>
      <c r="O1" s="163"/>
      <c r="P1" s="163"/>
      <c r="Q1" s="163"/>
      <c r="R1" s="163"/>
      <c r="S1" s="163"/>
      <c r="T1" s="163"/>
      <c r="U1" s="163"/>
      <c r="V1" s="163"/>
      <c r="W1" s="163"/>
      <c r="X1" s="163"/>
      <c r="Y1" s="163"/>
      <c r="Z1" s="163"/>
      <c r="AA1" s="163"/>
      <c r="AB1" s="163"/>
      <c r="AC1" s="163"/>
      <c r="AD1" s="163"/>
      <c r="AE1" s="163"/>
      <c r="AF1" s="163"/>
      <c r="AG1" s="163"/>
      <c r="AH1" s="163"/>
      <c r="AI1" s="163"/>
      <c r="AJ1" s="163"/>
      <c r="AK1" s="163"/>
      <c r="AL1" s="163"/>
      <c r="AM1" s="163"/>
      <c r="AN1" s="163"/>
      <c r="AO1" s="163"/>
      <c r="AP1" s="163"/>
      <c r="AQ1" s="163"/>
      <c r="AR1" s="163"/>
      <c r="AS1" s="163"/>
      <c r="AT1" s="163"/>
      <c r="AU1" s="163"/>
    </row>
    <row r="2" ht="15.75" customHeight="1">
      <c r="A2" s="17" t="str">
        <f>HYPERLINK("https://docs.google.com/document/d/1ZKq-MNU-xtn_48uN33L6VvBEZRAduvjwWMeaEffL4K4/edit#heading=h.nio2h75temzg","Read more about this tab")</f>
        <v>Read more about this tab</v>
      </c>
      <c r="K2" s="838"/>
    </row>
    <row r="3" ht="15.75" customHeight="1">
      <c r="A3" s="839" t="s">
        <v>650</v>
      </c>
      <c r="B3" s="840"/>
      <c r="C3" s="840"/>
      <c r="D3" s="840"/>
      <c r="E3" s="840"/>
      <c r="F3" s="840"/>
      <c r="G3" s="840"/>
      <c r="H3" s="840"/>
      <c r="I3" s="840"/>
      <c r="J3" s="840"/>
      <c r="K3" s="841"/>
      <c r="L3" s="840"/>
      <c r="M3" s="840"/>
      <c r="N3" s="840"/>
      <c r="O3" s="840"/>
      <c r="P3" s="840"/>
      <c r="Q3" s="840"/>
      <c r="R3" s="840"/>
      <c r="S3" s="840"/>
      <c r="T3" s="840"/>
      <c r="U3" s="840"/>
      <c r="V3" s="840"/>
      <c r="W3" s="840"/>
      <c r="X3" s="840"/>
      <c r="Y3" s="840"/>
      <c r="Z3" s="840"/>
      <c r="AA3" s="840"/>
      <c r="AB3" s="840"/>
      <c r="AC3" s="840"/>
      <c r="AD3" s="840"/>
      <c r="AE3" s="840"/>
      <c r="AF3" s="840"/>
      <c r="AG3" s="840"/>
      <c r="AH3" s="840"/>
      <c r="AI3" s="840"/>
      <c r="AJ3" s="840"/>
      <c r="AK3" s="840"/>
      <c r="AL3" s="840"/>
      <c r="AM3" s="840"/>
      <c r="AN3" s="840"/>
      <c r="AO3" s="840"/>
      <c r="AP3" s="840"/>
      <c r="AQ3" s="840"/>
      <c r="AR3" s="840"/>
      <c r="AS3" s="840"/>
      <c r="AT3" s="840"/>
      <c r="AU3" s="840"/>
    </row>
    <row r="4" ht="15.75" customHeight="1">
      <c r="A4" s="150" t="s">
        <v>383</v>
      </c>
      <c r="B4" s="513" t="s">
        <v>651</v>
      </c>
      <c r="K4" s="838"/>
    </row>
    <row r="5" ht="15.75" customHeight="1">
      <c r="A5" s="150" t="s">
        <v>384</v>
      </c>
      <c r="B5" s="513" t="s">
        <v>651</v>
      </c>
      <c r="K5" s="838"/>
    </row>
    <row r="6" ht="15.75" customHeight="1">
      <c r="A6" s="150" t="s">
        <v>386</v>
      </c>
      <c r="B6" s="513" t="s">
        <v>651</v>
      </c>
      <c r="K6" s="838"/>
    </row>
    <row r="7" ht="15.75" customHeight="1">
      <c r="A7" s="150" t="s">
        <v>382</v>
      </c>
      <c r="B7" s="513" t="s">
        <v>651</v>
      </c>
      <c r="K7" s="838"/>
    </row>
    <row r="8" ht="15.75" customHeight="1">
      <c r="A8" s="150" t="s">
        <v>74</v>
      </c>
      <c r="B8" s="513" t="s">
        <v>651</v>
      </c>
      <c r="K8" s="838"/>
    </row>
    <row r="9" ht="15.75" customHeight="1">
      <c r="A9" s="150" t="s">
        <v>387</v>
      </c>
      <c r="B9" s="513" t="s">
        <v>651</v>
      </c>
      <c r="K9" s="838"/>
    </row>
    <row r="10" ht="15.75" customHeight="1">
      <c r="A10" s="842"/>
      <c r="K10" s="838"/>
    </row>
    <row r="11" ht="15.75" customHeight="1">
      <c r="A11" s="842" t="s">
        <v>652</v>
      </c>
      <c r="K11" s="838"/>
    </row>
    <row r="12" ht="15.75" customHeight="1">
      <c r="A12" s="842" t="s">
        <v>653</v>
      </c>
      <c r="B12" s="843"/>
      <c r="C12" s="843"/>
      <c r="D12" s="843"/>
      <c r="E12" s="843"/>
      <c r="F12" s="843"/>
      <c r="G12" s="843"/>
      <c r="H12" s="843"/>
      <c r="I12" s="843"/>
      <c r="J12" s="843"/>
      <c r="K12" s="844"/>
      <c r="L12" s="843"/>
      <c r="M12" s="843"/>
      <c r="N12" s="843"/>
      <c r="O12" s="843"/>
      <c r="P12" s="843"/>
      <c r="Q12" s="843"/>
      <c r="R12" s="843"/>
      <c r="S12" s="843"/>
      <c r="T12" s="843"/>
      <c r="U12" s="843"/>
      <c r="V12" s="843"/>
      <c r="W12" s="843"/>
      <c r="X12" s="843"/>
      <c r="Y12" s="843"/>
      <c r="Z12" s="843"/>
      <c r="AA12" s="843"/>
      <c r="AB12" s="843"/>
      <c r="AC12" s="843"/>
      <c r="AD12" s="843"/>
      <c r="AE12" s="843"/>
      <c r="AF12" s="843"/>
      <c r="AG12" s="843"/>
      <c r="AH12" s="843"/>
      <c r="AI12" s="843"/>
      <c r="AJ12" s="843"/>
      <c r="AK12" s="843"/>
      <c r="AL12" s="843"/>
      <c r="AM12" s="843"/>
      <c r="AN12" s="843"/>
      <c r="AO12" s="843"/>
      <c r="AP12" s="843"/>
      <c r="AQ12" s="843"/>
      <c r="AR12" s="843"/>
      <c r="AS12" s="843"/>
      <c r="AT12" s="843"/>
      <c r="AU12" s="843"/>
    </row>
    <row r="13" ht="15.75" customHeight="1">
      <c r="A13" s="842"/>
      <c r="K13" s="838"/>
    </row>
    <row r="14">
      <c r="A14" s="845" t="s">
        <v>387</v>
      </c>
      <c r="B14" s="135"/>
      <c r="C14" s="135"/>
      <c r="D14" s="135"/>
      <c r="E14" s="135"/>
      <c r="F14" s="135"/>
      <c r="G14" s="135"/>
      <c r="H14" s="135"/>
      <c r="I14" s="135"/>
      <c r="J14" s="135"/>
      <c r="K14" s="135"/>
      <c r="L14" s="135"/>
      <c r="M14" s="135"/>
      <c r="N14" s="135"/>
      <c r="O14" s="135"/>
      <c r="P14" s="135"/>
      <c r="Q14" s="135"/>
      <c r="R14" s="135"/>
      <c r="S14" s="135"/>
      <c r="T14" s="135"/>
      <c r="U14" s="135"/>
      <c r="V14" s="135"/>
      <c r="W14" s="135"/>
      <c r="X14" s="135"/>
      <c r="Y14" s="135"/>
      <c r="Z14" s="135"/>
      <c r="AA14" s="135"/>
      <c r="AB14" s="135"/>
      <c r="AC14" s="135"/>
      <c r="AD14" s="135"/>
      <c r="AE14" s="135"/>
      <c r="AF14" s="135"/>
      <c r="AG14" s="135"/>
      <c r="AH14" s="135"/>
      <c r="AI14" s="135"/>
      <c r="AJ14" s="135"/>
      <c r="AK14" s="135"/>
      <c r="AL14" s="135"/>
      <c r="AM14" s="135"/>
      <c r="AN14" s="135"/>
      <c r="AO14" s="135"/>
      <c r="AP14" s="135"/>
      <c r="AQ14" s="135"/>
      <c r="AR14" s="135"/>
      <c r="AS14" s="135"/>
      <c r="AT14" s="135"/>
      <c r="AU14" s="135"/>
    </row>
    <row r="15">
      <c r="A15" s="2"/>
      <c r="K15" s="2"/>
      <c r="L15" s="2"/>
      <c r="M15" s="846" t="s">
        <v>654</v>
      </c>
      <c r="N15" s="2"/>
      <c r="O15" s="14"/>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row>
    <row r="16">
      <c r="A16" s="847"/>
      <c r="B16" s="848" t="s">
        <v>655</v>
      </c>
      <c r="C16" s="848" t="s">
        <v>656</v>
      </c>
      <c r="D16" s="848" t="s">
        <v>657</v>
      </c>
      <c r="E16" s="848" t="s">
        <v>658</v>
      </c>
      <c r="F16" s="848" t="s">
        <v>659</v>
      </c>
      <c r="G16" s="848" t="s">
        <v>660</v>
      </c>
      <c r="H16" s="848" t="s">
        <v>661</v>
      </c>
      <c r="I16" s="848" t="s">
        <v>662</v>
      </c>
      <c r="J16" s="848" t="s">
        <v>663</v>
      </c>
      <c r="K16" s="848" t="s">
        <v>664</v>
      </c>
      <c r="L16" s="848" t="s">
        <v>651</v>
      </c>
      <c r="M16" s="849" t="str">
        <f>B9</f>
        <v>Overall</v>
      </c>
      <c r="N16" s="2"/>
      <c r="O16" s="2"/>
      <c r="P16" s="2"/>
      <c r="Q16" s="2"/>
      <c r="R16" s="14"/>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row>
    <row r="17">
      <c r="A17" s="375" t="s">
        <v>321</v>
      </c>
      <c r="B17" s="850">
        <v>1.1858</v>
      </c>
      <c r="C17" s="851">
        <f t="shared" ref="C17:E17" si="1">$L17</f>
        <v>1.3503</v>
      </c>
      <c r="D17" s="851">
        <f t="shared" si="1"/>
        <v>1.3503</v>
      </c>
      <c r="E17" s="851">
        <f t="shared" si="1"/>
        <v>1.3503</v>
      </c>
      <c r="F17" s="850">
        <v>1.5091</v>
      </c>
      <c r="G17" s="850">
        <f t="shared" ref="G17:G19" si="4">$L17</f>
        <v>1.3503</v>
      </c>
      <c r="H17" s="850">
        <v>1.3596</v>
      </c>
      <c r="I17" s="850">
        <f t="shared" ref="I17:K17" si="2">$L17</f>
        <v>1.3503</v>
      </c>
      <c r="J17" s="850">
        <f t="shared" si="2"/>
        <v>1.3503</v>
      </c>
      <c r="K17" s="850">
        <f t="shared" si="2"/>
        <v>1.3503</v>
      </c>
      <c r="L17" s="850">
        <v>1.3503</v>
      </c>
      <c r="M17" s="852">
        <f t="shared" ref="M17:M19" si="6">index($A$16:$L$146,match(A17,$A$16:$A$146,0),match($M$16,$A$16:$L$16,0))</f>
        <v>1.3503</v>
      </c>
      <c r="N17" s="2"/>
      <c r="O17" s="2"/>
      <c r="P17" s="2"/>
      <c r="Q17" s="2"/>
      <c r="R17" s="375"/>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row>
    <row r="18">
      <c r="A18" s="853" t="s">
        <v>665</v>
      </c>
      <c r="B18" s="850">
        <v>0.3557</v>
      </c>
      <c r="C18" s="851">
        <f t="shared" ref="C18:E18" si="3">$L18</f>
        <v>0.4051</v>
      </c>
      <c r="D18" s="851">
        <f t="shared" si="3"/>
        <v>0.4051</v>
      </c>
      <c r="E18" s="851">
        <f t="shared" si="3"/>
        <v>0.4051</v>
      </c>
      <c r="F18" s="850">
        <v>0.4527</v>
      </c>
      <c r="G18" s="850">
        <f t="shared" si="4"/>
        <v>0.4051</v>
      </c>
      <c r="H18" s="850">
        <v>0.4079</v>
      </c>
      <c r="I18" s="850">
        <f t="shared" ref="I18:K18" si="5">$L18</f>
        <v>0.4051</v>
      </c>
      <c r="J18" s="850">
        <f t="shared" si="5"/>
        <v>0.4051</v>
      </c>
      <c r="K18" s="850">
        <f t="shared" si="5"/>
        <v>0.4051</v>
      </c>
      <c r="L18" s="850">
        <v>0.4051</v>
      </c>
      <c r="M18" s="852">
        <f t="shared" si="6"/>
        <v>0.4051</v>
      </c>
      <c r="N18" s="2"/>
      <c r="O18" s="2"/>
      <c r="P18" s="2"/>
      <c r="Q18" s="2"/>
      <c r="R18" s="375"/>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row>
    <row r="19">
      <c r="A19" s="853" t="s">
        <v>666</v>
      </c>
      <c r="B19" s="850">
        <v>0.8301</v>
      </c>
      <c r="C19" s="851">
        <f t="shared" ref="C19:E19" si="7">$L19</f>
        <v>0.9452</v>
      </c>
      <c r="D19" s="851">
        <f t="shared" si="7"/>
        <v>0.9452</v>
      </c>
      <c r="E19" s="851">
        <f t="shared" si="7"/>
        <v>0.9452</v>
      </c>
      <c r="F19" s="850">
        <v>1.0564</v>
      </c>
      <c r="G19" s="850">
        <f t="shared" si="4"/>
        <v>0.9452</v>
      </c>
      <c r="H19" s="850">
        <v>0.9518</v>
      </c>
      <c r="I19" s="850">
        <f t="shared" ref="I19:K19" si="8">$L19</f>
        <v>0.9452</v>
      </c>
      <c r="J19" s="850">
        <f t="shared" si="8"/>
        <v>0.9452</v>
      </c>
      <c r="K19" s="850">
        <f t="shared" si="8"/>
        <v>0.9452</v>
      </c>
      <c r="L19" s="850">
        <v>0.9452</v>
      </c>
      <c r="M19" s="852">
        <f t="shared" si="6"/>
        <v>0.9452</v>
      </c>
      <c r="N19" s="2"/>
      <c r="O19" s="2"/>
      <c r="P19" s="2"/>
      <c r="Q19" s="2"/>
      <c r="R19" s="375"/>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row>
    <row r="20" ht="15.75" customHeight="1">
      <c r="A20" s="854"/>
      <c r="K20" s="838"/>
      <c r="M20" s="855"/>
    </row>
    <row r="21" ht="15.75" customHeight="1">
      <c r="A21" s="856" t="s">
        <v>330</v>
      </c>
      <c r="B21" s="857">
        <v>14.69</v>
      </c>
      <c r="C21" s="857">
        <v>11.93</v>
      </c>
      <c r="D21" s="857">
        <v>10.93</v>
      </c>
      <c r="E21" s="857">
        <v>11.68</v>
      </c>
      <c r="F21" s="857">
        <v>13.31</v>
      </c>
      <c r="G21" s="857">
        <v>5.1</v>
      </c>
      <c r="H21" s="857">
        <v>16.48</v>
      </c>
      <c r="I21" s="857">
        <v>9.18</v>
      </c>
      <c r="J21" s="857">
        <v>16.12</v>
      </c>
      <c r="K21" s="857">
        <v>15.19</v>
      </c>
      <c r="L21" s="857">
        <v>12.09</v>
      </c>
      <c r="M21" s="858">
        <f t="shared" ref="M21:M22" si="9">index($A$16:$L$146,match(A21,$A$16:$A$146,0),match($M$16,$A$16:$L$16,0))</f>
        <v>12.09</v>
      </c>
      <c r="N21" s="117"/>
      <c r="O21" s="117"/>
      <c r="P21" s="117"/>
      <c r="Q21" s="117"/>
      <c r="R21" s="117"/>
      <c r="S21" s="117"/>
      <c r="T21" s="117"/>
      <c r="U21" s="117"/>
      <c r="V21" s="117"/>
      <c r="W21" s="117"/>
      <c r="X21" s="117"/>
      <c r="Y21" s="117"/>
      <c r="Z21" s="117"/>
      <c r="AA21" s="117"/>
      <c r="AB21" s="117"/>
      <c r="AC21" s="117"/>
      <c r="AD21" s="117"/>
      <c r="AE21" s="117"/>
      <c r="AF21" s="117"/>
      <c r="AG21" s="117"/>
      <c r="AH21" s="117"/>
      <c r="AI21" s="117"/>
      <c r="AJ21" s="117"/>
      <c r="AK21" s="117"/>
      <c r="AL21" s="117"/>
      <c r="AM21" s="117"/>
      <c r="AN21" s="117"/>
      <c r="AO21" s="117"/>
      <c r="AP21" s="117"/>
      <c r="AQ21" s="117"/>
      <c r="AR21" s="117"/>
      <c r="AS21" s="117"/>
      <c r="AT21" s="117"/>
      <c r="AU21" s="117"/>
    </row>
    <row r="22" ht="15.75" customHeight="1">
      <c r="A22" s="150" t="s">
        <v>334</v>
      </c>
      <c r="B22" s="859">
        <v>0.2146</v>
      </c>
      <c r="C22" s="859">
        <v>0.2068</v>
      </c>
      <c r="D22" s="859">
        <v>0.2238</v>
      </c>
      <c r="E22" s="859">
        <v>0.2492</v>
      </c>
      <c r="F22" s="859">
        <v>0.2361</v>
      </c>
      <c r="G22" s="859">
        <v>0.126</v>
      </c>
      <c r="H22" s="859">
        <v>0.2655</v>
      </c>
      <c r="I22" s="859">
        <v>0.2143</v>
      </c>
      <c r="J22" s="859">
        <v>0.2693</v>
      </c>
      <c r="K22" s="860">
        <v>0.2693</v>
      </c>
      <c r="L22" s="859">
        <v>0.2286</v>
      </c>
      <c r="M22" s="861">
        <f t="shared" si="9"/>
        <v>0.2286</v>
      </c>
    </row>
    <row r="23" ht="15.75" customHeight="1">
      <c r="A23" s="854"/>
      <c r="K23" s="838"/>
    </row>
    <row r="24">
      <c r="A24" s="839" t="s">
        <v>383</v>
      </c>
      <c r="B24" s="840"/>
      <c r="C24" s="840"/>
      <c r="D24" s="840"/>
      <c r="E24" s="840"/>
      <c r="F24" s="840"/>
      <c r="G24" s="840"/>
      <c r="H24" s="840"/>
      <c r="I24" s="840"/>
      <c r="J24" s="840"/>
      <c r="K24" s="841"/>
      <c r="L24" s="840"/>
      <c r="M24" s="840"/>
      <c r="N24" s="840"/>
      <c r="O24" s="840"/>
      <c r="P24" s="840"/>
      <c r="Q24" s="840"/>
      <c r="R24" s="840"/>
      <c r="S24" s="840"/>
      <c r="T24" s="840"/>
      <c r="U24" s="840"/>
      <c r="V24" s="840"/>
      <c r="W24" s="840"/>
      <c r="X24" s="840"/>
      <c r="Y24" s="840"/>
      <c r="Z24" s="840"/>
      <c r="AA24" s="840"/>
      <c r="AB24" s="840"/>
      <c r="AC24" s="840"/>
      <c r="AD24" s="840"/>
      <c r="AE24" s="840"/>
      <c r="AF24" s="840"/>
      <c r="AG24" s="840"/>
      <c r="AH24" s="840"/>
      <c r="AI24" s="840"/>
      <c r="AJ24" s="840"/>
      <c r="AK24" s="840"/>
      <c r="AL24" s="840"/>
      <c r="AM24" s="840"/>
      <c r="AN24" s="840"/>
      <c r="AO24" s="840"/>
      <c r="AP24" s="840"/>
      <c r="AQ24" s="840"/>
      <c r="AR24" s="840"/>
      <c r="AS24" s="840"/>
      <c r="AT24" s="840"/>
      <c r="AU24" s="840"/>
    </row>
    <row r="25">
      <c r="A25" s="862"/>
      <c r="B25" s="644"/>
      <c r="C25" s="644"/>
      <c r="D25" s="644"/>
      <c r="E25" s="644"/>
      <c r="F25" s="644"/>
      <c r="G25" s="644"/>
      <c r="H25" s="644"/>
      <c r="I25" s="644"/>
      <c r="J25" s="644"/>
      <c r="K25" s="848"/>
      <c r="T25" s="846" t="s">
        <v>654</v>
      </c>
      <c r="W25" s="2"/>
      <c r="X25" s="2"/>
      <c r="Y25" s="2"/>
      <c r="Z25" s="863"/>
      <c r="AA25" s="864"/>
      <c r="AB25" s="2"/>
      <c r="AC25" s="2"/>
      <c r="AD25" s="2"/>
      <c r="AE25" s="2"/>
      <c r="AF25" s="2"/>
      <c r="AG25" s="2"/>
      <c r="AH25" s="2"/>
      <c r="AI25" s="2"/>
      <c r="AJ25" s="2"/>
      <c r="AK25" s="2"/>
      <c r="AL25" s="2"/>
      <c r="AM25" s="2"/>
      <c r="AN25" s="2"/>
      <c r="AO25" s="2"/>
      <c r="AP25" s="2"/>
      <c r="AQ25" s="2"/>
      <c r="AR25" s="2"/>
      <c r="AS25" s="2"/>
      <c r="AT25" s="2"/>
      <c r="AU25" s="2"/>
    </row>
    <row r="26">
      <c r="B26" s="865" t="s">
        <v>667</v>
      </c>
      <c r="C26" s="865" t="s">
        <v>668</v>
      </c>
      <c r="D26" s="865" t="s">
        <v>669</v>
      </c>
      <c r="E26" s="644" t="s">
        <v>660</v>
      </c>
      <c r="F26" s="865" t="s">
        <v>670</v>
      </c>
      <c r="G26" s="865" t="s">
        <v>671</v>
      </c>
      <c r="H26" s="865" t="s">
        <v>672</v>
      </c>
      <c r="I26" s="865" t="s">
        <v>673</v>
      </c>
      <c r="J26" s="644" t="s">
        <v>674</v>
      </c>
      <c r="K26" s="644" t="s">
        <v>664</v>
      </c>
      <c r="L26" s="644" t="s">
        <v>675</v>
      </c>
      <c r="M26" s="644" t="s">
        <v>676</v>
      </c>
      <c r="N26" s="644" t="s">
        <v>677</v>
      </c>
      <c r="O26" s="644" t="s">
        <v>678</v>
      </c>
      <c r="P26" s="644" t="s">
        <v>679</v>
      </c>
      <c r="Q26" s="644" t="s">
        <v>680</v>
      </c>
      <c r="R26" s="644" t="s">
        <v>681</v>
      </c>
      <c r="S26" s="848" t="s">
        <v>651</v>
      </c>
      <c r="T26" s="866" t="str">
        <f>B4</f>
        <v>Overall</v>
      </c>
      <c r="U26" s="2"/>
      <c r="V26" s="2"/>
      <c r="W26" s="2"/>
      <c r="X26" s="863"/>
      <c r="Y26" s="864"/>
      <c r="Z26" s="2"/>
      <c r="AA26" s="2"/>
      <c r="AB26" s="2"/>
      <c r="AC26" s="2"/>
      <c r="AD26" s="2"/>
      <c r="AE26" s="2"/>
      <c r="AF26" s="2"/>
      <c r="AG26" s="2"/>
      <c r="AH26" s="2"/>
      <c r="AI26" s="2"/>
      <c r="AJ26" s="2"/>
      <c r="AK26" s="2"/>
      <c r="AL26" s="2"/>
      <c r="AM26" s="2"/>
      <c r="AN26" s="2"/>
      <c r="AO26" s="2"/>
      <c r="AP26" s="2"/>
      <c r="AQ26" s="2"/>
      <c r="AR26" s="2"/>
      <c r="AS26" s="2"/>
      <c r="AT26" s="2"/>
      <c r="AU26" s="2"/>
    </row>
    <row r="27">
      <c r="A27" s="862" t="s">
        <v>268</v>
      </c>
      <c r="B27" s="867">
        <v>0.163</v>
      </c>
      <c r="C27" s="867">
        <v>0.026</v>
      </c>
      <c r="D27" s="867">
        <v>0.026</v>
      </c>
      <c r="E27" s="867">
        <v>0.188</v>
      </c>
      <c r="F27" s="867">
        <v>0.188</v>
      </c>
      <c r="G27" s="867">
        <v>0.026</v>
      </c>
      <c r="H27" s="867">
        <v>0.188</v>
      </c>
      <c r="I27" s="868">
        <f>average(F27:H27,B27:D27)</f>
        <v>0.1028333333</v>
      </c>
      <c r="J27" s="868">
        <v>0.098</v>
      </c>
      <c r="K27" s="868">
        <v>0.075</v>
      </c>
      <c r="L27" s="869">
        <v>0.047</v>
      </c>
      <c r="M27" s="869">
        <v>0.053</v>
      </c>
      <c r="N27" s="869">
        <v>0.111</v>
      </c>
      <c r="O27" s="869">
        <v>0.082</v>
      </c>
      <c r="P27" s="869">
        <v>0.126</v>
      </c>
      <c r="Q27" s="869">
        <v>0.084</v>
      </c>
      <c r="R27" s="869">
        <v>0.072</v>
      </c>
      <c r="S27" s="870">
        <v>0.115</v>
      </c>
      <c r="T27" s="871">
        <f t="shared" ref="T27:T32" si="10">index($A$26:$S$32,match(A27,$A$26:$A$32,0),match($T$26,$A$26:$S$26,0))</f>
        <v>0.115</v>
      </c>
      <c r="U27" s="2"/>
      <c r="V27" s="2"/>
      <c r="W27" s="2"/>
      <c r="X27" s="863"/>
      <c r="Y27" s="864"/>
      <c r="Z27" s="2"/>
      <c r="AA27" s="2"/>
      <c r="AB27" s="2"/>
      <c r="AC27" s="2"/>
      <c r="AD27" s="2"/>
      <c r="AE27" s="2"/>
      <c r="AF27" s="2"/>
      <c r="AG27" s="2"/>
      <c r="AH27" s="2"/>
      <c r="AI27" s="2"/>
      <c r="AJ27" s="2"/>
      <c r="AK27" s="2"/>
      <c r="AL27" s="2"/>
      <c r="AM27" s="2"/>
      <c r="AN27" s="2"/>
      <c r="AO27" s="2"/>
      <c r="AP27" s="2"/>
      <c r="AQ27" s="2"/>
      <c r="AR27" s="2"/>
      <c r="AS27" s="2"/>
      <c r="AT27" s="2"/>
      <c r="AU27" s="2"/>
    </row>
    <row r="28">
      <c r="A28" s="872" t="s">
        <v>271</v>
      </c>
      <c r="B28" s="873">
        <v>0.367026745142047</v>
      </c>
      <c r="C28" s="873">
        <v>0.367026745142047</v>
      </c>
      <c r="D28" s="873">
        <v>0.367026745142047</v>
      </c>
      <c r="E28" s="873">
        <v>0.694558</v>
      </c>
      <c r="F28" s="873">
        <v>0.367026745142047</v>
      </c>
      <c r="G28" s="873">
        <v>0.367026745142047</v>
      </c>
      <c r="H28" s="873">
        <v>0.367026745142047</v>
      </c>
      <c r="I28" s="874">
        <v>0.367026745142047</v>
      </c>
      <c r="J28" s="874">
        <v>1.112759</v>
      </c>
      <c r="K28" s="873">
        <v>1.112759</v>
      </c>
      <c r="L28" s="873">
        <f t="shared" ref="L28:L32" si="11">K28</f>
        <v>1.112759</v>
      </c>
      <c r="M28" s="873">
        <f t="shared" ref="M28:M32" si="12">K28</f>
        <v>1.112759</v>
      </c>
      <c r="N28" s="873">
        <f t="shared" ref="N28:N32" si="13">K28</f>
        <v>1.112759</v>
      </c>
      <c r="O28" s="873">
        <v>0.914524</v>
      </c>
      <c r="P28" s="874">
        <v>1.485399</v>
      </c>
      <c r="Q28" s="874">
        <v>1.357904</v>
      </c>
      <c r="R28" s="873">
        <v>0.879385</v>
      </c>
      <c r="S28" s="873">
        <v>0.606264</v>
      </c>
      <c r="T28" s="875">
        <f t="shared" si="10"/>
        <v>0.606264</v>
      </c>
      <c r="U28" s="2"/>
      <c r="V28" s="2"/>
      <c r="W28" s="2"/>
      <c r="X28" s="863"/>
      <c r="Y28" s="864"/>
      <c r="Z28" s="2"/>
      <c r="AA28" s="2"/>
      <c r="AB28" s="2"/>
      <c r="AC28" s="2"/>
      <c r="AD28" s="2"/>
      <c r="AE28" s="2"/>
      <c r="AF28" s="2"/>
      <c r="AG28" s="2"/>
      <c r="AH28" s="2"/>
      <c r="AI28" s="2"/>
      <c r="AJ28" s="2"/>
      <c r="AK28" s="2"/>
      <c r="AL28" s="2"/>
      <c r="AM28" s="2"/>
      <c r="AN28" s="2"/>
      <c r="AO28" s="2"/>
      <c r="AP28" s="2"/>
      <c r="AQ28" s="2"/>
      <c r="AR28" s="2"/>
      <c r="AS28" s="2"/>
      <c r="AT28" s="2"/>
      <c r="AU28" s="2"/>
    </row>
    <row r="29">
      <c r="A29" s="375" t="s">
        <v>682</v>
      </c>
      <c r="B29" s="874">
        <v>0.046077</v>
      </c>
      <c r="C29" s="874">
        <v>0.046077</v>
      </c>
      <c r="D29" s="851">
        <v>0.046077</v>
      </c>
      <c r="E29" s="851">
        <v>0.441628</v>
      </c>
      <c r="F29" s="851">
        <v>0.046077</v>
      </c>
      <c r="G29" s="851">
        <v>0.046077</v>
      </c>
      <c r="H29" s="851">
        <v>0.046077</v>
      </c>
      <c r="I29" s="874">
        <v>0.046077</v>
      </c>
      <c r="J29" s="851">
        <v>0.685634</v>
      </c>
      <c r="K29" s="851">
        <v>0.685634</v>
      </c>
      <c r="L29" s="851">
        <f t="shared" si="11"/>
        <v>0.685634</v>
      </c>
      <c r="M29" s="851">
        <f t="shared" si="12"/>
        <v>0.685634</v>
      </c>
      <c r="N29" s="851">
        <f t="shared" si="13"/>
        <v>0.685634</v>
      </c>
      <c r="O29" s="851">
        <v>0.504805</v>
      </c>
      <c r="P29" s="874">
        <v>0.94048</v>
      </c>
      <c r="Q29" s="851">
        <v>0.845346</v>
      </c>
      <c r="R29" s="851">
        <v>0.569895</v>
      </c>
      <c r="S29" s="851">
        <v>0.278691</v>
      </c>
      <c r="T29" s="875">
        <f t="shared" si="10"/>
        <v>0.278691</v>
      </c>
      <c r="U29" s="2"/>
      <c r="V29" s="2"/>
      <c r="W29" s="2"/>
      <c r="X29" s="863"/>
      <c r="Y29" s="864"/>
      <c r="Z29" s="2"/>
      <c r="AA29" s="2"/>
      <c r="AB29" s="2"/>
      <c r="AC29" s="2"/>
      <c r="AD29" s="2"/>
      <c r="AE29" s="2"/>
      <c r="AF29" s="2"/>
      <c r="AG29" s="2"/>
      <c r="AH29" s="2"/>
      <c r="AI29" s="2"/>
      <c r="AJ29" s="2"/>
      <c r="AK29" s="2"/>
      <c r="AL29" s="2"/>
      <c r="AM29" s="2"/>
      <c r="AN29" s="2"/>
      <c r="AO29" s="2"/>
      <c r="AP29" s="2"/>
      <c r="AQ29" s="2"/>
      <c r="AR29" s="2"/>
      <c r="AS29" s="2"/>
      <c r="AT29" s="2"/>
      <c r="AU29" s="2"/>
    </row>
    <row r="30">
      <c r="A30" s="375" t="s">
        <v>683</v>
      </c>
      <c r="B30" s="874">
        <v>0.254795</v>
      </c>
      <c r="C30" s="874">
        <v>0.254795</v>
      </c>
      <c r="D30" s="851">
        <v>0.254795</v>
      </c>
      <c r="E30" s="851">
        <v>0.208367</v>
      </c>
      <c r="F30" s="851">
        <v>0.254795</v>
      </c>
      <c r="G30" s="851">
        <v>0.254795</v>
      </c>
      <c r="H30" s="851">
        <v>0.254795</v>
      </c>
      <c r="I30" s="874">
        <v>0.254795</v>
      </c>
      <c r="J30" s="851">
        <v>0.333828</v>
      </c>
      <c r="K30" s="851">
        <v>0.333828</v>
      </c>
      <c r="L30" s="851">
        <f t="shared" si="11"/>
        <v>0.333828</v>
      </c>
      <c r="M30" s="851">
        <f t="shared" si="12"/>
        <v>0.333828</v>
      </c>
      <c r="N30" s="851">
        <f t="shared" si="13"/>
        <v>0.333828</v>
      </c>
      <c r="O30" s="851">
        <v>0.274357</v>
      </c>
      <c r="P30" s="874">
        <v>0.44562</v>
      </c>
      <c r="Q30" s="851">
        <v>0.407372</v>
      </c>
      <c r="R30" s="851">
        <v>0.263816</v>
      </c>
      <c r="S30" s="851">
        <v>0.259981</v>
      </c>
      <c r="T30" s="875">
        <f t="shared" si="10"/>
        <v>0.259981</v>
      </c>
      <c r="U30" s="2"/>
      <c r="V30" s="2"/>
      <c r="W30" s="2"/>
      <c r="X30" s="863"/>
      <c r="Y30" s="864"/>
      <c r="Z30" s="2"/>
      <c r="AA30" s="2"/>
      <c r="AB30" s="2"/>
      <c r="AC30" s="2"/>
      <c r="AD30" s="2"/>
      <c r="AE30" s="2"/>
      <c r="AF30" s="2"/>
      <c r="AG30" s="2"/>
      <c r="AH30" s="2"/>
      <c r="AI30" s="2"/>
      <c r="AJ30" s="2"/>
      <c r="AK30" s="2"/>
      <c r="AL30" s="2"/>
      <c r="AM30" s="2"/>
      <c r="AN30" s="2"/>
      <c r="AO30" s="2"/>
      <c r="AP30" s="2"/>
      <c r="AQ30" s="2"/>
      <c r="AR30" s="2"/>
      <c r="AS30" s="2"/>
      <c r="AT30" s="2"/>
      <c r="AU30" s="2"/>
    </row>
    <row r="31">
      <c r="A31" s="375" t="s">
        <v>684</v>
      </c>
      <c r="B31" s="874">
        <v>0.052772</v>
      </c>
      <c r="C31" s="874">
        <v>0.052772</v>
      </c>
      <c r="D31" s="851">
        <v>0.052772</v>
      </c>
      <c r="E31" s="851">
        <v>0.002537</v>
      </c>
      <c r="F31" s="851">
        <v>0.052772</v>
      </c>
      <c r="G31" s="851">
        <v>0.052772</v>
      </c>
      <c r="H31" s="851">
        <v>0.052772</v>
      </c>
      <c r="I31" s="874">
        <v>0.052772</v>
      </c>
      <c r="J31" s="851">
        <v>0.00113</v>
      </c>
      <c r="K31" s="851">
        <v>0.00113</v>
      </c>
      <c r="L31" s="851">
        <f t="shared" si="11"/>
        <v>0.00113</v>
      </c>
      <c r="M31" s="851">
        <f t="shared" si="12"/>
        <v>0.00113</v>
      </c>
      <c r="N31" s="851">
        <f t="shared" si="13"/>
        <v>0.00113</v>
      </c>
      <c r="O31" s="851">
        <v>0.0</v>
      </c>
      <c r="P31" s="874">
        <v>0.0</v>
      </c>
      <c r="Q31" s="851">
        <v>0.003809</v>
      </c>
      <c r="R31" s="851">
        <v>0.0</v>
      </c>
      <c r="S31" s="851">
        <v>0.030542</v>
      </c>
      <c r="T31" s="875">
        <f t="shared" si="10"/>
        <v>0.030542</v>
      </c>
      <c r="U31" s="2"/>
      <c r="V31" s="2"/>
      <c r="W31" s="2"/>
      <c r="X31" s="863"/>
      <c r="Y31" s="864"/>
      <c r="Z31" s="2"/>
      <c r="AA31" s="2"/>
      <c r="AB31" s="2"/>
      <c r="AC31" s="2"/>
      <c r="AD31" s="2"/>
      <c r="AE31" s="2"/>
      <c r="AF31" s="2"/>
      <c r="AG31" s="2"/>
      <c r="AH31" s="2"/>
      <c r="AI31" s="2"/>
      <c r="AJ31" s="2"/>
      <c r="AK31" s="2"/>
      <c r="AL31" s="2"/>
      <c r="AM31" s="2"/>
      <c r="AN31" s="2"/>
      <c r="AO31" s="2"/>
      <c r="AP31" s="2"/>
      <c r="AQ31" s="2"/>
      <c r="AR31" s="2"/>
      <c r="AS31" s="2"/>
      <c r="AT31" s="2"/>
      <c r="AU31" s="2"/>
    </row>
    <row r="32">
      <c r="A32" s="375" t="s">
        <v>685</v>
      </c>
      <c r="B32" s="851">
        <v>0.013382</v>
      </c>
      <c r="C32" s="851">
        <v>0.013382</v>
      </c>
      <c r="D32" s="851">
        <v>0.013382</v>
      </c>
      <c r="E32" s="851">
        <v>0.042025</v>
      </c>
      <c r="F32" s="851">
        <v>0.013382</v>
      </c>
      <c r="G32" s="851">
        <v>0.013382</v>
      </c>
      <c r="H32" s="851">
        <v>0.013382</v>
      </c>
      <c r="I32" s="874">
        <v>0.013382</v>
      </c>
      <c r="J32" s="851">
        <v>0.092167</v>
      </c>
      <c r="K32" s="851">
        <v>0.092167</v>
      </c>
      <c r="L32" s="851">
        <f t="shared" si="11"/>
        <v>0.092167</v>
      </c>
      <c r="M32" s="851">
        <f t="shared" si="12"/>
        <v>0.092167</v>
      </c>
      <c r="N32" s="851">
        <f t="shared" si="13"/>
        <v>0.092167</v>
      </c>
      <c r="O32" s="851">
        <v>0.135362</v>
      </c>
      <c r="P32" s="874">
        <v>0.0993</v>
      </c>
      <c r="Q32" s="851">
        <v>0.101377</v>
      </c>
      <c r="R32" s="851">
        <v>0.045674</v>
      </c>
      <c r="S32" s="851">
        <v>0.03705</v>
      </c>
      <c r="T32" s="875">
        <f t="shared" si="10"/>
        <v>0.03705</v>
      </c>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row>
    <row r="33">
      <c r="A33" s="375"/>
      <c r="B33" s="851"/>
      <c r="C33" s="851"/>
      <c r="D33" s="851"/>
      <c r="E33" s="851"/>
      <c r="F33" s="851"/>
      <c r="G33" s="851"/>
      <c r="H33" s="851"/>
      <c r="I33" s="869"/>
      <c r="J33" s="869"/>
      <c r="K33" s="876"/>
      <c r="L33" s="877"/>
      <c r="M33" s="877"/>
      <c r="N33" s="877"/>
      <c r="O33" s="877"/>
      <c r="P33" s="877"/>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row>
    <row r="34">
      <c r="A34" s="839" t="s">
        <v>463</v>
      </c>
      <c r="B34" s="840"/>
      <c r="C34" s="840"/>
      <c r="D34" s="840"/>
      <c r="E34" s="840"/>
      <c r="F34" s="840"/>
      <c r="G34" s="840"/>
      <c r="H34" s="840"/>
      <c r="I34" s="840"/>
      <c r="J34" s="840"/>
      <c r="K34" s="841"/>
      <c r="L34" s="840"/>
      <c r="M34" s="840"/>
      <c r="N34" s="840"/>
      <c r="O34" s="840"/>
      <c r="P34" s="840"/>
      <c r="Q34" s="840"/>
      <c r="R34" s="840"/>
      <c r="S34" s="840"/>
      <c r="T34" s="840"/>
      <c r="U34" s="840"/>
      <c r="V34" s="840"/>
      <c r="W34" s="840"/>
      <c r="X34" s="840"/>
      <c r="Y34" s="840"/>
      <c r="Z34" s="840"/>
      <c r="AA34" s="840"/>
      <c r="AB34" s="840"/>
      <c r="AC34" s="840"/>
      <c r="AD34" s="840"/>
      <c r="AE34" s="840"/>
      <c r="AF34" s="840"/>
      <c r="AG34" s="840"/>
      <c r="AH34" s="840"/>
      <c r="AI34" s="840"/>
      <c r="AJ34" s="840"/>
      <c r="AK34" s="840"/>
      <c r="AL34" s="840"/>
      <c r="AM34" s="840"/>
      <c r="AN34" s="840"/>
      <c r="AO34" s="840"/>
      <c r="AP34" s="840"/>
      <c r="AQ34" s="840"/>
      <c r="AR34" s="840"/>
      <c r="AS34" s="840"/>
      <c r="AT34" s="840"/>
      <c r="AU34" s="840"/>
    </row>
    <row r="35">
      <c r="A35" s="862"/>
      <c r="B35" s="878"/>
      <c r="C35" s="879"/>
      <c r="D35" s="878"/>
      <c r="E35" s="879"/>
      <c r="F35" s="879"/>
      <c r="G35" s="879"/>
      <c r="H35" s="879"/>
      <c r="I35" s="879"/>
      <c r="J35" s="879"/>
      <c r="K35" s="848"/>
      <c r="L35" s="846" t="s">
        <v>654</v>
      </c>
      <c r="M35" s="2"/>
      <c r="N35" s="2"/>
      <c r="O35" s="2"/>
      <c r="P35" s="2"/>
      <c r="Q35" s="2"/>
      <c r="R35" s="2"/>
      <c r="S35" s="2"/>
      <c r="T35" s="2"/>
      <c r="U35" s="2"/>
      <c r="V35" s="2"/>
      <c r="W35" s="2"/>
      <c r="X35" s="2"/>
      <c r="Y35" s="2"/>
      <c r="Z35" s="2"/>
      <c r="AA35" s="2"/>
      <c r="AB35" s="2"/>
      <c r="AC35" s="2"/>
      <c r="AD35" s="2"/>
      <c r="AE35" s="2"/>
      <c r="AF35" s="2"/>
      <c r="AG35" s="2"/>
      <c r="AH35" s="2"/>
      <c r="AI35" s="2"/>
      <c r="AJ35" s="2"/>
      <c r="AK35" s="2"/>
    </row>
    <row r="36">
      <c r="B36" s="878" t="s">
        <v>686</v>
      </c>
      <c r="C36" s="879" t="s">
        <v>687</v>
      </c>
      <c r="D36" s="878" t="s">
        <v>662</v>
      </c>
      <c r="E36" s="879" t="s">
        <v>658</v>
      </c>
      <c r="F36" s="879" t="s">
        <v>688</v>
      </c>
      <c r="G36" s="879" t="s">
        <v>689</v>
      </c>
      <c r="H36" s="879" t="s">
        <v>690</v>
      </c>
      <c r="I36" s="879" t="s">
        <v>691</v>
      </c>
      <c r="J36" s="879" t="s">
        <v>692</v>
      </c>
      <c r="K36" s="848" t="s">
        <v>651</v>
      </c>
      <c r="L36" s="866" t="str">
        <f>B5</f>
        <v>Overall</v>
      </c>
      <c r="M36" s="2"/>
      <c r="N36" s="2"/>
      <c r="O36" s="2"/>
      <c r="P36" s="2"/>
      <c r="Q36" s="2"/>
      <c r="R36" s="2"/>
      <c r="S36" s="2"/>
      <c r="T36" s="2"/>
      <c r="U36" s="2"/>
      <c r="V36" s="2"/>
      <c r="W36" s="2"/>
      <c r="X36" s="2"/>
      <c r="Y36" s="2"/>
      <c r="Z36" s="2"/>
      <c r="AA36" s="2"/>
      <c r="AB36" s="2"/>
      <c r="AC36" s="2"/>
      <c r="AD36" s="2"/>
      <c r="AE36" s="2"/>
      <c r="AF36" s="2"/>
      <c r="AG36" s="2"/>
      <c r="AH36" s="2"/>
      <c r="AI36" s="2"/>
      <c r="AJ36" s="2"/>
      <c r="AK36" s="2"/>
    </row>
    <row r="37">
      <c r="A37" s="862" t="s">
        <v>280</v>
      </c>
      <c r="B37" s="880">
        <v>0.052</v>
      </c>
      <c r="C37" s="880">
        <v>0.026</v>
      </c>
      <c r="D37" s="880">
        <v>0.049</v>
      </c>
      <c r="E37" s="880">
        <v>0.188</v>
      </c>
      <c r="F37" s="880">
        <v>0.095</v>
      </c>
      <c r="G37" s="880">
        <v>0.138</v>
      </c>
      <c r="H37" s="880">
        <v>0.142</v>
      </c>
      <c r="I37" s="880">
        <v>0.065</v>
      </c>
      <c r="J37" s="868">
        <v>0.087</v>
      </c>
      <c r="K37" s="870">
        <v>0.088</v>
      </c>
      <c r="L37" s="881">
        <f t="array" ref="L37">index($A$36:$K$37,match(A37,A36:A37,0),match($L$36,$A$36:$K$36,0))</f>
        <v>0.088</v>
      </c>
      <c r="M37" s="2"/>
      <c r="N37" s="2"/>
      <c r="O37" s="2"/>
      <c r="P37" s="2"/>
      <c r="Q37" s="2"/>
      <c r="R37" s="2"/>
      <c r="S37" s="2"/>
      <c r="T37" s="2"/>
      <c r="U37" s="2"/>
      <c r="V37" s="2"/>
      <c r="W37" s="2"/>
      <c r="X37" s="2"/>
      <c r="Y37" s="2"/>
      <c r="Z37" s="2"/>
      <c r="AA37" s="2"/>
      <c r="AB37" s="2"/>
      <c r="AC37" s="2"/>
      <c r="AD37" s="2"/>
      <c r="AE37" s="2"/>
      <c r="AF37" s="2"/>
      <c r="AG37" s="2"/>
      <c r="AH37" s="2"/>
      <c r="AI37" s="2"/>
      <c r="AJ37" s="2"/>
      <c r="AK37" s="2"/>
    </row>
    <row r="38">
      <c r="A38" s="854"/>
      <c r="J38" s="838"/>
    </row>
    <row r="39">
      <c r="A39" s="882" t="s">
        <v>386</v>
      </c>
      <c r="B39" s="135"/>
      <c r="C39" s="135"/>
      <c r="D39" s="135"/>
      <c r="E39" s="135"/>
      <c r="F39" s="135"/>
      <c r="G39" s="135"/>
      <c r="H39" s="135"/>
      <c r="I39" s="135"/>
      <c r="J39" s="135"/>
      <c r="K39" s="135"/>
      <c r="L39" s="135"/>
      <c r="M39" s="135"/>
      <c r="N39" s="135"/>
      <c r="O39" s="135"/>
      <c r="P39" s="135"/>
      <c r="Q39" s="135"/>
      <c r="R39" s="840"/>
      <c r="S39" s="840"/>
      <c r="T39" s="840"/>
      <c r="U39" s="840"/>
      <c r="V39" s="840"/>
      <c r="W39" s="840"/>
      <c r="X39" s="840"/>
      <c r="Y39" s="840"/>
      <c r="Z39" s="840"/>
      <c r="AA39" s="840"/>
      <c r="AB39" s="840"/>
      <c r="AC39" s="840"/>
      <c r="AD39" s="840"/>
      <c r="AE39" s="840"/>
      <c r="AF39" s="840"/>
      <c r="AG39" s="840"/>
      <c r="AH39" s="840"/>
      <c r="AI39" s="840"/>
      <c r="AJ39" s="840"/>
      <c r="AK39" s="840"/>
      <c r="AL39" s="840"/>
      <c r="AM39" s="840"/>
      <c r="AN39" s="840"/>
      <c r="AO39" s="840"/>
      <c r="AP39" s="840"/>
      <c r="AQ39" s="840"/>
      <c r="AR39" s="840"/>
      <c r="AS39" s="840"/>
      <c r="AT39" s="840"/>
      <c r="AU39" s="840"/>
    </row>
    <row r="40">
      <c r="A40" s="78"/>
      <c r="B40" s="14"/>
      <c r="C40" s="14"/>
      <c r="D40" s="14"/>
      <c r="E40" s="14"/>
      <c r="F40" s="14"/>
      <c r="G40" s="14"/>
      <c r="H40" s="14"/>
      <c r="I40" s="14"/>
      <c r="J40" s="14"/>
      <c r="K40" s="14"/>
      <c r="L40" s="14"/>
      <c r="M40" s="14"/>
      <c r="N40" s="14"/>
      <c r="O40" s="14"/>
      <c r="P40" s="14"/>
      <c r="Q40" s="883" t="s">
        <v>654</v>
      </c>
    </row>
    <row r="41">
      <c r="A41" s="884"/>
      <c r="B41" s="878" t="s">
        <v>659</v>
      </c>
      <c r="C41" s="879" t="s">
        <v>658</v>
      </c>
      <c r="D41" s="878" t="s">
        <v>693</v>
      </c>
      <c r="E41" s="879" t="s">
        <v>694</v>
      </c>
      <c r="F41" s="879" t="s">
        <v>695</v>
      </c>
      <c r="G41" s="879" t="s">
        <v>696</v>
      </c>
      <c r="H41" s="879" t="s">
        <v>697</v>
      </c>
      <c r="I41" s="879" t="s">
        <v>698</v>
      </c>
      <c r="J41" s="879" t="s">
        <v>699</v>
      </c>
      <c r="K41" s="848" t="s">
        <v>700</v>
      </c>
      <c r="L41" s="884" t="s">
        <v>701</v>
      </c>
      <c r="M41" s="885" t="s">
        <v>702</v>
      </c>
      <c r="N41" s="885" t="s">
        <v>703</v>
      </c>
      <c r="O41" s="885" t="s">
        <v>704</v>
      </c>
      <c r="P41" s="885" t="s">
        <v>651</v>
      </c>
      <c r="Q41" s="849" t="str">
        <f>B6</f>
        <v>Overall</v>
      </c>
      <c r="R41" s="885"/>
      <c r="S41" s="885"/>
      <c r="T41" s="885"/>
      <c r="U41" s="885"/>
      <c r="V41" s="885"/>
      <c r="W41" s="885"/>
      <c r="X41" s="885"/>
      <c r="Y41" s="885"/>
      <c r="Z41" s="885"/>
      <c r="AA41" s="885"/>
      <c r="AB41" s="885"/>
      <c r="AC41" s="885"/>
      <c r="AD41" s="885"/>
      <c r="AE41" s="885"/>
      <c r="AF41" s="885"/>
      <c r="AG41" s="885"/>
      <c r="AH41" s="885"/>
      <c r="AI41" s="885"/>
      <c r="AJ41" s="885"/>
      <c r="AK41" s="885"/>
      <c r="AL41" s="884"/>
      <c r="AM41" s="884"/>
      <c r="AN41" s="884"/>
      <c r="AO41" s="884"/>
      <c r="AP41" s="884"/>
      <c r="AQ41" s="884"/>
      <c r="AR41" s="884"/>
      <c r="AS41" s="884"/>
      <c r="AT41" s="884"/>
      <c r="AU41" s="884"/>
    </row>
    <row r="42">
      <c r="A42" s="886" t="s">
        <v>292</v>
      </c>
      <c r="B42" s="880">
        <v>0.106</v>
      </c>
      <c r="C42" s="880">
        <v>0.188</v>
      </c>
      <c r="D42" s="880">
        <v>0.026</v>
      </c>
      <c r="E42" s="880">
        <v>0.161</v>
      </c>
      <c r="F42" s="880">
        <v>0.08</v>
      </c>
      <c r="G42" s="880">
        <v>0.129</v>
      </c>
      <c r="H42" s="880">
        <v>0.055</v>
      </c>
      <c r="I42" s="880">
        <v>0.07</v>
      </c>
      <c r="J42" s="868">
        <v>0.072</v>
      </c>
      <c r="K42" s="870">
        <v>0.06</v>
      </c>
      <c r="L42" s="887">
        <v>0.098</v>
      </c>
      <c r="M42" s="887">
        <v>0.066</v>
      </c>
      <c r="N42" s="887">
        <v>0.056</v>
      </c>
      <c r="O42" s="887">
        <v>0.0726</v>
      </c>
      <c r="P42" s="867">
        <v>0.086</v>
      </c>
      <c r="Q42" s="881">
        <f t="array" ref="Q42">index($A$41:$P$42,match(A42,A41:A42,0),match($Q$41,$A$41:$P$41,0))</f>
        <v>0.086</v>
      </c>
      <c r="R42" s="887"/>
      <c r="S42" s="887"/>
      <c r="T42" s="887"/>
      <c r="U42" s="887"/>
      <c r="V42" s="887"/>
      <c r="W42" s="887"/>
      <c r="X42" s="887"/>
      <c r="Y42" s="887"/>
      <c r="Z42" s="887"/>
      <c r="AA42" s="887"/>
      <c r="AB42" s="887"/>
      <c r="AC42" s="887"/>
      <c r="AD42" s="887"/>
      <c r="AE42" s="887"/>
      <c r="AF42" s="887"/>
      <c r="AG42" s="887"/>
      <c r="AH42" s="887"/>
      <c r="AI42" s="887"/>
      <c r="AJ42" s="887"/>
      <c r="AK42" s="887"/>
      <c r="AL42" s="877"/>
      <c r="AM42" s="877"/>
      <c r="AN42" s="877"/>
      <c r="AO42" s="877"/>
      <c r="AP42" s="877"/>
      <c r="AQ42" s="877"/>
      <c r="AR42" s="877"/>
      <c r="AS42" s="877"/>
      <c r="AT42" s="877"/>
      <c r="AU42" s="877"/>
    </row>
    <row r="43">
      <c r="A43" s="78"/>
      <c r="B43" s="14"/>
      <c r="C43" s="14"/>
      <c r="D43" s="14"/>
      <c r="E43" s="14"/>
      <c r="F43" s="14"/>
      <c r="G43" s="14"/>
      <c r="H43" s="14"/>
      <c r="I43" s="14"/>
      <c r="J43" s="14"/>
      <c r="K43" s="14"/>
      <c r="L43" s="14"/>
      <c r="M43" s="14"/>
      <c r="N43" s="14"/>
      <c r="O43" s="14"/>
      <c r="P43" s="14"/>
      <c r="Q43" s="14"/>
    </row>
    <row r="44" ht="15.75" customHeight="1">
      <c r="A44" s="839" t="s">
        <v>382</v>
      </c>
      <c r="B44" s="840"/>
      <c r="C44" s="840"/>
      <c r="D44" s="840"/>
      <c r="E44" s="840"/>
      <c r="F44" s="840"/>
      <c r="G44" s="840"/>
      <c r="H44" s="840"/>
      <c r="I44" s="840"/>
      <c r="J44" s="840"/>
      <c r="K44" s="841"/>
      <c r="L44" s="840"/>
      <c r="M44" s="840"/>
      <c r="N44" s="840"/>
      <c r="O44" s="840"/>
      <c r="P44" s="840"/>
      <c r="Q44" s="840"/>
      <c r="R44" s="840"/>
      <c r="S44" s="840"/>
      <c r="T44" s="840"/>
      <c r="U44" s="840"/>
      <c r="V44" s="840"/>
      <c r="W44" s="840"/>
      <c r="X44" s="840"/>
      <c r="Y44" s="840"/>
      <c r="Z44" s="840"/>
      <c r="AA44" s="840"/>
      <c r="AB44" s="840"/>
      <c r="AC44" s="840"/>
      <c r="AD44" s="840"/>
      <c r="AE44" s="840"/>
      <c r="AF44" s="840"/>
      <c r="AG44" s="840"/>
      <c r="AH44" s="840"/>
      <c r="AI44" s="840"/>
      <c r="AJ44" s="840"/>
      <c r="AK44" s="840"/>
      <c r="AL44" s="840"/>
      <c r="AM44" s="840"/>
      <c r="AN44" s="840"/>
      <c r="AO44" s="840"/>
      <c r="AP44" s="840"/>
      <c r="AQ44" s="840"/>
      <c r="AR44" s="840"/>
      <c r="AS44" s="840"/>
      <c r="AT44" s="840"/>
      <c r="AU44" s="840"/>
    </row>
    <row r="45">
      <c r="A45" s="888"/>
      <c r="C45" s="888"/>
      <c r="D45" s="888"/>
      <c r="E45" s="888"/>
      <c r="F45" s="888"/>
      <c r="G45" s="888"/>
      <c r="H45" s="888"/>
      <c r="I45" s="888"/>
      <c r="J45" s="846" t="s">
        <v>654</v>
      </c>
      <c r="O45" s="869"/>
      <c r="Q45" s="543"/>
      <c r="R45" s="543"/>
      <c r="S45" s="543"/>
      <c r="T45" s="543"/>
      <c r="U45" s="543"/>
      <c r="V45" s="543"/>
      <c r="W45" s="543"/>
      <c r="X45" s="543"/>
      <c r="Y45" s="543"/>
      <c r="Z45" s="543"/>
      <c r="AA45" s="543"/>
      <c r="AB45" s="543"/>
      <c r="AC45" s="543"/>
      <c r="AD45" s="543"/>
      <c r="AE45" s="543"/>
      <c r="AF45" s="543"/>
      <c r="AG45" s="543"/>
      <c r="AH45" s="543"/>
      <c r="AI45" s="543"/>
      <c r="AJ45" s="543"/>
      <c r="AK45" s="543"/>
      <c r="AL45" s="543"/>
      <c r="AM45" s="543"/>
      <c r="AN45" s="543"/>
      <c r="AO45" s="543"/>
      <c r="AP45" s="543"/>
      <c r="AQ45" s="543"/>
      <c r="AR45" s="543"/>
      <c r="AS45" s="543"/>
      <c r="AT45" s="543"/>
      <c r="AU45" s="543"/>
    </row>
    <row r="46">
      <c r="A46" s="889" t="s">
        <v>705</v>
      </c>
      <c r="B46" s="848" t="s">
        <v>658</v>
      </c>
      <c r="C46" s="848" t="s">
        <v>706</v>
      </c>
      <c r="D46" s="848" t="s">
        <v>687</v>
      </c>
      <c r="E46" s="848" t="s">
        <v>707</v>
      </c>
      <c r="F46" s="848" t="s">
        <v>708</v>
      </c>
      <c r="G46" s="848" t="s">
        <v>709</v>
      </c>
      <c r="H46" s="848" t="s">
        <v>691</v>
      </c>
      <c r="I46" s="848" t="s">
        <v>651</v>
      </c>
      <c r="J46" s="890" t="str">
        <f>B7</f>
        <v>Overall</v>
      </c>
      <c r="O46" s="869"/>
      <c r="Q46" s="543"/>
      <c r="R46" s="543"/>
      <c r="S46" s="543"/>
      <c r="T46" s="543"/>
      <c r="U46" s="543"/>
      <c r="V46" s="543"/>
      <c r="W46" s="543"/>
      <c r="X46" s="543"/>
      <c r="Y46" s="543"/>
      <c r="Z46" s="543"/>
      <c r="AA46" s="543"/>
      <c r="AB46" s="543"/>
      <c r="AC46" s="543"/>
      <c r="AD46" s="543"/>
      <c r="AE46" s="543"/>
      <c r="AF46" s="543"/>
      <c r="AG46" s="543"/>
      <c r="AH46" s="543"/>
      <c r="AI46" s="543"/>
      <c r="AJ46" s="543"/>
      <c r="AK46" s="543"/>
      <c r="AL46" s="543"/>
      <c r="AM46" s="543"/>
      <c r="AN46" s="543"/>
      <c r="AO46" s="543"/>
      <c r="AP46" s="543"/>
      <c r="AQ46" s="543"/>
      <c r="AR46" s="543"/>
      <c r="AS46" s="543"/>
      <c r="AT46" s="543"/>
      <c r="AU46" s="543"/>
    </row>
    <row r="47">
      <c r="A47" s="888" t="s">
        <v>710</v>
      </c>
      <c r="B47" s="888">
        <v>3878023.0</v>
      </c>
      <c r="C47" s="888">
        <v>7332389.0</v>
      </c>
      <c r="D47" s="888">
        <v>1.2204669E7</v>
      </c>
      <c r="E47" s="888">
        <v>4260000.0</v>
      </c>
      <c r="F47" s="888">
        <v>5190000.0</v>
      </c>
      <c r="G47" s="888">
        <v>3.16589E7</v>
      </c>
      <c r="H47" s="888">
        <v>7300000.0</v>
      </c>
      <c r="I47" s="302"/>
      <c r="J47" s="891" t="str">
        <f t="shared" ref="J47:J48" si="15">index($A$46:$I$64,match(A47,$A$46:$A$64,0),match($J$46,$A$46:$I$46,0))</f>
        <v/>
      </c>
      <c r="O47" s="869"/>
      <c r="Q47" s="543"/>
      <c r="R47" s="543"/>
      <c r="S47" s="543"/>
      <c r="T47" s="543"/>
      <c r="U47" s="543"/>
      <c r="V47" s="543"/>
      <c r="W47" s="543"/>
      <c r="X47" s="543"/>
      <c r="Y47" s="543"/>
      <c r="Z47" s="543"/>
      <c r="AA47" s="543"/>
      <c r="AB47" s="543"/>
      <c r="AC47" s="543"/>
      <c r="AD47" s="543"/>
      <c r="AE47" s="543"/>
      <c r="AF47" s="543"/>
      <c r="AG47" s="543"/>
      <c r="AH47" s="543"/>
      <c r="AI47" s="543"/>
      <c r="AJ47" s="543"/>
      <c r="AK47" s="543"/>
      <c r="AL47" s="543"/>
      <c r="AM47" s="543"/>
      <c r="AN47" s="543"/>
      <c r="AO47" s="543"/>
      <c r="AP47" s="543"/>
      <c r="AQ47" s="543"/>
      <c r="AR47" s="543"/>
      <c r="AS47" s="543"/>
      <c r="AT47" s="543"/>
      <c r="AU47" s="543"/>
    </row>
    <row r="48">
      <c r="A48" s="297" t="s">
        <v>711</v>
      </c>
      <c r="B48" s="591">
        <f t="shared" ref="B48:H48" si="14">B47/sum($B$47:$H$47)</f>
        <v>0.05399342874</v>
      </c>
      <c r="C48" s="591">
        <f t="shared" si="14"/>
        <v>0.1020883123</v>
      </c>
      <c r="D48" s="591">
        <f t="shared" si="14"/>
        <v>0.169924708</v>
      </c>
      <c r="E48" s="591">
        <f t="shared" si="14"/>
        <v>0.05931166639</v>
      </c>
      <c r="F48" s="591">
        <f t="shared" si="14"/>
        <v>0.07225998793</v>
      </c>
      <c r="G48" s="591">
        <f t="shared" si="14"/>
        <v>0.4407845341</v>
      </c>
      <c r="H48" s="591">
        <f t="shared" si="14"/>
        <v>0.1016373626</v>
      </c>
      <c r="I48" s="2"/>
      <c r="J48" s="892" t="str">
        <f t="shared" si="15"/>
        <v/>
      </c>
      <c r="O48" s="869"/>
    </row>
    <row r="49">
      <c r="A49" s="150"/>
      <c r="B49" s="893"/>
      <c r="C49" s="893"/>
      <c r="D49" s="893"/>
      <c r="E49" s="893"/>
      <c r="F49" s="893"/>
      <c r="G49" s="893"/>
      <c r="H49" s="893"/>
      <c r="I49" s="894"/>
      <c r="J49" s="895"/>
      <c r="O49" s="869"/>
    </row>
    <row r="50">
      <c r="A50" s="896" t="s">
        <v>111</v>
      </c>
      <c r="B50" s="335">
        <v>0.1709</v>
      </c>
      <c r="C50" s="335">
        <v>0.2327</v>
      </c>
      <c r="D50" s="335">
        <v>0.1405</v>
      </c>
      <c r="E50" s="335">
        <v>0.0219</v>
      </c>
      <c r="F50" s="335">
        <v>0.3054</v>
      </c>
      <c r="G50" s="335">
        <v>0.1113</v>
      </c>
      <c r="H50" s="335">
        <v>0.109</v>
      </c>
      <c r="I50" s="298">
        <f t="shared" ref="I50:I51" si="16">sumproduct($B$48:$H$48,B50:H50)</f>
        <v>0.1403627657</v>
      </c>
      <c r="J50" s="897">
        <f t="shared" ref="J50:J51" si="17">index($A$46:$I$64,match(A50,$A$46:$A$64,0),match($J$46,$A$46:$I$46,0))</f>
        <v>0.1403627657</v>
      </c>
      <c r="K50" s="898"/>
      <c r="L50" s="14"/>
      <c r="M50" s="14"/>
      <c r="N50" s="14"/>
      <c r="O50" s="869"/>
      <c r="P50" s="14"/>
      <c r="Q50" s="898"/>
      <c r="R50" s="14"/>
      <c r="S50" s="14"/>
      <c r="T50" s="14"/>
      <c r="U50" s="14"/>
      <c r="V50" s="14"/>
      <c r="W50" s="14"/>
      <c r="X50" s="14"/>
      <c r="Y50" s="14"/>
      <c r="Z50" s="14"/>
      <c r="AA50" s="14"/>
      <c r="AB50" s="14"/>
      <c r="AC50" s="14"/>
      <c r="AD50" s="14"/>
      <c r="AE50" s="14"/>
      <c r="AF50" s="14"/>
      <c r="AG50" s="14"/>
      <c r="AH50" s="14"/>
      <c r="AI50" s="14"/>
      <c r="AJ50" s="14"/>
      <c r="AK50" s="14"/>
      <c r="AL50" s="14"/>
      <c r="AM50" s="14"/>
      <c r="AN50" s="14"/>
      <c r="AO50" s="14"/>
      <c r="AP50" s="14"/>
      <c r="AQ50" s="14"/>
      <c r="AR50" s="14"/>
      <c r="AS50" s="14"/>
      <c r="AT50" s="14"/>
      <c r="AU50" s="14"/>
    </row>
    <row r="51">
      <c r="A51" s="896" t="s">
        <v>112</v>
      </c>
      <c r="B51" s="335">
        <v>0.2776</v>
      </c>
      <c r="C51" s="335">
        <v>0.2581</v>
      </c>
      <c r="D51" s="335">
        <v>0.2125</v>
      </c>
      <c r="E51" s="335">
        <v>0.0465</v>
      </c>
      <c r="F51" s="335">
        <v>0.347</v>
      </c>
      <c r="G51" s="335">
        <v>0.1464</v>
      </c>
      <c r="H51" s="335">
        <v>0.1238</v>
      </c>
      <c r="I51" s="298">
        <f t="shared" si="16"/>
        <v>0.1823923392</v>
      </c>
      <c r="J51" s="897">
        <f t="shared" si="17"/>
        <v>0.1823923392</v>
      </c>
      <c r="K51" s="898"/>
      <c r="L51" s="14"/>
      <c r="M51" s="14"/>
      <c r="N51" s="14"/>
      <c r="O51" s="869"/>
      <c r="P51" s="14"/>
      <c r="Q51" s="898"/>
      <c r="R51" s="14"/>
      <c r="S51" s="14"/>
      <c r="T51" s="14"/>
      <c r="U51" s="14"/>
      <c r="V51" s="14"/>
      <c r="W51" s="14"/>
      <c r="X51" s="14"/>
      <c r="Y51" s="14"/>
      <c r="Z51" s="14"/>
      <c r="AA51" s="14"/>
      <c r="AB51" s="14"/>
      <c r="AC51" s="14"/>
      <c r="AD51" s="14"/>
      <c r="AE51" s="14"/>
      <c r="AF51" s="14"/>
      <c r="AG51" s="14"/>
      <c r="AH51" s="14"/>
      <c r="AI51" s="14"/>
      <c r="AJ51" s="14"/>
      <c r="AK51" s="14"/>
      <c r="AL51" s="14"/>
      <c r="AM51" s="14"/>
      <c r="AN51" s="14"/>
      <c r="AO51" s="14"/>
      <c r="AP51" s="14"/>
      <c r="AQ51" s="14"/>
      <c r="AR51" s="14"/>
      <c r="AS51" s="14"/>
      <c r="AT51" s="14"/>
      <c r="AU51" s="14"/>
    </row>
    <row r="52">
      <c r="A52" s="150"/>
      <c r="B52" s="893"/>
      <c r="C52" s="893"/>
      <c r="D52" s="893"/>
      <c r="E52" s="893"/>
      <c r="F52" s="893"/>
      <c r="G52" s="893"/>
      <c r="H52" s="893"/>
      <c r="I52" s="894"/>
      <c r="J52" s="899"/>
    </row>
    <row r="53">
      <c r="A53" s="150" t="s">
        <v>712</v>
      </c>
      <c r="B53" s="893">
        <v>30.25</v>
      </c>
      <c r="C53" s="893">
        <v>20.52</v>
      </c>
      <c r="D53" s="893">
        <v>28.49</v>
      </c>
      <c r="E53" s="893">
        <v>15.27</v>
      </c>
      <c r="F53" s="893">
        <v>24.8</v>
      </c>
      <c r="G53" s="893">
        <v>25.9</v>
      </c>
      <c r="H53" s="900">
        <v>25.9</v>
      </c>
      <c r="I53" s="901">
        <f t="shared" ref="I53:I61" si="18">sumproduct($B$48:$H$48,B53:H53)</f>
        <v>25.31577229</v>
      </c>
      <c r="J53" s="899">
        <f t="shared" ref="J53:J61" si="19">index($A$46:$I$64,match(A53,$A$46:$A$64,0),match($J$46,$A$46:$I$46,0))</f>
        <v>25.31577229</v>
      </c>
    </row>
    <row r="54">
      <c r="A54" s="150" t="s">
        <v>713</v>
      </c>
      <c r="B54" s="893">
        <v>18.27</v>
      </c>
      <c r="C54" s="893">
        <v>11.12</v>
      </c>
      <c r="D54" s="893">
        <v>15.21</v>
      </c>
      <c r="E54" s="893">
        <v>10.75</v>
      </c>
      <c r="F54" s="893">
        <v>15.09</v>
      </c>
      <c r="G54" s="893">
        <v>13.72</v>
      </c>
      <c r="H54" s="900">
        <v>13.12</v>
      </c>
      <c r="I54" s="901">
        <f t="shared" si="18"/>
        <v>13.81528642</v>
      </c>
      <c r="J54" s="899">
        <f t="shared" si="19"/>
        <v>13.81528642</v>
      </c>
      <c r="M54" s="836"/>
    </row>
    <row r="55">
      <c r="A55" s="150" t="s">
        <v>714</v>
      </c>
      <c r="B55" s="893">
        <f>4.12</f>
        <v>4.12</v>
      </c>
      <c r="C55" s="893">
        <v>2.78</v>
      </c>
      <c r="D55" s="893">
        <v>2.34</v>
      </c>
      <c r="E55" s="893">
        <f>0.09</f>
        <v>0.09</v>
      </c>
      <c r="F55" s="893">
        <v>4.81</v>
      </c>
      <c r="G55" s="893">
        <v>2.32</v>
      </c>
      <c r="H55" s="900">
        <v>1.26</v>
      </c>
      <c r="I55" s="901">
        <f t="shared" si="18"/>
        <v>2.407474039</v>
      </c>
      <c r="J55" s="899">
        <f t="shared" si="19"/>
        <v>2.407474039</v>
      </c>
      <c r="M55" s="836"/>
    </row>
    <row r="56">
      <c r="A56" s="902" t="s">
        <v>715</v>
      </c>
      <c r="B56" s="903">
        <v>77632.9</v>
      </c>
      <c r="C56" s="903">
        <v>19673.65</v>
      </c>
      <c r="D56" s="903">
        <v>9991.96</v>
      </c>
      <c r="E56" s="903">
        <v>889.31</v>
      </c>
      <c r="F56" s="903">
        <v>7424.94</v>
      </c>
      <c r="G56" s="903">
        <v>23460.57</v>
      </c>
      <c r="H56" s="904">
        <v>5207.54</v>
      </c>
      <c r="I56" s="258">
        <f t="shared" si="18"/>
        <v>19357.60664</v>
      </c>
      <c r="J56" s="905">
        <f t="shared" si="19"/>
        <v>19357.60664</v>
      </c>
      <c r="M56" s="836"/>
    </row>
    <row r="57">
      <c r="A57" s="902" t="s">
        <v>716</v>
      </c>
      <c r="B57" s="904">
        <v>57948.8</v>
      </c>
      <c r="C57" s="903">
        <v>12071.32</v>
      </c>
      <c r="D57" s="903">
        <v>7504.95</v>
      </c>
      <c r="E57" s="903">
        <v>91.54</v>
      </c>
      <c r="F57" s="903">
        <v>5259.94</v>
      </c>
      <c r="G57" s="903">
        <v>17442.96</v>
      </c>
      <c r="H57" s="904">
        <v>3587.13</v>
      </c>
      <c r="I57" s="258">
        <f t="shared" si="18"/>
        <v>14075.15755</v>
      </c>
      <c r="J57" s="905">
        <f t="shared" si="19"/>
        <v>14075.15755</v>
      </c>
      <c r="M57" s="836"/>
    </row>
    <row r="58">
      <c r="A58" s="498" t="s">
        <v>717</v>
      </c>
      <c r="B58" s="259">
        <f t="shared" ref="B58:H58" si="20">B56-B57</f>
        <v>19684.1</v>
      </c>
      <c r="C58" s="259">
        <f t="shared" si="20"/>
        <v>7602.33</v>
      </c>
      <c r="D58" s="259">
        <f t="shared" si="20"/>
        <v>2487.01</v>
      </c>
      <c r="E58" s="259">
        <f t="shared" si="20"/>
        <v>797.77</v>
      </c>
      <c r="F58" s="259">
        <f t="shared" si="20"/>
        <v>2165</v>
      </c>
      <c r="G58" s="259">
        <f t="shared" si="20"/>
        <v>6017.61</v>
      </c>
      <c r="H58" s="259">
        <f t="shared" si="20"/>
        <v>1620.41</v>
      </c>
      <c r="I58" s="258">
        <f t="shared" si="18"/>
        <v>5282.449098</v>
      </c>
      <c r="J58" s="905">
        <f t="shared" si="19"/>
        <v>5282.449098</v>
      </c>
      <c r="M58" s="836"/>
    </row>
    <row r="59">
      <c r="A59" s="906" t="s">
        <v>718</v>
      </c>
      <c r="B59" s="335">
        <v>0.199</v>
      </c>
      <c r="C59" s="907">
        <v>0.156</v>
      </c>
      <c r="D59" s="907">
        <v>0.151</v>
      </c>
      <c r="E59" s="335">
        <v>0.139</v>
      </c>
      <c r="F59" s="335">
        <v>0.154</v>
      </c>
      <c r="G59" s="335">
        <v>0.194</v>
      </c>
      <c r="H59" s="335">
        <v>0.172</v>
      </c>
      <c r="I59" s="908">
        <f t="shared" si="18"/>
        <v>0.1746952857</v>
      </c>
      <c r="J59" s="897">
        <f t="shared" si="19"/>
        <v>0.1746952857</v>
      </c>
      <c r="M59" s="836"/>
    </row>
    <row r="60">
      <c r="A60" s="909" t="s">
        <v>719</v>
      </c>
      <c r="B60" s="335">
        <v>0.171</v>
      </c>
      <c r="C60" s="907">
        <v>0.134</v>
      </c>
      <c r="D60" s="907">
        <v>0.168</v>
      </c>
      <c r="E60" s="910"/>
      <c r="F60" s="335">
        <v>0.165</v>
      </c>
      <c r="G60" s="335">
        <v>0.166</v>
      </c>
      <c r="H60" s="335">
        <v>0.173</v>
      </c>
      <c r="I60" s="908">
        <f t="shared" si="18"/>
        <v>0.1541364555</v>
      </c>
      <c r="J60" s="897">
        <f t="shared" si="19"/>
        <v>0.1541364555</v>
      </c>
      <c r="M60" s="836"/>
    </row>
    <row r="61">
      <c r="A61" s="909" t="s">
        <v>720</v>
      </c>
      <c r="B61" s="335">
        <v>0.145</v>
      </c>
      <c r="C61" s="907">
        <v>0.122</v>
      </c>
      <c r="D61" s="907">
        <v>0.16</v>
      </c>
      <c r="E61" s="910"/>
      <c r="F61" s="335">
        <v>0.14</v>
      </c>
      <c r="G61" s="335">
        <v>0.146</v>
      </c>
      <c r="H61" s="335">
        <v>0.155</v>
      </c>
      <c r="I61" s="908">
        <f t="shared" si="18"/>
        <v>0.137696506</v>
      </c>
      <c r="J61" s="897">
        <f t="shared" si="19"/>
        <v>0.137696506</v>
      </c>
      <c r="M61" s="836"/>
    </row>
    <row r="62">
      <c r="A62" s="911" t="s">
        <v>721</v>
      </c>
      <c r="B62" s="912" t="s">
        <v>722</v>
      </c>
      <c r="C62" s="913" t="s">
        <v>723</v>
      </c>
      <c r="D62" s="913" t="s">
        <v>724</v>
      </c>
      <c r="E62" s="914" t="str">
        <f>HYPERLINK("http://hiip.wpro.who.int/portal/Countryprofiles/PapuaNewGuinea.aspx","WHO PNG Profile")</f>
        <v>WHO PNG Profile</v>
      </c>
      <c r="F62" s="915" t="s">
        <v>722</v>
      </c>
      <c r="G62" s="915" t="s">
        <v>725</v>
      </c>
      <c r="H62" s="912" t="s">
        <v>722</v>
      </c>
      <c r="I62" s="887"/>
      <c r="J62" s="916"/>
    </row>
    <row r="63">
      <c r="A63" s="917" t="s">
        <v>127</v>
      </c>
      <c r="B63" s="298">
        <f t="shared" ref="B63:D63" si="21">B60+B61</f>
        <v>0.316</v>
      </c>
      <c r="C63" s="298">
        <f t="shared" si="21"/>
        <v>0.256</v>
      </c>
      <c r="D63" s="298">
        <f t="shared" si="21"/>
        <v>0.328</v>
      </c>
      <c r="E63" s="335">
        <v>0.243</v>
      </c>
      <c r="F63" s="298">
        <f t="shared" ref="F63:H63" si="22">F60+F61</f>
        <v>0.305</v>
      </c>
      <c r="G63" s="298">
        <f t="shared" si="22"/>
        <v>0.312</v>
      </c>
      <c r="H63" s="298">
        <f t="shared" si="22"/>
        <v>0.328</v>
      </c>
      <c r="I63" s="908">
        <f>sumproduct($B$48:$H$48,B63:H63)</f>
        <v>0.3062456965</v>
      </c>
      <c r="J63" s="897">
        <f t="array" ref="J63">index($A$46:$I$64,match(A63,$A$46:$A$64,0),match($J$46,$A$46:$I$46,0))</f>
        <v>0.3062456965</v>
      </c>
    </row>
    <row r="64">
      <c r="A64" s="297" t="s">
        <v>726</v>
      </c>
      <c r="B64" s="918">
        <f t="shared" ref="B64:I64" si="23">B58/B57</f>
        <v>0.3396808907</v>
      </c>
      <c r="C64" s="918">
        <f t="shared" si="23"/>
        <v>0.6297844809</v>
      </c>
      <c r="D64" s="918">
        <f t="shared" si="23"/>
        <v>0.3313826208</v>
      </c>
      <c r="E64" s="918">
        <f t="shared" si="23"/>
        <v>8.714987983</v>
      </c>
      <c r="F64" s="918">
        <f t="shared" si="23"/>
        <v>0.4116016533</v>
      </c>
      <c r="G64" s="918">
        <f t="shared" si="23"/>
        <v>0.344987892</v>
      </c>
      <c r="H64" s="918">
        <f t="shared" si="23"/>
        <v>0.4517288194</v>
      </c>
      <c r="I64" s="919">
        <f t="shared" si="23"/>
        <v>0.3753030175</v>
      </c>
      <c r="J64" s="920">
        <f t="array" ref="J64">index($A$46:$I$66,match(A64,$A$46:$A$66,0),match($J$46,$A$46:$I$46,0))</f>
        <v>0.3753030175</v>
      </c>
    </row>
    <row r="65">
      <c r="A65" s="2"/>
      <c r="B65" s="2"/>
      <c r="C65" s="2"/>
      <c r="D65" s="2"/>
      <c r="E65" s="2"/>
      <c r="F65" s="2"/>
      <c r="G65" s="2"/>
      <c r="H65" s="2"/>
      <c r="J65" s="920"/>
      <c r="K65" s="2"/>
    </row>
    <row r="66">
      <c r="A66" s="860" t="s">
        <v>101</v>
      </c>
      <c r="B66" s="860">
        <v>1.315</v>
      </c>
      <c r="C66" s="860">
        <v>1.4366</v>
      </c>
      <c r="D66" s="860">
        <v>0.9376</v>
      </c>
      <c r="E66" s="860">
        <v>0.0562</v>
      </c>
      <c r="F66" s="860">
        <v>1.7599</v>
      </c>
      <c r="G66" s="860">
        <v>1.0207</v>
      </c>
      <c r="H66" s="860">
        <v>0.6074</v>
      </c>
      <c r="I66" s="859">
        <v>1.0</v>
      </c>
      <c r="J66" s="921">
        <f t="array" ref="J66">index($A$46:$I$66,match(A66,$A$46:$A$66,0),match($J$46,$A$46:$I$46,0))</f>
        <v>1</v>
      </c>
      <c r="K66" s="153"/>
      <c r="L66" s="607"/>
      <c r="M66" s="607"/>
      <c r="N66" s="607"/>
      <c r="O66" s="607"/>
      <c r="P66" s="607"/>
      <c r="Q66" s="607"/>
      <c r="R66" s="607"/>
      <c r="S66" s="607"/>
      <c r="T66" s="607"/>
      <c r="U66" s="607"/>
      <c r="V66" s="607"/>
      <c r="W66" s="607"/>
      <c r="X66" s="607"/>
      <c r="Y66" s="607"/>
      <c r="Z66" s="607"/>
      <c r="AA66" s="607"/>
      <c r="AB66" s="607"/>
      <c r="AC66" s="607"/>
      <c r="AD66" s="607"/>
      <c r="AE66" s="607"/>
      <c r="AF66" s="607"/>
      <c r="AG66" s="607"/>
      <c r="AH66" s="607"/>
      <c r="AI66" s="607"/>
      <c r="AJ66" s="607"/>
      <c r="AK66" s="607"/>
      <c r="AL66" s="607"/>
      <c r="AM66" s="607"/>
      <c r="AN66" s="607"/>
      <c r="AO66" s="607"/>
      <c r="AP66" s="607"/>
      <c r="AQ66" s="607"/>
      <c r="AR66" s="607"/>
      <c r="AS66" s="607"/>
      <c r="AT66" s="607"/>
      <c r="AU66" s="607"/>
    </row>
    <row r="67">
      <c r="A67" s="2"/>
      <c r="B67" s="2"/>
      <c r="C67" s="2"/>
      <c r="D67" s="2"/>
      <c r="E67" s="2"/>
      <c r="F67" s="2"/>
      <c r="G67" s="2"/>
      <c r="H67" s="2"/>
      <c r="J67" s="2"/>
      <c r="K67" s="2"/>
    </row>
    <row r="68">
      <c r="A68" s="839" t="s">
        <v>74</v>
      </c>
      <c r="B68" s="840"/>
      <c r="C68" s="840"/>
      <c r="D68" s="840"/>
      <c r="E68" s="840"/>
      <c r="F68" s="840"/>
      <c r="G68" s="840"/>
      <c r="H68" s="840"/>
      <c r="I68" s="840"/>
      <c r="J68" s="840"/>
      <c r="K68" s="841"/>
      <c r="L68" s="840"/>
      <c r="M68" s="840"/>
      <c r="N68" s="840"/>
      <c r="O68" s="840"/>
      <c r="P68" s="840"/>
      <c r="Q68" s="840"/>
      <c r="R68" s="840"/>
      <c r="S68" s="840"/>
      <c r="T68" s="840"/>
      <c r="U68" s="840"/>
      <c r="V68" s="840"/>
      <c r="W68" s="840"/>
      <c r="X68" s="840"/>
      <c r="Y68" s="840"/>
      <c r="Z68" s="840"/>
      <c r="AA68" s="840"/>
      <c r="AB68" s="840"/>
      <c r="AC68" s="840"/>
      <c r="AD68" s="840"/>
      <c r="AE68" s="840"/>
      <c r="AF68" s="840"/>
      <c r="AG68" s="840"/>
      <c r="AH68" s="840"/>
      <c r="AI68" s="840"/>
      <c r="AJ68" s="840"/>
      <c r="AK68" s="840"/>
      <c r="AL68" s="840"/>
      <c r="AM68" s="840"/>
      <c r="AN68" s="840"/>
      <c r="AO68" s="840"/>
      <c r="AP68" s="840"/>
      <c r="AQ68" s="840"/>
      <c r="AR68" s="840"/>
      <c r="AS68" s="840"/>
      <c r="AT68" s="840"/>
      <c r="AU68" s="840"/>
    </row>
    <row r="69">
      <c r="B69" s="922"/>
      <c r="C69" s="922"/>
      <c r="D69" s="922"/>
      <c r="E69" s="922"/>
      <c r="F69" s="846" t="s">
        <v>654</v>
      </c>
      <c r="G69" s="922"/>
      <c r="H69" s="922"/>
      <c r="I69" s="922"/>
      <c r="K69" s="923"/>
      <c r="L69" s="922"/>
      <c r="M69" s="922"/>
      <c r="N69" s="922"/>
      <c r="O69" s="922"/>
      <c r="P69" s="922"/>
      <c r="Q69" s="922"/>
      <c r="R69" s="922"/>
      <c r="S69" s="922"/>
      <c r="T69" s="922"/>
      <c r="U69" s="922"/>
      <c r="V69" s="922"/>
      <c r="W69" s="922"/>
      <c r="X69" s="922"/>
      <c r="Y69" s="922"/>
      <c r="Z69" s="922"/>
      <c r="AA69" s="922"/>
      <c r="AB69" s="922"/>
      <c r="AC69" s="922"/>
      <c r="AD69" s="922"/>
      <c r="AE69" s="922"/>
      <c r="AF69" s="922"/>
      <c r="AG69" s="922"/>
      <c r="AH69" s="922"/>
      <c r="AI69" s="922"/>
      <c r="AJ69" s="922"/>
      <c r="AK69" s="922"/>
      <c r="AL69" s="922"/>
      <c r="AM69" s="922"/>
      <c r="AN69" s="922"/>
      <c r="AO69" s="922"/>
      <c r="AP69" s="922"/>
      <c r="AQ69" s="922"/>
      <c r="AR69" s="922"/>
      <c r="AS69" s="922"/>
      <c r="AT69" s="922"/>
      <c r="AU69" s="922"/>
    </row>
    <row r="70" ht="15.75" customHeight="1">
      <c r="A70" s="822" t="s">
        <v>186</v>
      </c>
      <c r="B70" s="924" t="s">
        <v>655</v>
      </c>
      <c r="C70" s="924" t="s">
        <v>727</v>
      </c>
      <c r="D70" s="924" t="s">
        <v>664</v>
      </c>
      <c r="E70" s="644" t="s">
        <v>651</v>
      </c>
      <c r="F70" s="925" t="str">
        <f>B8</f>
        <v>Overall</v>
      </c>
    </row>
    <row r="71" ht="15.75" customHeight="1">
      <c r="A71" s="926" t="s">
        <v>187</v>
      </c>
      <c r="B71" s="927">
        <v>5.052949</v>
      </c>
      <c r="C71" s="927">
        <v>5.769046</v>
      </c>
      <c r="D71" s="927">
        <v>4.290609</v>
      </c>
      <c r="E71" s="927">
        <v>4.536588079223996</v>
      </c>
      <c r="F71" s="928">
        <f t="shared" ref="F71:F74" si="24">iferror(index($A$70:$E$144,match(A71,$A$70:$A$144,0),match($F$70,$A$70:$E$70,0)),"")</f>
        <v>4.536588079</v>
      </c>
      <c r="G71" s="398"/>
      <c r="H71" s="398"/>
      <c r="I71" s="398"/>
      <c r="J71" s="398"/>
      <c r="K71" s="398"/>
      <c r="L71" s="398"/>
      <c r="M71" s="398"/>
      <c r="N71" s="398"/>
      <c r="O71" s="398"/>
      <c r="P71" s="398"/>
      <c r="Q71" s="398"/>
      <c r="R71" s="398"/>
    </row>
    <row r="72" ht="15.75" customHeight="1">
      <c r="A72" s="926" t="s">
        <v>728</v>
      </c>
      <c r="B72" s="929">
        <v>4.6280229</v>
      </c>
      <c r="C72" s="929">
        <v>5.3510456</v>
      </c>
      <c r="D72" s="930">
        <v>3.7795743</v>
      </c>
      <c r="E72" s="873">
        <v>4.1258884365470765</v>
      </c>
      <c r="F72" s="928">
        <f t="shared" si="24"/>
        <v>4.125888437</v>
      </c>
      <c r="G72" s="398"/>
      <c r="H72" s="398"/>
      <c r="I72" s="398"/>
      <c r="J72" s="398"/>
      <c r="K72" s="398"/>
      <c r="L72" s="398"/>
      <c r="M72" s="398"/>
      <c r="N72" s="398"/>
      <c r="O72" s="398"/>
      <c r="P72" s="398"/>
      <c r="Q72" s="398"/>
      <c r="R72" s="398"/>
    </row>
    <row r="73" ht="15.75" customHeight="1">
      <c r="A73" s="926" t="s">
        <v>729</v>
      </c>
      <c r="B73" s="929">
        <v>0.4249263</v>
      </c>
      <c r="C73" s="929">
        <v>0.4180003</v>
      </c>
      <c r="D73" s="930">
        <v>0.511035</v>
      </c>
      <c r="E73" s="873">
        <v>0.4106995274529226</v>
      </c>
      <c r="F73" s="928">
        <f t="shared" si="24"/>
        <v>0.4106995275</v>
      </c>
      <c r="G73" s="843"/>
      <c r="H73" s="843"/>
      <c r="I73" s="843"/>
      <c r="J73" s="843"/>
      <c r="K73" s="843"/>
      <c r="L73" s="843"/>
      <c r="M73" s="843"/>
      <c r="N73" s="843"/>
      <c r="O73" s="843"/>
      <c r="P73" s="843"/>
      <c r="Q73" s="843"/>
      <c r="R73" s="843"/>
    </row>
    <row r="74" ht="15.75" customHeight="1">
      <c r="A74" s="931" t="s">
        <v>730</v>
      </c>
      <c r="B74" s="932">
        <f t="shared" ref="B74:E74" si="25">B73/sum(B72:B73)</f>
        <v>0.08409471047</v>
      </c>
      <c r="C74" s="932">
        <f t="shared" si="25"/>
        <v>0.0724557071</v>
      </c>
      <c r="D74" s="932">
        <f t="shared" si="25"/>
        <v>0.1191054613</v>
      </c>
      <c r="E74" s="932">
        <f t="shared" si="25"/>
        <v>0.09053048915</v>
      </c>
      <c r="F74" s="933">
        <f t="shared" si="24"/>
        <v>0.09053048915</v>
      </c>
      <c r="G74" s="934"/>
      <c r="H74" s="934"/>
      <c r="I74" s="934"/>
      <c r="J74" s="934"/>
      <c r="K74" s="934"/>
      <c r="L74" s="934"/>
      <c r="M74" s="934"/>
      <c r="N74" s="934"/>
      <c r="O74" s="934"/>
      <c r="P74" s="934"/>
      <c r="Q74" s="934"/>
      <c r="R74" s="934"/>
    </row>
    <row r="75" ht="15.75" customHeight="1">
      <c r="A75" s="935"/>
      <c r="B75" s="936"/>
      <c r="C75" s="936"/>
      <c r="D75" s="936"/>
      <c r="E75" s="936"/>
      <c r="F75" s="937"/>
    </row>
    <row r="76" ht="15.75" customHeight="1">
      <c r="A76" s="642" t="s">
        <v>731</v>
      </c>
      <c r="B76" s="936"/>
      <c r="C76" s="936"/>
      <c r="D76" s="936"/>
      <c r="E76" s="936"/>
      <c r="F76" s="937"/>
    </row>
    <row r="77" ht="15.75" customHeight="1">
      <c r="A77" s="926" t="s">
        <v>191</v>
      </c>
      <c r="B77" s="907">
        <v>0.9853</v>
      </c>
      <c r="C77" s="907">
        <v>0.9294</v>
      </c>
      <c r="D77" s="907">
        <v>0.87</v>
      </c>
      <c r="E77" s="907">
        <v>0.9165</v>
      </c>
      <c r="F77" s="938">
        <f t="shared" ref="F77:F143" si="26">iferror(index($A$70:$E$144,match(A77,$A$70:$A$144,0),match($F$70,$A$70:$E$70,0)),"")</f>
        <v>0.9165</v>
      </c>
      <c r="G77" s="843"/>
      <c r="H77" s="843"/>
      <c r="I77" s="843"/>
      <c r="J77" s="843"/>
      <c r="K77" s="843"/>
      <c r="L77" s="843"/>
      <c r="M77" s="843"/>
      <c r="N77" s="843"/>
      <c r="O77" s="843"/>
      <c r="P77" s="843"/>
      <c r="Q77" s="843"/>
      <c r="R77" s="843"/>
    </row>
    <row r="78" ht="15.75" customHeight="1">
      <c r="A78" s="926" t="s">
        <v>192</v>
      </c>
      <c r="B78" s="907">
        <v>0.9672</v>
      </c>
      <c r="C78" s="907">
        <v>0.7901</v>
      </c>
      <c r="D78" s="907">
        <v>0.73</v>
      </c>
      <c r="E78" s="907">
        <v>0.8283</v>
      </c>
      <c r="F78" s="938">
        <f t="shared" si="26"/>
        <v>0.8283</v>
      </c>
      <c r="G78" s="843"/>
      <c r="H78" s="843"/>
      <c r="I78" s="843"/>
      <c r="J78" s="843"/>
      <c r="K78" s="843"/>
      <c r="L78" s="843"/>
      <c r="M78" s="843"/>
      <c r="N78" s="843"/>
      <c r="O78" s="843"/>
      <c r="P78" s="843"/>
      <c r="Q78" s="843"/>
      <c r="R78" s="843"/>
    </row>
    <row r="79" ht="15.75" customHeight="1">
      <c r="A79" s="926" t="s">
        <v>193</v>
      </c>
      <c r="B79" s="907">
        <v>0.933</v>
      </c>
      <c r="C79" s="907">
        <v>0.616</v>
      </c>
      <c r="D79" s="907">
        <v>0.56</v>
      </c>
      <c r="E79" s="907">
        <v>0.7104</v>
      </c>
      <c r="F79" s="938">
        <f t="shared" si="26"/>
        <v>0.7104</v>
      </c>
      <c r="G79" s="843"/>
      <c r="H79" s="843"/>
      <c r="I79" s="843"/>
      <c r="J79" s="843"/>
      <c r="K79" s="843"/>
      <c r="L79" s="843"/>
      <c r="M79" s="843"/>
      <c r="N79" s="843"/>
      <c r="O79" s="843"/>
      <c r="P79" s="843"/>
      <c r="Q79" s="843"/>
      <c r="R79" s="843"/>
    </row>
    <row r="80" ht="15.75" customHeight="1">
      <c r="A80" s="926" t="s">
        <v>732</v>
      </c>
      <c r="B80" s="907">
        <v>0.8618</v>
      </c>
      <c r="C80" s="907">
        <v>0.3793</v>
      </c>
      <c r="D80" s="907">
        <v>0.39</v>
      </c>
      <c r="E80" s="907">
        <v>0.5503</v>
      </c>
      <c r="F80" s="938">
        <f t="shared" si="26"/>
        <v>0.5503</v>
      </c>
      <c r="G80" s="843"/>
      <c r="H80" s="843"/>
      <c r="I80" s="843"/>
      <c r="J80" s="843"/>
      <c r="K80" s="843"/>
      <c r="L80" s="843"/>
      <c r="M80" s="843"/>
      <c r="N80" s="843"/>
      <c r="O80" s="843"/>
      <c r="P80" s="843"/>
      <c r="Q80" s="843"/>
      <c r="R80" s="843"/>
    </row>
    <row r="81" ht="15.75" customHeight="1">
      <c r="A81" s="642"/>
      <c r="B81" s="924"/>
      <c r="C81" s="924"/>
      <c r="D81" s="924"/>
      <c r="E81" s="939"/>
      <c r="F81" s="855" t="str">
        <f t="shared" si="26"/>
        <v/>
      </c>
    </row>
    <row r="82" ht="15.75" customHeight="1">
      <c r="A82" s="940" t="s">
        <v>733</v>
      </c>
      <c r="B82" s="924"/>
      <c r="C82" s="924"/>
      <c r="D82" s="924"/>
      <c r="E82" s="644"/>
      <c r="F82" s="941" t="str">
        <f t="shared" si="26"/>
        <v/>
      </c>
    </row>
    <row r="83" ht="15.75" customHeight="1">
      <c r="A83" s="642" t="s">
        <v>734</v>
      </c>
      <c r="B83" s="924" t="s">
        <v>655</v>
      </c>
      <c r="C83" s="924" t="s">
        <v>727</v>
      </c>
      <c r="D83" s="924" t="s">
        <v>664</v>
      </c>
      <c r="E83" s="644" t="s">
        <v>651</v>
      </c>
      <c r="F83" s="866" t="str">
        <f t="shared" si="26"/>
        <v>Overall</v>
      </c>
    </row>
    <row r="84" ht="15.75" customHeight="1">
      <c r="A84" s="78" t="s">
        <v>735</v>
      </c>
      <c r="B84" s="942">
        <v>649693.0</v>
      </c>
      <c r="C84" s="942">
        <v>275000.0</v>
      </c>
      <c r="D84" s="942">
        <v>792133.0</v>
      </c>
      <c r="E84" s="942"/>
      <c r="F84" s="943" t="str">
        <f t="shared" si="26"/>
        <v/>
      </c>
    </row>
    <row r="85" ht="15.75" customHeight="1">
      <c r="A85" s="935" t="s">
        <v>736</v>
      </c>
      <c r="B85" s="942">
        <v>1462033.0</v>
      </c>
      <c r="C85" s="942">
        <v>591072.0</v>
      </c>
      <c r="D85" s="942">
        <v>1783883.0</v>
      </c>
      <c r="E85" s="942"/>
      <c r="F85" s="943" t="str">
        <f t="shared" si="26"/>
        <v/>
      </c>
      <c r="G85" s="869"/>
    </row>
    <row r="86" ht="15.75" customHeight="1">
      <c r="A86" s="944" t="s">
        <v>737</v>
      </c>
      <c r="B86" s="773">
        <f t="shared" ref="B86:D86" si="27">sum(B84:B85)/sum($B$84:$D$85)</f>
        <v>0.3802298745</v>
      </c>
      <c r="C86" s="773">
        <f t="shared" si="27"/>
        <v>0.1559418446</v>
      </c>
      <c r="D86" s="773">
        <f t="shared" si="27"/>
        <v>0.4638282809</v>
      </c>
      <c r="E86" s="945"/>
      <c r="F86" s="946" t="str">
        <f t="shared" si="26"/>
        <v/>
      </c>
      <c r="G86" s="869"/>
    </row>
    <row r="87" ht="15.75" customHeight="1">
      <c r="A87" s="947"/>
      <c r="B87" s="947"/>
      <c r="C87" s="947"/>
      <c r="D87" s="947"/>
      <c r="E87" s="947"/>
      <c r="F87" s="941" t="str">
        <f t="shared" si="26"/>
        <v/>
      </c>
      <c r="G87" s="869"/>
    </row>
    <row r="88">
      <c r="A88" s="940" t="s">
        <v>738</v>
      </c>
      <c r="B88" s="2"/>
      <c r="C88" s="2"/>
      <c r="D88" s="2"/>
      <c r="E88" s="2"/>
      <c r="F88" s="941" t="str">
        <f t="shared" si="26"/>
        <v/>
      </c>
      <c r="G88" s="948"/>
      <c r="H88" s="2"/>
      <c r="I88" s="2"/>
      <c r="J88" s="2"/>
      <c r="K88" s="2"/>
      <c r="L88" s="2"/>
      <c r="M88" s="2"/>
      <c r="N88" s="2"/>
      <c r="O88" s="2"/>
      <c r="P88" s="2"/>
      <c r="Q88" s="2"/>
      <c r="R88" s="2"/>
    </row>
    <row r="89">
      <c r="A89" s="642" t="s">
        <v>739</v>
      </c>
      <c r="B89" s="924" t="s">
        <v>655</v>
      </c>
      <c r="C89" s="924" t="s">
        <v>727</v>
      </c>
      <c r="D89" s="924" t="s">
        <v>664</v>
      </c>
      <c r="E89" s="644" t="s">
        <v>651</v>
      </c>
      <c r="F89" s="866" t="str">
        <f t="shared" si="26"/>
        <v>Overall</v>
      </c>
      <c r="G89" s="949"/>
      <c r="H89" s="2"/>
      <c r="I89" s="2"/>
      <c r="J89" s="2"/>
      <c r="K89" s="2"/>
      <c r="L89" s="2"/>
      <c r="M89" s="2"/>
      <c r="N89" s="2"/>
      <c r="O89" s="2"/>
      <c r="P89" s="2"/>
      <c r="Q89" s="2"/>
      <c r="R89" s="2"/>
    </row>
    <row r="90">
      <c r="A90" s="950" t="s">
        <v>740</v>
      </c>
      <c r="B90" s="951">
        <v>28.7</v>
      </c>
      <c r="C90" s="951">
        <v>30.8</v>
      </c>
      <c r="D90" s="951">
        <v>35.7</v>
      </c>
      <c r="E90" s="951"/>
      <c r="F90" s="941" t="str">
        <f t="shared" si="26"/>
        <v/>
      </c>
      <c r="G90" s="952"/>
      <c r="H90" s="2"/>
      <c r="I90" s="2"/>
      <c r="J90" s="2"/>
      <c r="K90" s="2"/>
      <c r="L90" s="2"/>
      <c r="M90" s="2"/>
      <c r="N90" s="2"/>
      <c r="O90" s="2"/>
      <c r="P90" s="2"/>
      <c r="Q90" s="2"/>
      <c r="R90" s="2"/>
    </row>
    <row r="91">
      <c r="A91" s="950" t="s">
        <v>741</v>
      </c>
      <c r="B91" s="951">
        <v>33.6</v>
      </c>
      <c r="C91" s="951">
        <v>37.1</v>
      </c>
      <c r="D91" s="951">
        <v>30.5</v>
      </c>
      <c r="E91" s="951"/>
      <c r="F91" s="941" t="str">
        <f t="shared" si="26"/>
        <v/>
      </c>
      <c r="G91" s="952"/>
      <c r="H91" s="2"/>
      <c r="I91" s="2"/>
      <c r="J91" s="2"/>
      <c r="K91" s="2"/>
      <c r="L91" s="2"/>
      <c r="M91" s="2"/>
      <c r="N91" s="2"/>
      <c r="O91" s="2"/>
      <c r="P91" s="2"/>
      <c r="Q91" s="2"/>
      <c r="R91" s="2"/>
    </row>
    <row r="92">
      <c r="A92" s="950" t="s">
        <v>742</v>
      </c>
      <c r="B92" s="951">
        <v>108.8</v>
      </c>
      <c r="C92" s="951">
        <v>113.1</v>
      </c>
      <c r="D92" s="951">
        <v>108.7</v>
      </c>
      <c r="E92" s="951"/>
      <c r="F92" s="941" t="str">
        <f t="shared" si="26"/>
        <v/>
      </c>
      <c r="G92" s="952"/>
      <c r="H92" s="2"/>
      <c r="I92" s="2"/>
      <c r="J92" s="2"/>
      <c r="K92" s="2"/>
      <c r="L92" s="2"/>
      <c r="M92" s="2"/>
      <c r="N92" s="2"/>
      <c r="O92" s="2"/>
      <c r="P92" s="2"/>
      <c r="Q92" s="2"/>
      <c r="R92" s="2"/>
    </row>
    <row r="93">
      <c r="A93" s="953" t="s">
        <v>743</v>
      </c>
      <c r="B93" s="954">
        <f t="shared" ref="B93:D93" si="28">(2/11)*1.5</f>
        <v>0.2727272727</v>
      </c>
      <c r="C93" s="954">
        <f t="shared" si="28"/>
        <v>0.2727272727</v>
      </c>
      <c r="D93" s="954">
        <f t="shared" si="28"/>
        <v>0.2727272727</v>
      </c>
      <c r="E93" s="955"/>
      <c r="F93" s="956" t="str">
        <f t="shared" si="26"/>
        <v/>
      </c>
      <c r="G93" s="952"/>
      <c r="H93" s="2"/>
      <c r="I93" s="2"/>
      <c r="J93" s="2"/>
      <c r="K93" s="2"/>
      <c r="L93" s="2"/>
      <c r="M93" s="2"/>
      <c r="N93" s="2"/>
      <c r="O93" s="2"/>
      <c r="P93" s="2"/>
      <c r="Q93" s="2"/>
      <c r="R93" s="2"/>
    </row>
    <row r="94">
      <c r="A94" s="957" t="s">
        <v>744</v>
      </c>
      <c r="B94" s="958">
        <f t="shared" ref="B94:D94" si="29">B91*B93</f>
        <v>9.163636364</v>
      </c>
      <c r="C94" s="958">
        <f t="shared" si="29"/>
        <v>10.11818182</v>
      </c>
      <c r="D94" s="958">
        <f t="shared" si="29"/>
        <v>8.318181818</v>
      </c>
      <c r="E94" s="959"/>
      <c r="F94" s="960" t="str">
        <f t="shared" si="26"/>
        <v/>
      </c>
      <c r="G94" s="869"/>
      <c r="H94" s="2"/>
      <c r="I94" s="2"/>
      <c r="J94" s="2"/>
      <c r="K94" s="2"/>
      <c r="L94" s="2"/>
      <c r="M94" s="2"/>
      <c r="N94" s="2"/>
      <c r="O94" s="2"/>
      <c r="P94" s="2"/>
      <c r="Q94" s="2"/>
      <c r="R94" s="2"/>
    </row>
    <row r="95">
      <c r="A95" s="957" t="s">
        <v>745</v>
      </c>
      <c r="B95" s="958">
        <f t="shared" ref="B95:D95" si="30">B92-B90-B94</f>
        <v>70.93636364</v>
      </c>
      <c r="C95" s="958">
        <f t="shared" si="30"/>
        <v>72.18181818</v>
      </c>
      <c r="D95" s="958">
        <f t="shared" si="30"/>
        <v>64.68181818</v>
      </c>
      <c r="E95" s="959"/>
      <c r="F95" s="961" t="str">
        <f t="shared" si="26"/>
        <v/>
      </c>
      <c r="G95" s="14"/>
      <c r="H95" s="2"/>
      <c r="I95" s="2"/>
      <c r="J95" s="2"/>
      <c r="K95" s="2"/>
      <c r="L95" s="2"/>
      <c r="M95" s="2"/>
      <c r="N95" s="2"/>
      <c r="O95" s="2"/>
      <c r="P95" s="2"/>
      <c r="Q95" s="2"/>
      <c r="R95" s="2"/>
    </row>
    <row r="96">
      <c r="A96" s="962" t="s">
        <v>746</v>
      </c>
      <c r="B96" s="954">
        <f t="shared" ref="B96:D96" si="31">B95/B92</f>
        <v>0.6519886364</v>
      </c>
      <c r="C96" s="954">
        <f t="shared" si="31"/>
        <v>0.6382123624</v>
      </c>
      <c r="D96" s="954">
        <f t="shared" si="31"/>
        <v>0.5950489253</v>
      </c>
      <c r="E96" s="955"/>
      <c r="F96" s="956" t="str">
        <f t="shared" si="26"/>
        <v/>
      </c>
      <c r="G96" s="14"/>
      <c r="H96" s="2"/>
      <c r="I96" s="2"/>
      <c r="J96" s="2"/>
      <c r="K96" s="2"/>
      <c r="L96" s="2"/>
      <c r="M96" s="2"/>
      <c r="N96" s="2"/>
      <c r="O96" s="2"/>
      <c r="P96" s="2"/>
      <c r="Q96" s="2"/>
      <c r="R96" s="2"/>
    </row>
    <row r="97">
      <c r="A97" s="963" t="s">
        <v>747</v>
      </c>
      <c r="B97" s="964">
        <v>24.35</v>
      </c>
      <c r="C97" s="964">
        <v>26.16</v>
      </c>
      <c r="D97" s="964">
        <v>24.28</v>
      </c>
      <c r="E97" s="964"/>
      <c r="F97" s="961" t="str">
        <f t="shared" si="26"/>
        <v/>
      </c>
      <c r="G97" s="14"/>
      <c r="H97" s="2"/>
      <c r="I97" s="2"/>
      <c r="J97" s="2"/>
      <c r="K97" s="2"/>
      <c r="L97" s="2"/>
      <c r="M97" s="2"/>
      <c r="N97" s="2"/>
      <c r="O97" s="2"/>
      <c r="P97" s="2"/>
      <c r="Q97" s="2"/>
      <c r="R97" s="2"/>
    </row>
    <row r="98">
      <c r="A98" s="965" t="s">
        <v>748</v>
      </c>
      <c r="B98" s="966">
        <f t="shared" ref="B98:D98" si="32">B96*B97</f>
        <v>15.8759233</v>
      </c>
      <c r="C98" s="966">
        <f t="shared" si="32"/>
        <v>16.6956354</v>
      </c>
      <c r="D98" s="966">
        <f t="shared" si="32"/>
        <v>14.44778791</v>
      </c>
      <c r="E98" s="967"/>
      <c r="F98" s="961" t="str">
        <f t="shared" si="26"/>
        <v/>
      </c>
      <c r="G98" s="117"/>
      <c r="H98" s="968"/>
      <c r="I98" s="968"/>
      <c r="J98" s="968"/>
      <c r="K98" s="968"/>
      <c r="L98" s="968"/>
      <c r="M98" s="968"/>
      <c r="N98" s="968"/>
      <c r="O98" s="968"/>
      <c r="P98" s="968"/>
      <c r="Q98" s="968"/>
      <c r="R98" s="968"/>
    </row>
    <row r="99">
      <c r="A99" s="969"/>
      <c r="B99" s="970"/>
      <c r="C99" s="970"/>
      <c r="D99" s="970"/>
      <c r="E99" s="970"/>
      <c r="F99" s="941" t="str">
        <f t="shared" si="26"/>
        <v/>
      </c>
      <c r="G99" s="14"/>
      <c r="H99" s="2"/>
      <c r="I99" s="2"/>
      <c r="J99" s="2"/>
      <c r="K99" s="2"/>
      <c r="L99" s="2"/>
      <c r="M99" s="2"/>
      <c r="N99" s="2"/>
      <c r="O99" s="2"/>
      <c r="P99" s="2"/>
      <c r="Q99" s="2"/>
      <c r="R99" s="2"/>
    </row>
    <row r="100">
      <c r="A100" s="940" t="s">
        <v>749</v>
      </c>
      <c r="B100" s="2"/>
      <c r="C100" s="2"/>
      <c r="D100" s="2"/>
      <c r="E100" s="2"/>
      <c r="F100" s="941" t="str">
        <f t="shared" si="26"/>
        <v/>
      </c>
      <c r="G100" s="14"/>
      <c r="H100" s="2"/>
      <c r="I100" s="2"/>
      <c r="J100" s="2"/>
      <c r="K100" s="2"/>
      <c r="L100" s="2"/>
      <c r="M100" s="2"/>
      <c r="N100" s="2"/>
      <c r="O100" s="2"/>
      <c r="P100" s="2"/>
      <c r="Q100" s="2"/>
      <c r="R100" s="2"/>
    </row>
    <row r="101">
      <c r="A101" s="971" t="s">
        <v>750</v>
      </c>
      <c r="B101" s="879" t="s">
        <v>655</v>
      </c>
      <c r="C101" s="879" t="s">
        <v>727</v>
      </c>
      <c r="D101" s="879" t="s">
        <v>664</v>
      </c>
      <c r="E101" s="939"/>
      <c r="F101" s="866" t="str">
        <f t="shared" si="26"/>
        <v/>
      </c>
      <c r="G101" s="14"/>
      <c r="H101" s="2"/>
      <c r="I101" s="2"/>
      <c r="J101" s="2"/>
      <c r="K101" s="2"/>
      <c r="L101" s="2"/>
      <c r="M101" s="2"/>
      <c r="N101" s="2"/>
      <c r="O101" s="2"/>
      <c r="P101" s="2"/>
      <c r="Q101" s="2"/>
      <c r="R101" s="2"/>
    </row>
    <row r="102">
      <c r="A102" s="972" t="s">
        <v>751</v>
      </c>
      <c r="B102" s="900">
        <v>25.6</v>
      </c>
      <c r="C102" s="900">
        <v>35.1</v>
      </c>
      <c r="D102" s="900">
        <v>34.1</v>
      </c>
      <c r="E102" s="900"/>
      <c r="F102" s="941" t="str">
        <f t="shared" si="26"/>
        <v/>
      </c>
      <c r="G102" s="14"/>
      <c r="H102" s="2"/>
      <c r="I102" s="2"/>
      <c r="J102" s="2"/>
      <c r="K102" s="2"/>
      <c r="L102" s="2"/>
      <c r="M102" s="2"/>
      <c r="N102" s="2"/>
      <c r="O102" s="2"/>
      <c r="P102" s="2"/>
      <c r="Q102" s="2"/>
      <c r="R102" s="2"/>
    </row>
    <row r="103">
      <c r="A103" s="972" t="s">
        <v>752</v>
      </c>
      <c r="B103" s="900">
        <v>84.6</v>
      </c>
      <c r="C103" s="900">
        <v>127.3</v>
      </c>
      <c r="D103" s="900">
        <v>104.3</v>
      </c>
      <c r="E103" s="900"/>
      <c r="F103" s="941" t="str">
        <f t="shared" si="26"/>
        <v/>
      </c>
      <c r="G103" s="14"/>
      <c r="H103" s="2"/>
      <c r="I103" s="2"/>
      <c r="J103" s="2"/>
      <c r="K103" s="2"/>
      <c r="L103" s="2"/>
      <c r="M103" s="2"/>
      <c r="N103" s="2"/>
      <c r="O103" s="2"/>
      <c r="P103" s="2"/>
      <c r="Q103" s="2"/>
      <c r="R103" s="2"/>
    </row>
    <row r="104">
      <c r="A104" s="973" t="s">
        <v>753</v>
      </c>
      <c r="B104" s="974">
        <f t="shared" ref="B104:D104" si="33">B103-B102</f>
        <v>59</v>
      </c>
      <c r="C104" s="974">
        <f t="shared" si="33"/>
        <v>92.2</v>
      </c>
      <c r="D104" s="974">
        <f t="shared" si="33"/>
        <v>70.2</v>
      </c>
      <c r="E104" s="900"/>
      <c r="F104" s="941" t="str">
        <f t="shared" si="26"/>
        <v/>
      </c>
      <c r="G104" s="14"/>
      <c r="H104" s="2"/>
      <c r="I104" s="2"/>
      <c r="J104" s="2"/>
      <c r="K104" s="2"/>
      <c r="L104" s="2"/>
      <c r="M104" s="2"/>
      <c r="N104" s="2"/>
      <c r="O104" s="2"/>
      <c r="P104" s="2"/>
      <c r="Q104" s="2"/>
      <c r="R104" s="2"/>
    </row>
    <row r="105">
      <c r="A105" s="975" t="s">
        <v>754</v>
      </c>
      <c r="B105" s="335">
        <v>0.25</v>
      </c>
      <c r="C105" s="335">
        <v>0.25</v>
      </c>
      <c r="D105" s="335">
        <v>0.25</v>
      </c>
      <c r="E105" s="335"/>
      <c r="F105" s="956" t="str">
        <f t="shared" si="26"/>
        <v/>
      </c>
      <c r="G105" s="14"/>
      <c r="H105" s="2"/>
      <c r="I105" s="2"/>
      <c r="J105" s="2"/>
      <c r="K105" s="2"/>
      <c r="L105" s="2"/>
      <c r="M105" s="2"/>
      <c r="N105" s="2"/>
      <c r="O105" s="2"/>
      <c r="P105" s="2"/>
      <c r="Q105" s="2"/>
      <c r="R105" s="2"/>
    </row>
    <row r="106">
      <c r="A106" s="973" t="s">
        <v>744</v>
      </c>
      <c r="B106" s="974">
        <f t="shared" ref="B106:D106" si="34">B102*B105</f>
        <v>6.4</v>
      </c>
      <c r="C106" s="974">
        <f t="shared" si="34"/>
        <v>8.775</v>
      </c>
      <c r="D106" s="974">
        <f t="shared" si="34"/>
        <v>8.525</v>
      </c>
      <c r="E106" s="900"/>
      <c r="F106" s="961" t="str">
        <f t="shared" si="26"/>
        <v/>
      </c>
      <c r="G106" s="14"/>
      <c r="H106" s="2"/>
      <c r="I106" s="2"/>
      <c r="J106" s="2"/>
      <c r="K106" s="2"/>
      <c r="L106" s="2"/>
      <c r="M106" s="2"/>
      <c r="N106" s="2"/>
      <c r="O106" s="2"/>
      <c r="P106" s="2"/>
      <c r="Q106" s="2"/>
      <c r="R106" s="2"/>
    </row>
    <row r="107">
      <c r="A107" s="973" t="s">
        <v>745</v>
      </c>
      <c r="B107" s="974">
        <f t="shared" ref="B107:D107" si="35">B103-B102-B106</f>
        <v>52.6</v>
      </c>
      <c r="C107" s="974">
        <f t="shared" si="35"/>
        <v>83.425</v>
      </c>
      <c r="D107" s="974">
        <f t="shared" si="35"/>
        <v>61.675</v>
      </c>
      <c r="E107" s="900"/>
      <c r="F107" s="961" t="str">
        <f t="shared" si="26"/>
        <v/>
      </c>
      <c r="G107" s="14"/>
      <c r="H107" s="2"/>
      <c r="I107" s="2"/>
      <c r="J107" s="2"/>
      <c r="K107" s="2"/>
      <c r="L107" s="2"/>
      <c r="M107" s="2"/>
      <c r="N107" s="2"/>
      <c r="O107" s="2"/>
      <c r="P107" s="2"/>
      <c r="Q107" s="2"/>
      <c r="R107" s="2"/>
    </row>
    <row r="108">
      <c r="A108" s="336" t="s">
        <v>755</v>
      </c>
      <c r="B108" s="298">
        <f t="shared" ref="B108:D108" si="36">12/57</f>
        <v>0.2105263158</v>
      </c>
      <c r="C108" s="298">
        <f t="shared" si="36"/>
        <v>0.2105263158</v>
      </c>
      <c r="D108" s="298">
        <f t="shared" si="36"/>
        <v>0.2105263158</v>
      </c>
      <c r="E108" s="335"/>
      <c r="F108" s="956" t="str">
        <f t="shared" si="26"/>
        <v/>
      </c>
      <c r="G108" s="14"/>
      <c r="H108" s="2"/>
      <c r="I108" s="2"/>
      <c r="J108" s="2"/>
      <c r="K108" s="2"/>
      <c r="L108" s="2"/>
      <c r="M108" s="2"/>
      <c r="N108" s="2"/>
      <c r="O108" s="2"/>
      <c r="P108" s="2"/>
      <c r="Q108" s="2"/>
      <c r="R108" s="2"/>
    </row>
    <row r="109">
      <c r="A109" s="976" t="s">
        <v>748</v>
      </c>
      <c r="B109" s="974">
        <f t="shared" ref="B109:D109" si="37">B108*B107</f>
        <v>11.07368421</v>
      </c>
      <c r="C109" s="974">
        <f t="shared" si="37"/>
        <v>17.56315789</v>
      </c>
      <c r="D109" s="974">
        <f t="shared" si="37"/>
        <v>12.98421053</v>
      </c>
      <c r="E109" s="900"/>
      <c r="F109" s="961" t="str">
        <f t="shared" si="26"/>
        <v/>
      </c>
      <c r="G109" s="14"/>
      <c r="H109" s="2"/>
      <c r="I109" s="2"/>
      <c r="J109" s="2"/>
      <c r="K109" s="2"/>
      <c r="L109" s="2"/>
      <c r="M109" s="2"/>
      <c r="N109" s="2"/>
      <c r="O109" s="2"/>
      <c r="P109" s="2"/>
      <c r="Q109" s="2"/>
      <c r="R109" s="2"/>
    </row>
    <row r="110">
      <c r="A110" s="971"/>
      <c r="B110" s="14"/>
      <c r="C110" s="14"/>
      <c r="D110" s="14"/>
      <c r="E110" s="14"/>
      <c r="F110" s="941" t="str">
        <f t="shared" si="26"/>
        <v/>
      </c>
      <c r="G110" s="14"/>
      <c r="H110" s="2"/>
      <c r="I110" s="2"/>
      <c r="J110" s="2"/>
      <c r="K110" s="2"/>
      <c r="L110" s="2"/>
      <c r="M110" s="2"/>
      <c r="N110" s="2"/>
      <c r="O110" s="2"/>
      <c r="P110" s="2"/>
      <c r="Q110" s="2"/>
      <c r="R110" s="2"/>
    </row>
    <row r="111">
      <c r="A111" s="971" t="s">
        <v>756</v>
      </c>
      <c r="B111" s="879" t="s">
        <v>655</v>
      </c>
      <c r="C111" s="879" t="s">
        <v>727</v>
      </c>
      <c r="D111" s="879" t="s">
        <v>664</v>
      </c>
      <c r="E111" s="939" t="s">
        <v>651</v>
      </c>
      <c r="F111" s="866" t="str">
        <f t="shared" si="26"/>
        <v>Overall</v>
      </c>
      <c r="G111" s="14"/>
      <c r="H111" s="2"/>
      <c r="I111" s="2"/>
      <c r="J111" s="2"/>
      <c r="K111" s="2"/>
      <c r="L111" s="2"/>
      <c r="M111" s="2"/>
      <c r="N111" s="2"/>
      <c r="O111" s="2"/>
      <c r="P111" s="2"/>
      <c r="Q111" s="2"/>
      <c r="R111" s="2"/>
    </row>
    <row r="112">
      <c r="A112" s="977" t="s">
        <v>757</v>
      </c>
      <c r="B112" s="978">
        <f t="shared" ref="B112:D112" si="38">average(B98,B109)</f>
        <v>13.47480375</v>
      </c>
      <c r="C112" s="978">
        <f t="shared" si="38"/>
        <v>17.12939665</v>
      </c>
      <c r="D112" s="978">
        <f t="shared" si="38"/>
        <v>13.71599922</v>
      </c>
      <c r="E112" s="978">
        <f>B113</f>
        <v>14.15658099</v>
      </c>
      <c r="F112" s="961">
        <f t="shared" si="26"/>
        <v>14.15658099</v>
      </c>
      <c r="G112" s="14"/>
      <c r="H112" s="2"/>
      <c r="I112" s="2"/>
      <c r="J112" s="2"/>
      <c r="K112" s="2"/>
      <c r="L112" s="2"/>
      <c r="M112" s="2"/>
      <c r="N112" s="2"/>
      <c r="O112" s="2"/>
      <c r="P112" s="2"/>
      <c r="Q112" s="2"/>
      <c r="R112" s="2"/>
    </row>
    <row r="113">
      <c r="A113" s="977" t="s">
        <v>758</v>
      </c>
      <c r="B113" s="978">
        <f>sumproduct(B112:D112,B86:D86)</f>
        <v>14.15658099</v>
      </c>
      <c r="C113" s="96"/>
      <c r="D113" s="96"/>
      <c r="E113" s="2"/>
      <c r="F113" s="941" t="str">
        <f t="shared" si="26"/>
        <v/>
      </c>
      <c r="G113" s="14"/>
      <c r="H113" s="2"/>
      <c r="I113" s="2"/>
      <c r="J113" s="2"/>
      <c r="K113" s="2"/>
      <c r="L113" s="2"/>
      <c r="M113" s="2"/>
      <c r="N113" s="2"/>
      <c r="O113" s="2"/>
      <c r="P113" s="2"/>
      <c r="Q113" s="2"/>
      <c r="R113" s="2"/>
    </row>
    <row r="114">
      <c r="A114" s="2"/>
      <c r="B114" s="2"/>
      <c r="C114" s="2"/>
      <c r="D114" s="2"/>
      <c r="E114" s="2"/>
      <c r="F114" s="941" t="str">
        <f t="shared" si="26"/>
        <v/>
      </c>
      <c r="G114" s="14"/>
      <c r="H114" s="2"/>
      <c r="I114" s="2"/>
      <c r="J114" s="2"/>
      <c r="K114" s="2"/>
      <c r="L114" s="2"/>
      <c r="M114" s="2"/>
      <c r="N114" s="2"/>
      <c r="O114" s="2"/>
      <c r="P114" s="2"/>
      <c r="Q114" s="2"/>
      <c r="R114" s="2"/>
    </row>
    <row r="115">
      <c r="A115" s="979" t="s">
        <v>759</v>
      </c>
      <c r="B115" s="2"/>
      <c r="C115" s="2"/>
      <c r="D115" s="2"/>
      <c r="E115" s="2"/>
      <c r="F115" s="941" t="str">
        <f t="shared" si="26"/>
        <v/>
      </c>
      <c r="G115" s="14"/>
      <c r="H115" s="2"/>
      <c r="I115" s="2"/>
      <c r="J115" s="2"/>
      <c r="K115" s="2"/>
      <c r="L115" s="2"/>
      <c r="M115" s="2"/>
      <c r="N115" s="2"/>
      <c r="O115" s="2"/>
      <c r="P115" s="2"/>
      <c r="Q115" s="2"/>
      <c r="R115" s="2"/>
    </row>
    <row r="116">
      <c r="A116" s="971" t="s">
        <v>760</v>
      </c>
      <c r="B116" s="879" t="s">
        <v>655</v>
      </c>
      <c r="C116" s="879" t="s">
        <v>727</v>
      </c>
      <c r="D116" s="879" t="s">
        <v>664</v>
      </c>
      <c r="E116" s="848" t="s">
        <v>651</v>
      </c>
      <c r="F116" s="866" t="str">
        <f t="shared" si="26"/>
        <v>Overall</v>
      </c>
      <c r="G116" s="14"/>
      <c r="H116" s="2"/>
      <c r="I116" s="2"/>
      <c r="J116" s="2"/>
      <c r="K116" s="2"/>
      <c r="L116" s="2"/>
      <c r="M116" s="2"/>
      <c r="N116" s="2"/>
      <c r="O116" s="2"/>
      <c r="P116" s="2"/>
      <c r="Q116" s="2"/>
      <c r="R116" s="2"/>
    </row>
    <row r="117">
      <c r="A117" s="375" t="s">
        <v>761</v>
      </c>
      <c r="B117" s="904">
        <v>77803.58</v>
      </c>
      <c r="C117" s="904">
        <v>69115.01</v>
      </c>
      <c r="D117" s="904">
        <v>717176.66</v>
      </c>
      <c r="E117" s="2"/>
      <c r="F117" s="550" t="str">
        <f t="shared" si="26"/>
        <v/>
      </c>
      <c r="G117" s="14"/>
      <c r="H117" s="2"/>
      <c r="I117" s="2"/>
      <c r="J117" s="2"/>
      <c r="K117" s="2"/>
      <c r="L117" s="2"/>
      <c r="M117" s="2"/>
      <c r="N117" s="2"/>
      <c r="O117" s="2"/>
      <c r="P117" s="2"/>
      <c r="Q117" s="2"/>
      <c r="R117" s="2"/>
    </row>
    <row r="118">
      <c r="A118" s="375" t="s">
        <v>762</v>
      </c>
      <c r="B118" s="904">
        <v>15599.61</v>
      </c>
      <c r="C118" s="904">
        <v>14798.87</v>
      </c>
      <c r="D118" s="904">
        <v>186816.99</v>
      </c>
      <c r="E118" s="2"/>
      <c r="F118" s="550" t="str">
        <f t="shared" si="26"/>
        <v/>
      </c>
      <c r="G118" s="14"/>
      <c r="H118" s="2"/>
      <c r="I118" s="2"/>
      <c r="J118" s="2"/>
      <c r="K118" s="2"/>
      <c r="L118" s="2"/>
      <c r="M118" s="2"/>
      <c r="N118" s="2"/>
      <c r="O118" s="2"/>
      <c r="P118" s="2"/>
      <c r="Q118" s="2"/>
      <c r="R118" s="2"/>
    </row>
    <row r="119">
      <c r="A119" s="375" t="s">
        <v>763</v>
      </c>
      <c r="B119" s="904">
        <v>5503.0</v>
      </c>
      <c r="C119" s="904">
        <v>4841.28</v>
      </c>
      <c r="D119" s="904">
        <v>52665.41</v>
      </c>
      <c r="E119" s="2"/>
      <c r="F119" s="550" t="str">
        <f t="shared" si="26"/>
        <v/>
      </c>
      <c r="G119" s="14"/>
      <c r="H119" s="2"/>
      <c r="I119" s="2"/>
      <c r="J119" s="2"/>
      <c r="K119" s="2"/>
      <c r="L119" s="2"/>
      <c r="M119" s="2"/>
      <c r="N119" s="2"/>
      <c r="O119" s="2"/>
      <c r="P119" s="2"/>
      <c r="Q119" s="2"/>
      <c r="R119" s="2"/>
    </row>
    <row r="120">
      <c r="A120" s="375" t="s">
        <v>764</v>
      </c>
      <c r="B120" s="904">
        <v>23605.21</v>
      </c>
      <c r="C120" s="904">
        <v>22480.51</v>
      </c>
      <c r="D120" s="904">
        <v>195652.49</v>
      </c>
      <c r="E120" s="2"/>
      <c r="F120" s="550" t="str">
        <f t="shared" si="26"/>
        <v/>
      </c>
      <c r="G120" s="14"/>
      <c r="H120" s="2"/>
      <c r="I120" s="2"/>
      <c r="J120" s="2"/>
      <c r="K120" s="2"/>
      <c r="L120" s="2"/>
      <c r="M120" s="2"/>
      <c r="N120" s="2"/>
      <c r="O120" s="2"/>
      <c r="P120" s="2"/>
      <c r="Q120" s="2"/>
      <c r="R120" s="2"/>
    </row>
    <row r="121">
      <c r="A121" s="375" t="s">
        <v>765</v>
      </c>
      <c r="B121" s="904">
        <v>33095.76</v>
      </c>
      <c r="C121" s="904">
        <v>26994.35</v>
      </c>
      <c r="D121" s="904">
        <v>282041.76</v>
      </c>
      <c r="E121" s="2"/>
      <c r="F121" s="550" t="str">
        <f t="shared" si="26"/>
        <v/>
      </c>
      <c r="G121" s="14"/>
      <c r="H121" s="2"/>
      <c r="I121" s="2"/>
      <c r="J121" s="2"/>
      <c r="K121" s="2"/>
      <c r="L121" s="2"/>
      <c r="M121" s="2"/>
      <c r="N121" s="2"/>
      <c r="O121" s="2"/>
      <c r="P121" s="2"/>
      <c r="Q121" s="2"/>
      <c r="R121" s="2"/>
    </row>
    <row r="122">
      <c r="A122" s="375" t="s">
        <v>766</v>
      </c>
      <c r="B122" s="904">
        <v>8112.55</v>
      </c>
      <c r="C122" s="904">
        <v>1296.87</v>
      </c>
      <c r="D122" s="904">
        <v>55844.65</v>
      </c>
      <c r="E122" s="2"/>
      <c r="F122" s="550" t="str">
        <f t="shared" si="26"/>
        <v/>
      </c>
      <c r="G122" s="14"/>
      <c r="H122" s="2"/>
      <c r="I122" s="2"/>
      <c r="J122" s="2"/>
      <c r="K122" s="2"/>
      <c r="L122" s="2"/>
      <c r="M122" s="2"/>
      <c r="N122" s="2"/>
      <c r="O122" s="2"/>
      <c r="P122" s="2"/>
      <c r="Q122" s="2"/>
      <c r="R122" s="2"/>
    </row>
    <row r="123">
      <c r="A123" s="375" t="s">
        <v>767</v>
      </c>
      <c r="B123" s="904">
        <v>17759.11</v>
      </c>
      <c r="C123" s="904">
        <v>3570.29</v>
      </c>
      <c r="D123" s="904">
        <v>131442.32</v>
      </c>
      <c r="E123" s="2"/>
      <c r="F123" s="550" t="str">
        <f t="shared" si="26"/>
        <v/>
      </c>
      <c r="G123" s="14"/>
      <c r="H123" s="2"/>
      <c r="I123" s="2"/>
      <c r="J123" s="2"/>
      <c r="K123" s="2"/>
      <c r="L123" s="2"/>
      <c r="M123" s="2"/>
      <c r="N123" s="2"/>
      <c r="O123" s="2"/>
      <c r="P123" s="2"/>
      <c r="Q123" s="2"/>
      <c r="R123" s="2"/>
    </row>
    <row r="124">
      <c r="A124" s="375" t="s">
        <v>768</v>
      </c>
      <c r="B124" s="904">
        <v>26747.57</v>
      </c>
      <c r="C124" s="904">
        <v>4981.13</v>
      </c>
      <c r="D124" s="904">
        <v>193263.31</v>
      </c>
      <c r="E124" s="2"/>
      <c r="F124" s="550" t="str">
        <f t="shared" si="26"/>
        <v/>
      </c>
      <c r="G124" s="14"/>
      <c r="H124" s="2"/>
      <c r="I124" s="2"/>
      <c r="J124" s="2"/>
      <c r="K124" s="2"/>
      <c r="L124" s="2"/>
      <c r="M124" s="2"/>
      <c r="N124" s="2"/>
      <c r="O124" s="2"/>
      <c r="P124" s="2"/>
      <c r="Q124" s="2"/>
      <c r="R124" s="2"/>
    </row>
    <row r="125">
      <c r="A125" s="980" t="s">
        <v>769</v>
      </c>
      <c r="B125" s="298">
        <f t="shared" ref="B125:D125" si="39">(2/11)</f>
        <v>0.1818181818</v>
      </c>
      <c r="C125" s="298">
        <f t="shared" si="39"/>
        <v>0.1818181818</v>
      </c>
      <c r="D125" s="298">
        <f t="shared" si="39"/>
        <v>0.1818181818</v>
      </c>
      <c r="E125" s="2"/>
      <c r="F125" s="956" t="str">
        <f t="shared" si="26"/>
        <v/>
      </c>
      <c r="G125" s="14"/>
      <c r="H125" s="2"/>
      <c r="I125" s="2"/>
      <c r="J125" s="2"/>
      <c r="K125" s="2"/>
      <c r="L125" s="2"/>
      <c r="M125" s="2"/>
      <c r="N125" s="2"/>
      <c r="O125" s="2"/>
      <c r="P125" s="2"/>
      <c r="Q125" s="2"/>
      <c r="R125" s="2"/>
    </row>
    <row r="126">
      <c r="A126" s="981" t="s">
        <v>770</v>
      </c>
      <c r="B126" s="259">
        <f t="shared" ref="B126:D126" si="40">B122*(1-B125)+B123</f>
        <v>24396.65091</v>
      </c>
      <c r="C126" s="259">
        <f t="shared" si="40"/>
        <v>4631.365455</v>
      </c>
      <c r="D126" s="259">
        <f t="shared" si="40"/>
        <v>177133.3973</v>
      </c>
      <c r="E126" s="2"/>
      <c r="F126" s="550" t="str">
        <f t="shared" si="26"/>
        <v/>
      </c>
      <c r="G126" s="14"/>
      <c r="H126" s="2"/>
      <c r="I126" s="2"/>
      <c r="J126" s="2"/>
      <c r="K126" s="2"/>
      <c r="L126" s="2"/>
      <c r="M126" s="2"/>
      <c r="N126" s="2"/>
      <c r="O126" s="2"/>
      <c r="P126" s="2"/>
      <c r="Q126" s="2"/>
      <c r="R126" s="2"/>
    </row>
    <row r="127">
      <c r="A127" s="981" t="s">
        <v>771</v>
      </c>
      <c r="B127" s="259">
        <f t="shared" ref="B127:D127" si="41">B120*(1-B125)+B121</f>
        <v>52409.11364</v>
      </c>
      <c r="C127" s="259">
        <f t="shared" si="41"/>
        <v>45387.49455</v>
      </c>
      <c r="D127" s="259">
        <f t="shared" si="41"/>
        <v>442121.07</v>
      </c>
      <c r="E127" s="2"/>
      <c r="F127" s="550" t="str">
        <f t="shared" si="26"/>
        <v/>
      </c>
      <c r="G127" s="14"/>
      <c r="H127" s="2"/>
      <c r="I127" s="2"/>
      <c r="J127" s="2"/>
      <c r="K127" s="2"/>
      <c r="L127" s="2"/>
      <c r="M127" s="2"/>
      <c r="N127" s="2"/>
      <c r="O127" s="2"/>
      <c r="P127" s="2"/>
      <c r="Q127" s="2"/>
      <c r="R127" s="2"/>
    </row>
    <row r="128">
      <c r="A128" s="336" t="s">
        <v>772</v>
      </c>
      <c r="B128" s="298">
        <f t="shared" ref="B128:D128" si="42">B126/B127</f>
        <v>0.4655039785</v>
      </c>
      <c r="C128" s="298">
        <f t="shared" si="42"/>
        <v>0.1020405621</v>
      </c>
      <c r="D128" s="298">
        <f t="shared" si="42"/>
        <v>0.4006445503</v>
      </c>
      <c r="E128" s="2"/>
      <c r="F128" s="956" t="str">
        <f t="shared" si="26"/>
        <v/>
      </c>
      <c r="G128" s="14"/>
      <c r="H128" s="2"/>
      <c r="I128" s="2"/>
      <c r="J128" s="2"/>
      <c r="K128" s="2"/>
      <c r="L128" s="2"/>
      <c r="M128" s="2"/>
      <c r="N128" s="2"/>
      <c r="O128" s="2"/>
      <c r="P128" s="2"/>
      <c r="Q128" s="2"/>
      <c r="R128" s="2"/>
    </row>
    <row r="129">
      <c r="A129" s="375" t="s">
        <v>773</v>
      </c>
      <c r="B129" s="335">
        <v>0.344</v>
      </c>
      <c r="C129" s="335">
        <v>0.072</v>
      </c>
      <c r="D129" s="335">
        <v>0.2697</v>
      </c>
      <c r="E129" s="2"/>
      <c r="F129" s="956" t="str">
        <f t="shared" si="26"/>
        <v/>
      </c>
      <c r="G129" s="14"/>
      <c r="H129" s="2"/>
      <c r="I129" s="2"/>
      <c r="J129" s="2"/>
      <c r="K129" s="2"/>
      <c r="L129" s="2"/>
      <c r="M129" s="2"/>
      <c r="N129" s="2"/>
      <c r="O129" s="2"/>
      <c r="P129" s="2"/>
      <c r="Q129" s="2"/>
      <c r="R129" s="2"/>
    </row>
    <row r="130">
      <c r="A130" s="980" t="s">
        <v>774</v>
      </c>
      <c r="B130" s="298">
        <f t="shared" ref="B130:D130" si="43">B128/B129</f>
        <v>1.35320924</v>
      </c>
      <c r="C130" s="298">
        <f t="shared" si="43"/>
        <v>1.417230029</v>
      </c>
      <c r="D130" s="298">
        <f t="shared" si="43"/>
        <v>1.485519282</v>
      </c>
      <c r="E130" s="2"/>
      <c r="F130" s="956" t="str">
        <f t="shared" si="26"/>
        <v/>
      </c>
      <c r="G130" s="14"/>
      <c r="H130" s="2"/>
      <c r="I130" s="2"/>
      <c r="J130" s="2"/>
      <c r="K130" s="2"/>
      <c r="L130" s="2"/>
      <c r="M130" s="2"/>
      <c r="N130" s="2"/>
      <c r="O130" s="2"/>
      <c r="P130" s="2"/>
      <c r="Q130" s="2"/>
      <c r="R130" s="2"/>
    </row>
    <row r="131">
      <c r="A131" s="2"/>
      <c r="B131" s="2"/>
      <c r="C131" s="2"/>
      <c r="D131" s="2"/>
      <c r="E131" s="2"/>
      <c r="F131" s="941" t="str">
        <f t="shared" si="26"/>
        <v/>
      </c>
      <c r="G131" s="14"/>
      <c r="H131" s="2"/>
      <c r="I131" s="2"/>
      <c r="J131" s="2"/>
      <c r="K131" s="2"/>
      <c r="L131" s="2"/>
      <c r="M131" s="2"/>
      <c r="N131" s="2"/>
      <c r="O131" s="2"/>
      <c r="P131" s="2"/>
      <c r="Q131" s="2"/>
      <c r="R131" s="2"/>
    </row>
    <row r="132">
      <c r="A132" s="979" t="s">
        <v>775</v>
      </c>
      <c r="B132" s="2"/>
      <c r="C132" s="2"/>
      <c r="D132" s="2"/>
      <c r="E132" s="2"/>
      <c r="F132" s="941" t="str">
        <f t="shared" si="26"/>
        <v/>
      </c>
      <c r="G132" s="14"/>
      <c r="H132" s="2"/>
      <c r="I132" s="2"/>
      <c r="J132" s="2"/>
      <c r="K132" s="2"/>
      <c r="L132" s="2"/>
      <c r="M132" s="2"/>
      <c r="N132" s="2"/>
      <c r="O132" s="2"/>
      <c r="P132" s="2"/>
      <c r="Q132" s="2"/>
      <c r="R132" s="2"/>
    </row>
    <row r="133">
      <c r="A133" s="971" t="s">
        <v>776</v>
      </c>
      <c r="B133" s="879" t="s">
        <v>655</v>
      </c>
      <c r="C133" s="879" t="s">
        <v>727</v>
      </c>
      <c r="D133" s="879" t="s">
        <v>664</v>
      </c>
      <c r="E133" s="939" t="s">
        <v>651</v>
      </c>
      <c r="F133" s="866" t="str">
        <f t="shared" si="26"/>
        <v>Overall</v>
      </c>
      <c r="G133" s="14"/>
      <c r="H133" s="2"/>
      <c r="I133" s="2"/>
      <c r="J133" s="2"/>
      <c r="K133" s="2"/>
      <c r="L133" s="2"/>
      <c r="M133" s="2"/>
      <c r="N133" s="2"/>
      <c r="O133" s="2"/>
      <c r="P133" s="2"/>
      <c r="Q133" s="2"/>
      <c r="R133" s="2"/>
    </row>
    <row r="134">
      <c r="A134" s="375" t="s">
        <v>777</v>
      </c>
      <c r="B134" s="904">
        <v>15000.0</v>
      </c>
      <c r="C134" s="904">
        <v>7500.0</v>
      </c>
      <c r="D134" s="904">
        <v>110000.0</v>
      </c>
      <c r="E134" s="2"/>
      <c r="F134" s="550" t="str">
        <f t="shared" si="26"/>
        <v/>
      </c>
      <c r="G134" s="14"/>
      <c r="H134" s="2"/>
      <c r="I134" s="2"/>
      <c r="J134" s="2"/>
      <c r="K134" s="2"/>
      <c r="L134" s="2"/>
      <c r="M134" s="2"/>
      <c r="N134" s="2"/>
      <c r="O134" s="2"/>
      <c r="P134" s="2"/>
      <c r="Q134" s="2"/>
      <c r="R134" s="2"/>
    </row>
    <row r="135">
      <c r="A135" s="336" t="s">
        <v>778</v>
      </c>
      <c r="B135" s="298">
        <f t="shared" ref="B135:D135" si="44">292000/394200</f>
        <v>0.7407407407</v>
      </c>
      <c r="C135" s="298">
        <f t="shared" si="44"/>
        <v>0.7407407407</v>
      </c>
      <c r="D135" s="298">
        <f t="shared" si="44"/>
        <v>0.7407407407</v>
      </c>
      <c r="E135" s="2"/>
      <c r="F135" s="956" t="str">
        <f t="shared" si="26"/>
        <v/>
      </c>
      <c r="G135" s="14"/>
      <c r="H135" s="2"/>
      <c r="I135" s="2"/>
      <c r="J135" s="2"/>
      <c r="K135" s="2"/>
      <c r="L135" s="2"/>
      <c r="M135" s="2"/>
      <c r="N135" s="2"/>
      <c r="O135" s="2"/>
      <c r="P135" s="2"/>
      <c r="Q135" s="2"/>
      <c r="R135" s="2"/>
    </row>
    <row r="136">
      <c r="A136" s="981" t="s">
        <v>779</v>
      </c>
      <c r="B136" s="259">
        <f t="shared" ref="B136:D136" si="45">B134*B135</f>
        <v>11111.11111</v>
      </c>
      <c r="C136" s="259">
        <f t="shared" si="45"/>
        <v>5555.555556</v>
      </c>
      <c r="D136" s="259">
        <f t="shared" si="45"/>
        <v>81481.48148</v>
      </c>
      <c r="E136" s="2"/>
      <c r="F136" s="550" t="str">
        <f t="shared" si="26"/>
        <v/>
      </c>
      <c r="G136" s="14"/>
      <c r="H136" s="2"/>
      <c r="I136" s="2"/>
      <c r="J136" s="2"/>
      <c r="K136" s="2"/>
      <c r="L136" s="2"/>
      <c r="M136" s="2"/>
      <c r="N136" s="2"/>
      <c r="O136" s="2"/>
      <c r="P136" s="2"/>
      <c r="Q136" s="2"/>
      <c r="R136" s="2"/>
    </row>
    <row r="137">
      <c r="A137" s="375" t="s">
        <v>780</v>
      </c>
      <c r="B137" s="904">
        <v>77803.58</v>
      </c>
      <c r="C137" s="904">
        <v>69115.01</v>
      </c>
      <c r="D137" s="904">
        <v>717176.66</v>
      </c>
      <c r="E137" s="2"/>
      <c r="F137" s="550" t="str">
        <f t="shared" si="26"/>
        <v/>
      </c>
      <c r="G137" s="14"/>
      <c r="H137" s="2"/>
      <c r="I137" s="2"/>
      <c r="J137" s="2"/>
      <c r="K137" s="2"/>
      <c r="L137" s="2"/>
      <c r="M137" s="2"/>
      <c r="N137" s="2"/>
      <c r="O137" s="2"/>
      <c r="P137" s="2"/>
      <c r="Q137" s="2"/>
      <c r="R137" s="2"/>
    </row>
    <row r="138">
      <c r="A138" s="336" t="s">
        <v>781</v>
      </c>
      <c r="B138" s="298">
        <f t="shared" ref="B138:D138" si="46">B136/B137</f>
        <v>0.1428097667</v>
      </c>
      <c r="C138" s="298">
        <f t="shared" si="46"/>
        <v>0.08038131739</v>
      </c>
      <c r="D138" s="298">
        <f t="shared" si="46"/>
        <v>0.1136142404</v>
      </c>
      <c r="E138" s="2"/>
      <c r="F138" s="956" t="str">
        <f t="shared" si="26"/>
        <v/>
      </c>
      <c r="G138" s="14"/>
      <c r="H138" s="2"/>
      <c r="I138" s="2"/>
      <c r="J138" s="2"/>
      <c r="K138" s="2"/>
      <c r="L138" s="2"/>
      <c r="M138" s="2"/>
      <c r="N138" s="2"/>
      <c r="O138" s="2"/>
      <c r="P138" s="2"/>
      <c r="Q138" s="2"/>
      <c r="R138" s="2"/>
    </row>
    <row r="139">
      <c r="A139" s="334" t="s">
        <v>782</v>
      </c>
      <c r="B139" s="335">
        <f t="shared" ref="B139:D139" si="47">B130</f>
        <v>1.35320924</v>
      </c>
      <c r="C139" s="335">
        <f t="shared" si="47"/>
        <v>1.417230029</v>
      </c>
      <c r="D139" s="335">
        <f t="shared" si="47"/>
        <v>1.485519282</v>
      </c>
      <c r="E139" s="2"/>
      <c r="F139" s="956" t="str">
        <f t="shared" si="26"/>
        <v/>
      </c>
      <c r="G139" s="14"/>
      <c r="H139" s="2"/>
      <c r="I139" s="2"/>
      <c r="J139" s="2"/>
      <c r="K139" s="2"/>
      <c r="L139" s="2"/>
      <c r="M139" s="2"/>
      <c r="N139" s="2"/>
      <c r="O139" s="2"/>
      <c r="P139" s="2"/>
      <c r="Q139" s="2"/>
      <c r="R139" s="2"/>
    </row>
    <row r="140">
      <c r="A140" s="336" t="s">
        <v>772</v>
      </c>
      <c r="B140" s="298">
        <f t="shared" ref="B140:D140" si="48">B138*B139</f>
        <v>0.1932514959</v>
      </c>
      <c r="C140" s="298">
        <f t="shared" si="48"/>
        <v>0.1139188168</v>
      </c>
      <c r="D140" s="298">
        <f t="shared" si="48"/>
        <v>0.1687761449</v>
      </c>
      <c r="E140" s="2"/>
      <c r="F140" s="956" t="str">
        <f t="shared" si="26"/>
        <v/>
      </c>
      <c r="G140" s="14"/>
      <c r="H140" s="2"/>
      <c r="I140" s="2"/>
      <c r="J140" s="2"/>
      <c r="K140" s="2"/>
      <c r="L140" s="2"/>
      <c r="M140" s="2"/>
      <c r="N140" s="2"/>
      <c r="O140" s="2"/>
      <c r="P140" s="2"/>
      <c r="Q140" s="2"/>
      <c r="R140" s="2"/>
    </row>
    <row r="141">
      <c r="A141" s="14"/>
      <c r="B141" s="14"/>
      <c r="C141" s="14"/>
      <c r="D141" s="14"/>
      <c r="E141" s="2"/>
      <c r="F141" s="941" t="str">
        <f t="shared" si="26"/>
        <v/>
      </c>
      <c r="G141" s="14"/>
      <c r="H141" s="2"/>
      <c r="I141" s="2"/>
      <c r="J141" s="2"/>
      <c r="K141" s="2"/>
      <c r="L141" s="2"/>
      <c r="M141" s="2"/>
      <c r="N141" s="2"/>
      <c r="O141" s="2"/>
      <c r="P141" s="2"/>
      <c r="Q141" s="2"/>
      <c r="R141" s="2"/>
    </row>
    <row r="142">
      <c r="A142" s="971" t="s">
        <v>783</v>
      </c>
      <c r="B142" s="879" t="s">
        <v>655</v>
      </c>
      <c r="C142" s="879" t="s">
        <v>727</v>
      </c>
      <c r="D142" s="879" t="s">
        <v>664</v>
      </c>
      <c r="E142" s="2"/>
      <c r="F142" s="866" t="str">
        <f t="shared" si="26"/>
        <v/>
      </c>
      <c r="G142" s="14"/>
      <c r="H142" s="2"/>
      <c r="I142" s="2"/>
      <c r="J142" s="2"/>
      <c r="K142" s="2"/>
      <c r="L142" s="2"/>
      <c r="M142" s="2"/>
      <c r="N142" s="2"/>
      <c r="O142" s="2"/>
      <c r="P142" s="2"/>
      <c r="Q142" s="2"/>
      <c r="R142" s="2"/>
    </row>
    <row r="143">
      <c r="A143" s="336" t="s">
        <v>784</v>
      </c>
      <c r="B143" s="298">
        <f t="shared" ref="B143:D143" si="49">average(B140,B128)</f>
        <v>0.3293777372</v>
      </c>
      <c r="C143" s="298">
        <f t="shared" si="49"/>
        <v>0.1079796894</v>
      </c>
      <c r="D143" s="298">
        <f t="shared" si="49"/>
        <v>0.2847103476</v>
      </c>
      <c r="E143" s="300">
        <f>B144</f>
        <v>0.2741345187</v>
      </c>
      <c r="F143" s="956">
        <f t="shared" si="26"/>
        <v>0.2741345187</v>
      </c>
      <c r="G143" s="14"/>
      <c r="H143" s="2"/>
      <c r="I143" s="2"/>
      <c r="J143" s="2"/>
      <c r="K143" s="2"/>
      <c r="L143" s="2"/>
      <c r="M143" s="2"/>
      <c r="N143" s="2"/>
      <c r="O143" s="2"/>
      <c r="P143" s="2"/>
      <c r="Q143" s="2"/>
      <c r="R143" s="2"/>
    </row>
    <row r="144">
      <c r="A144" s="336" t="s">
        <v>785</v>
      </c>
      <c r="B144" s="298">
        <f>sumproduct(B143:D143,B86:D86)</f>
        <v>0.2741345187</v>
      </c>
      <c r="C144" s="46"/>
      <c r="D144" s="46"/>
      <c r="E144" s="2"/>
      <c r="F144" s="982"/>
      <c r="G144" s="14"/>
      <c r="H144" s="2"/>
      <c r="I144" s="2"/>
      <c r="J144" s="2"/>
      <c r="K144" s="2"/>
      <c r="L144" s="2"/>
      <c r="M144" s="2"/>
      <c r="N144" s="2"/>
      <c r="O144" s="2"/>
      <c r="P144" s="2"/>
      <c r="Q144" s="2"/>
      <c r="R144" s="2"/>
    </row>
    <row r="145">
      <c r="A145" s="2"/>
      <c r="B145" s="2"/>
      <c r="C145" s="2"/>
      <c r="D145" s="2"/>
      <c r="E145" s="2"/>
      <c r="F145" s="982"/>
      <c r="G145" s="14"/>
      <c r="H145" s="2"/>
      <c r="I145" s="2"/>
      <c r="J145" s="2"/>
      <c r="K145" s="2"/>
      <c r="L145" s="2"/>
      <c r="M145" s="2"/>
      <c r="N145" s="2"/>
      <c r="O145" s="2"/>
      <c r="P145" s="2"/>
      <c r="Q145" s="2"/>
      <c r="R145" s="2"/>
    </row>
    <row r="146">
      <c r="A146" s="822" t="s">
        <v>786</v>
      </c>
      <c r="E146" s="2"/>
      <c r="F146" s="982"/>
      <c r="G146" s="14"/>
      <c r="H146" s="2"/>
      <c r="I146" s="2"/>
      <c r="J146" s="2"/>
      <c r="K146" s="2"/>
      <c r="L146" s="2"/>
      <c r="M146" s="2"/>
      <c r="N146" s="2"/>
      <c r="O146" s="2"/>
      <c r="P146" s="2"/>
      <c r="Q146" s="2"/>
      <c r="R146" s="2"/>
    </row>
    <row r="147">
      <c r="A147" s="983" t="s">
        <v>770</v>
      </c>
      <c r="B147" s="984">
        <f t="shared" ref="B147:D147" si="50">B126</f>
        <v>24396.65091</v>
      </c>
      <c r="C147" s="984">
        <f t="shared" si="50"/>
        <v>4631.365455</v>
      </c>
      <c r="D147" s="984">
        <f t="shared" si="50"/>
        <v>177133.3973</v>
      </c>
      <c r="E147" s="2"/>
      <c r="F147" s="982"/>
      <c r="G147" s="14"/>
      <c r="H147" s="2"/>
      <c r="I147" s="2"/>
      <c r="J147" s="2"/>
      <c r="K147" s="2"/>
      <c r="L147" s="2"/>
      <c r="M147" s="2"/>
      <c r="N147" s="2"/>
      <c r="O147" s="2"/>
      <c r="P147" s="2"/>
      <c r="Q147" s="2"/>
      <c r="R147" s="2"/>
    </row>
    <row r="148">
      <c r="A148" s="985" t="s">
        <v>787</v>
      </c>
      <c r="B148" s="986">
        <v>33009.0</v>
      </c>
      <c r="C148" s="986">
        <v>6397.0</v>
      </c>
      <c r="D148" s="986">
        <v>231579.0</v>
      </c>
      <c r="E148" s="2"/>
      <c r="F148" s="982"/>
      <c r="G148" s="14"/>
      <c r="H148" s="2"/>
      <c r="I148" s="2"/>
      <c r="J148" s="2"/>
      <c r="K148" s="2"/>
      <c r="L148" s="2"/>
      <c r="M148" s="2"/>
      <c r="N148" s="2"/>
      <c r="O148" s="2"/>
      <c r="P148" s="2"/>
      <c r="Q148" s="2"/>
      <c r="R148" s="2"/>
    </row>
    <row r="149">
      <c r="A149" s="987" t="s">
        <v>788</v>
      </c>
      <c r="B149" s="300">
        <f t="shared" ref="B149:D149" si="51">B148/B147</f>
        <v>1.353013581</v>
      </c>
      <c r="C149" s="300">
        <f t="shared" si="51"/>
        <v>1.381234123</v>
      </c>
      <c r="D149" s="300">
        <f t="shared" si="51"/>
        <v>1.307370623</v>
      </c>
      <c r="E149" s="300">
        <f>sumproduct(B149:D149,B86:D86)</f>
        <v>1.33624385</v>
      </c>
      <c r="F149" s="921">
        <f t="shared" ref="F149:F155" si="52">iferror(index($A$70:$E$155,match(A149,$A$70:$A$155,0),match($F$70,$A$70:$E$70,0)),"")</f>
        <v>1.33624385</v>
      </c>
      <c r="G149" s="14"/>
      <c r="H149" s="2"/>
      <c r="I149" s="2"/>
      <c r="J149" s="2"/>
      <c r="K149" s="2"/>
      <c r="L149" s="2"/>
      <c r="M149" s="2"/>
      <c r="N149" s="2"/>
      <c r="O149" s="2"/>
      <c r="P149" s="2"/>
      <c r="Q149" s="2"/>
      <c r="R149" s="2"/>
    </row>
    <row r="150">
      <c r="A150" s="2"/>
      <c r="B150" s="2"/>
      <c r="C150" s="2"/>
      <c r="D150" s="2"/>
      <c r="E150" s="2"/>
      <c r="F150" s="921" t="str">
        <f t="shared" si="52"/>
        <v/>
      </c>
      <c r="G150" s="2"/>
      <c r="H150" s="2"/>
      <c r="I150" s="2"/>
      <c r="J150" s="2"/>
      <c r="K150" s="14"/>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row>
    <row r="151">
      <c r="A151" s="988" t="s">
        <v>789</v>
      </c>
      <c r="B151" s="989" t="s">
        <v>655</v>
      </c>
      <c r="C151" s="989" t="s">
        <v>727</v>
      </c>
      <c r="D151" s="989" t="s">
        <v>664</v>
      </c>
      <c r="E151" s="879" t="s">
        <v>651</v>
      </c>
      <c r="F151" s="990" t="str">
        <f t="shared" si="52"/>
        <v>Overall</v>
      </c>
      <c r="G151" s="14"/>
      <c r="H151" s="14"/>
      <c r="I151" s="14"/>
      <c r="J151" s="14"/>
      <c r="K151" s="14"/>
      <c r="L151" s="14"/>
      <c r="M151" s="14"/>
      <c r="N151" s="14"/>
      <c r="O151" s="14"/>
      <c r="P151" s="14"/>
      <c r="Q151" s="14"/>
      <c r="R151" s="14"/>
      <c r="S151" s="14"/>
      <c r="T151" s="14"/>
      <c r="U151" s="14"/>
      <c r="V151" s="14"/>
      <c r="W151" s="14"/>
      <c r="X151" s="14"/>
      <c r="Y151" s="14"/>
      <c r="Z151" s="14"/>
      <c r="AA151" s="14"/>
      <c r="AB151" s="14"/>
      <c r="AC151" s="14"/>
      <c r="AD151" s="14"/>
      <c r="AE151" s="14"/>
      <c r="AF151" s="14"/>
      <c r="AG151" s="14"/>
      <c r="AH151" s="14"/>
      <c r="AI151" s="14"/>
      <c r="AJ151" s="14"/>
      <c r="AK151" s="14"/>
      <c r="AL151" s="14"/>
      <c r="AM151" s="14"/>
      <c r="AN151" s="14"/>
      <c r="AO151" s="14"/>
      <c r="AP151" s="14"/>
      <c r="AQ151" s="14"/>
      <c r="AR151" s="14"/>
      <c r="AS151" s="14"/>
      <c r="AT151" s="14"/>
      <c r="AU151" s="14"/>
    </row>
    <row r="152">
      <c r="A152" s="853" t="s">
        <v>240</v>
      </c>
      <c r="B152" s="991">
        <v>0.403</v>
      </c>
      <c r="C152" s="991">
        <v>0.092</v>
      </c>
      <c r="D152" s="991">
        <v>0.271</v>
      </c>
      <c r="E152" s="992">
        <f>sumproduct(B152:D152,$B$86:$D$86)</f>
        <v>0.2932767532</v>
      </c>
      <c r="F152" s="921">
        <f t="shared" si="52"/>
        <v>0.2932767532</v>
      </c>
      <c r="G152" s="14"/>
      <c r="H152" s="262"/>
      <c r="I152" s="14"/>
      <c r="J152" s="14"/>
      <c r="K152" s="14"/>
      <c r="L152" s="14"/>
      <c r="M152" s="14"/>
      <c r="N152" s="14"/>
      <c r="O152" s="14"/>
      <c r="P152" s="14"/>
      <c r="Q152" s="14"/>
      <c r="R152" s="14"/>
      <c r="S152" s="14"/>
      <c r="T152" s="14"/>
      <c r="U152" s="14"/>
      <c r="V152" s="14"/>
      <c r="W152" s="14"/>
      <c r="X152" s="14"/>
      <c r="Y152" s="14"/>
      <c r="Z152" s="14"/>
      <c r="AA152" s="14"/>
      <c r="AB152" s="14"/>
      <c r="AC152" s="14"/>
      <c r="AD152" s="14"/>
      <c r="AE152" s="14"/>
      <c r="AF152" s="14"/>
      <c r="AG152" s="14"/>
      <c r="AH152" s="14"/>
      <c r="AI152" s="14"/>
      <c r="AJ152" s="14"/>
      <c r="AK152" s="14"/>
      <c r="AL152" s="14"/>
      <c r="AM152" s="14"/>
      <c r="AN152" s="14"/>
      <c r="AO152" s="14"/>
      <c r="AP152" s="14"/>
      <c r="AQ152" s="14"/>
      <c r="AR152" s="14"/>
      <c r="AS152" s="14"/>
      <c r="AT152" s="14"/>
      <c r="AU152" s="14"/>
    </row>
    <row r="153">
      <c r="A153" s="375" t="s">
        <v>790</v>
      </c>
      <c r="B153" s="991">
        <v>0.443</v>
      </c>
      <c r="C153" s="991">
        <v>0.099</v>
      </c>
      <c r="D153" s="991">
        <v>0.307</v>
      </c>
      <c r="E153" s="898"/>
      <c r="F153" s="921" t="str">
        <f t="shared" si="52"/>
        <v/>
      </c>
      <c r="G153" s="14"/>
      <c r="H153" s="14"/>
      <c r="I153" s="14"/>
      <c r="J153" s="14"/>
      <c r="K153" s="14"/>
      <c r="L153" s="14"/>
      <c r="M153" s="14"/>
      <c r="N153" s="14"/>
      <c r="O153" s="14"/>
      <c r="P153" s="14"/>
      <c r="Q153" s="14"/>
      <c r="R153" s="14"/>
      <c r="S153" s="14"/>
      <c r="T153" s="14"/>
      <c r="U153" s="14"/>
      <c r="V153" s="14"/>
      <c r="W153" s="14"/>
      <c r="X153" s="14"/>
      <c r="Y153" s="14"/>
      <c r="Z153" s="14"/>
      <c r="AA153" s="14"/>
      <c r="AB153" s="14"/>
      <c r="AC153" s="14"/>
      <c r="AD153" s="14"/>
      <c r="AE153" s="14"/>
      <c r="AF153" s="14"/>
      <c r="AG153" s="14"/>
      <c r="AH153" s="14"/>
      <c r="AI153" s="14"/>
      <c r="AJ153" s="14"/>
      <c r="AK153" s="14"/>
      <c r="AL153" s="14"/>
      <c r="AM153" s="14"/>
      <c r="AN153" s="14"/>
      <c r="AO153" s="14"/>
      <c r="AP153" s="14"/>
      <c r="AQ153" s="14"/>
      <c r="AR153" s="14"/>
      <c r="AS153" s="14"/>
      <c r="AT153" s="14"/>
      <c r="AU153" s="14"/>
    </row>
    <row r="154">
      <c r="A154" s="375" t="s">
        <v>791</v>
      </c>
      <c r="B154" s="991">
        <v>0.386</v>
      </c>
      <c r="C154" s="991">
        <v>0.061</v>
      </c>
      <c r="D154" s="991">
        <v>0.226</v>
      </c>
      <c r="E154" s="898"/>
      <c r="F154" s="921" t="str">
        <f t="shared" si="52"/>
        <v/>
      </c>
      <c r="G154" s="14"/>
      <c r="H154" s="14"/>
      <c r="I154" s="14"/>
      <c r="J154" s="14"/>
      <c r="K154" s="14"/>
      <c r="L154" s="14"/>
      <c r="M154" s="14"/>
      <c r="N154" s="14"/>
      <c r="O154" s="14"/>
      <c r="P154" s="14"/>
      <c r="Q154" s="14"/>
      <c r="R154" s="14"/>
      <c r="S154" s="14"/>
      <c r="T154" s="14"/>
      <c r="U154" s="14"/>
      <c r="V154" s="14"/>
      <c r="W154" s="14"/>
      <c r="X154" s="14"/>
      <c r="Y154" s="14"/>
      <c r="Z154" s="14"/>
      <c r="AA154" s="14"/>
      <c r="AB154" s="14"/>
      <c r="AC154" s="14"/>
      <c r="AD154" s="14"/>
      <c r="AE154" s="14"/>
      <c r="AF154" s="14"/>
      <c r="AG154" s="14"/>
      <c r="AH154" s="14"/>
      <c r="AI154" s="14"/>
      <c r="AJ154" s="14"/>
      <c r="AK154" s="14"/>
      <c r="AL154" s="14"/>
      <c r="AM154" s="14"/>
      <c r="AN154" s="14"/>
      <c r="AO154" s="14"/>
      <c r="AP154" s="14"/>
      <c r="AQ154" s="14"/>
      <c r="AR154" s="14"/>
      <c r="AS154" s="14"/>
      <c r="AT154" s="14"/>
      <c r="AU154" s="14"/>
    </row>
    <row r="155">
      <c r="A155" s="980" t="s">
        <v>241</v>
      </c>
      <c r="B155" s="992">
        <f t="shared" ref="B155:D155" si="53">average(B153:B154)</f>
        <v>0.4145</v>
      </c>
      <c r="C155" s="992">
        <f t="shared" si="53"/>
        <v>0.08</v>
      </c>
      <c r="D155" s="992">
        <f t="shared" si="53"/>
        <v>0.2665</v>
      </c>
      <c r="E155" s="992">
        <f>sumproduct(B155:D155,$B$86:$D$86)</f>
        <v>0.2936908674</v>
      </c>
      <c r="F155" s="921">
        <f t="shared" si="52"/>
        <v>0.2936908674</v>
      </c>
      <c r="G155" s="14"/>
      <c r="H155" s="14"/>
      <c r="I155" s="14"/>
      <c r="J155" s="14"/>
      <c r="K155" s="14"/>
      <c r="L155" s="14"/>
      <c r="M155" s="14"/>
      <c r="N155" s="14"/>
      <c r="O155" s="14"/>
      <c r="P155" s="14"/>
      <c r="Q155" s="14"/>
      <c r="R155" s="14"/>
      <c r="S155" s="14"/>
      <c r="T155" s="14"/>
      <c r="U155" s="14"/>
      <c r="V155" s="14"/>
      <c r="W155" s="14"/>
      <c r="X155" s="14"/>
      <c r="Y155" s="14"/>
      <c r="Z155" s="14"/>
      <c r="AA155" s="14"/>
      <c r="AB155" s="14"/>
      <c r="AC155" s="14"/>
      <c r="AD155" s="14"/>
      <c r="AE155" s="14"/>
      <c r="AF155" s="14"/>
      <c r="AG155" s="14"/>
      <c r="AH155" s="14"/>
      <c r="AI155" s="14"/>
      <c r="AJ155" s="14"/>
      <c r="AK155" s="14"/>
      <c r="AL155" s="14"/>
      <c r="AM155" s="14"/>
      <c r="AN155" s="14"/>
      <c r="AO155" s="14"/>
      <c r="AP155" s="14"/>
      <c r="AQ155" s="14"/>
      <c r="AR155" s="14"/>
      <c r="AS155" s="14"/>
      <c r="AT155" s="14"/>
      <c r="AU155" s="14"/>
    </row>
    <row r="156">
      <c r="A156" s="2"/>
      <c r="B156" s="2"/>
      <c r="C156" s="2"/>
      <c r="D156" s="2"/>
      <c r="E156" s="2"/>
      <c r="F156" s="2"/>
      <c r="G156" s="2"/>
      <c r="H156" s="2"/>
      <c r="I156" s="2"/>
      <c r="J156" s="2"/>
      <c r="K156" s="14"/>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row>
    <row r="157">
      <c r="A157" s="2"/>
      <c r="B157" s="2"/>
      <c r="C157" s="2"/>
      <c r="D157" s="2"/>
      <c r="E157" s="2"/>
      <c r="F157" s="2"/>
      <c r="G157" s="2"/>
      <c r="H157" s="2"/>
      <c r="I157" s="2"/>
      <c r="J157" s="2"/>
      <c r="K157" s="14"/>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row>
    <row r="158">
      <c r="A158" s="2"/>
      <c r="B158" s="2"/>
      <c r="C158" s="2"/>
      <c r="D158" s="2"/>
      <c r="E158" s="2"/>
      <c r="F158" s="2"/>
      <c r="G158" s="2"/>
      <c r="H158" s="2"/>
      <c r="I158" s="2"/>
      <c r="J158" s="2"/>
      <c r="K158" s="14"/>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row>
    <row r="159">
      <c r="A159" s="2"/>
      <c r="B159" s="2"/>
      <c r="C159" s="2"/>
      <c r="D159" s="2"/>
      <c r="E159" s="2"/>
      <c r="F159" s="2"/>
      <c r="G159" s="2"/>
      <c r="H159" s="2"/>
      <c r="I159" s="2"/>
      <c r="J159" s="2"/>
      <c r="K159" s="14"/>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row>
    <row r="160">
      <c r="A160" s="2"/>
      <c r="B160" s="2"/>
      <c r="C160" s="2"/>
      <c r="D160" s="2"/>
      <c r="E160" s="2"/>
      <c r="F160" s="2"/>
      <c r="G160" s="2"/>
      <c r="H160" s="2"/>
      <c r="I160" s="2"/>
      <c r="J160" s="2"/>
      <c r="K160" s="14"/>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row>
    <row r="161">
      <c r="A161" s="2"/>
      <c r="B161" s="2"/>
      <c r="C161" s="2"/>
      <c r="D161" s="2"/>
      <c r="E161" s="2"/>
      <c r="F161" s="2"/>
      <c r="G161" s="2"/>
      <c r="H161" s="2"/>
      <c r="I161" s="2"/>
      <c r="J161" s="2"/>
      <c r="K161" s="14"/>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row>
    <row r="162">
      <c r="A162" s="2"/>
      <c r="B162" s="2"/>
      <c r="C162" s="2"/>
      <c r="D162" s="2"/>
      <c r="E162" s="2"/>
      <c r="F162" s="2"/>
      <c r="G162" s="2"/>
      <c r="H162" s="2"/>
      <c r="I162" s="2"/>
      <c r="J162" s="2"/>
      <c r="K162" s="14"/>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row>
    <row r="163">
      <c r="A163" s="2"/>
      <c r="B163" s="2"/>
      <c r="C163" s="2"/>
      <c r="D163" s="2"/>
      <c r="E163" s="2"/>
      <c r="F163" s="2"/>
      <c r="G163" s="2"/>
      <c r="H163" s="2"/>
      <c r="I163" s="2"/>
      <c r="J163" s="2"/>
      <c r="K163" s="14"/>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row>
    <row r="164">
      <c r="A164" s="2"/>
      <c r="B164" s="2"/>
      <c r="C164" s="2"/>
      <c r="D164" s="2"/>
      <c r="E164" s="2"/>
      <c r="F164" s="2"/>
      <c r="G164" s="2"/>
      <c r="H164" s="2"/>
      <c r="I164" s="2"/>
      <c r="J164" s="2"/>
      <c r="K164" s="14"/>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row>
    <row r="165">
      <c r="A165" s="2"/>
      <c r="B165" s="2"/>
      <c r="C165" s="2"/>
      <c r="D165" s="2"/>
      <c r="E165" s="2"/>
      <c r="F165" s="2"/>
      <c r="G165" s="2"/>
      <c r="H165" s="2"/>
      <c r="I165" s="2"/>
      <c r="J165" s="2"/>
      <c r="K165" s="14"/>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row>
    <row r="166">
      <c r="A166" s="2"/>
      <c r="B166" s="2"/>
      <c r="C166" s="2"/>
      <c r="D166" s="2"/>
      <c r="E166" s="2"/>
      <c r="F166" s="2"/>
      <c r="G166" s="2"/>
      <c r="H166" s="2"/>
      <c r="I166" s="2"/>
      <c r="J166" s="2"/>
      <c r="K166" s="14"/>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row>
    <row r="167">
      <c r="A167" s="2"/>
      <c r="B167" s="2"/>
      <c r="C167" s="2"/>
      <c r="D167" s="2"/>
      <c r="E167" s="2"/>
      <c r="F167" s="2"/>
      <c r="G167" s="2"/>
      <c r="H167" s="2"/>
      <c r="I167" s="2"/>
      <c r="J167" s="2"/>
      <c r="K167" s="14"/>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row>
    <row r="168">
      <c r="A168" s="2"/>
      <c r="B168" s="2"/>
      <c r="C168" s="2"/>
      <c r="D168" s="2"/>
      <c r="E168" s="2"/>
      <c r="F168" s="2"/>
      <c r="G168" s="2"/>
      <c r="H168" s="2"/>
      <c r="I168" s="2"/>
      <c r="J168" s="2"/>
      <c r="K168" s="14"/>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row>
    <row r="169">
      <c r="A169" s="2"/>
      <c r="B169" s="2"/>
      <c r="C169" s="2"/>
      <c r="D169" s="2"/>
      <c r="E169" s="2"/>
      <c r="F169" s="2"/>
      <c r="G169" s="2"/>
      <c r="H169" s="2"/>
      <c r="I169" s="2"/>
      <c r="J169" s="2"/>
      <c r="K169" s="14"/>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row>
    <row r="170">
      <c r="A170" s="2"/>
      <c r="B170" s="2"/>
      <c r="C170" s="2"/>
      <c r="D170" s="2"/>
      <c r="E170" s="2"/>
      <c r="F170" s="2"/>
      <c r="G170" s="2"/>
      <c r="H170" s="2"/>
      <c r="I170" s="2"/>
      <c r="J170" s="2"/>
      <c r="K170" s="14"/>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row>
    <row r="171">
      <c r="A171" s="2"/>
      <c r="B171" s="2"/>
      <c r="C171" s="2"/>
      <c r="D171" s="2"/>
      <c r="E171" s="2"/>
      <c r="F171" s="2"/>
      <c r="G171" s="2"/>
      <c r="H171" s="2"/>
      <c r="I171" s="2"/>
      <c r="J171" s="2"/>
      <c r="K171" s="14"/>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row>
    <row r="172">
      <c r="A172" s="2"/>
      <c r="B172" s="2"/>
      <c r="C172" s="2"/>
      <c r="D172" s="2"/>
      <c r="E172" s="2"/>
      <c r="F172" s="2"/>
      <c r="G172" s="2"/>
      <c r="H172" s="2"/>
      <c r="I172" s="2"/>
      <c r="J172" s="2"/>
      <c r="K172" s="14"/>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row>
    <row r="173">
      <c r="A173" s="2"/>
      <c r="B173" s="2"/>
      <c r="C173" s="2"/>
      <c r="D173" s="2"/>
      <c r="E173" s="2"/>
      <c r="F173" s="2"/>
      <c r="G173" s="2"/>
      <c r="H173" s="2"/>
      <c r="I173" s="2"/>
      <c r="J173" s="2"/>
      <c r="K173" s="14"/>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row>
    <row r="174">
      <c r="A174" s="2"/>
      <c r="B174" s="2"/>
      <c r="C174" s="2"/>
      <c r="D174" s="2"/>
      <c r="E174" s="2"/>
      <c r="F174" s="2"/>
      <c r="G174" s="2"/>
      <c r="H174" s="2"/>
      <c r="I174" s="2"/>
      <c r="J174" s="2"/>
      <c r="K174" s="14"/>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row>
    <row r="175">
      <c r="A175" s="2"/>
      <c r="B175" s="2"/>
      <c r="C175" s="2"/>
      <c r="D175" s="2"/>
      <c r="E175" s="2"/>
      <c r="F175" s="2"/>
      <c r="G175" s="2"/>
      <c r="H175" s="2"/>
      <c r="I175" s="2"/>
      <c r="J175" s="2"/>
      <c r="K175" s="14"/>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row>
    <row r="176">
      <c r="A176" s="2"/>
      <c r="B176" s="2"/>
      <c r="C176" s="2"/>
      <c r="D176" s="2"/>
      <c r="E176" s="2"/>
      <c r="F176" s="2"/>
      <c r="G176" s="2"/>
      <c r="H176" s="2"/>
      <c r="I176" s="2"/>
      <c r="J176" s="2"/>
      <c r="K176" s="14"/>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row>
    <row r="177">
      <c r="A177" s="2"/>
      <c r="B177" s="2"/>
      <c r="C177" s="2"/>
      <c r="D177" s="2"/>
      <c r="E177" s="2"/>
      <c r="F177" s="2"/>
      <c r="G177" s="2"/>
      <c r="H177" s="2"/>
      <c r="I177" s="2"/>
      <c r="J177" s="2"/>
      <c r="K177" s="14"/>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row>
    <row r="178">
      <c r="A178" s="2"/>
      <c r="B178" s="2"/>
      <c r="C178" s="2"/>
      <c r="D178" s="2"/>
      <c r="E178" s="2"/>
      <c r="F178" s="2"/>
      <c r="G178" s="2"/>
      <c r="H178" s="2"/>
      <c r="I178" s="2"/>
      <c r="J178" s="2"/>
      <c r="K178" s="14"/>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row>
    <row r="179">
      <c r="A179" s="2"/>
      <c r="B179" s="2"/>
      <c r="C179" s="2"/>
      <c r="D179" s="2"/>
      <c r="E179" s="2"/>
      <c r="F179" s="2"/>
      <c r="G179" s="2"/>
      <c r="H179" s="2"/>
      <c r="I179" s="2"/>
      <c r="J179" s="2"/>
      <c r="K179" s="14"/>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row>
    <row r="180">
      <c r="A180" s="2"/>
      <c r="B180" s="2"/>
      <c r="C180" s="2"/>
      <c r="D180" s="2"/>
      <c r="E180" s="2"/>
      <c r="F180" s="2"/>
      <c r="G180" s="2"/>
      <c r="H180" s="2"/>
      <c r="I180" s="2"/>
      <c r="J180" s="2"/>
      <c r="K180" s="14"/>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row>
    <row r="181">
      <c r="A181" s="2"/>
      <c r="B181" s="2"/>
      <c r="C181" s="2"/>
      <c r="D181" s="2"/>
      <c r="E181" s="2"/>
      <c r="F181" s="2"/>
      <c r="G181" s="2"/>
      <c r="H181" s="2"/>
      <c r="I181" s="2"/>
      <c r="J181" s="2"/>
      <c r="K181" s="14"/>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row>
    <row r="182">
      <c r="A182" s="2"/>
      <c r="B182" s="2"/>
      <c r="C182" s="2"/>
      <c r="D182" s="2"/>
      <c r="E182" s="2"/>
      <c r="F182" s="2"/>
      <c r="G182" s="2"/>
      <c r="H182" s="2"/>
      <c r="I182" s="2"/>
      <c r="J182" s="2"/>
      <c r="K182" s="14"/>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row>
    <row r="183">
      <c r="A183" s="2"/>
      <c r="B183" s="2"/>
      <c r="C183" s="2"/>
      <c r="D183" s="2"/>
      <c r="E183" s="2"/>
      <c r="F183" s="2"/>
      <c r="G183" s="2"/>
      <c r="H183" s="2"/>
      <c r="I183" s="2"/>
      <c r="J183" s="2"/>
      <c r="K183" s="14"/>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row>
    <row r="184">
      <c r="A184" s="2"/>
      <c r="B184" s="2"/>
      <c r="C184" s="2"/>
      <c r="D184" s="2"/>
      <c r="E184" s="2"/>
      <c r="F184" s="2"/>
      <c r="G184" s="2"/>
      <c r="H184" s="2"/>
      <c r="I184" s="2"/>
      <c r="J184" s="2"/>
      <c r="K184" s="14"/>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row>
    <row r="185">
      <c r="A185" s="2"/>
      <c r="B185" s="2"/>
      <c r="C185" s="2"/>
      <c r="D185" s="2"/>
      <c r="E185" s="2"/>
      <c r="F185" s="2"/>
      <c r="G185" s="2"/>
      <c r="H185" s="2"/>
      <c r="I185" s="2"/>
      <c r="J185" s="2"/>
      <c r="K185" s="14"/>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row>
    <row r="186">
      <c r="A186" s="2"/>
      <c r="B186" s="2"/>
      <c r="C186" s="2"/>
      <c r="D186" s="2"/>
      <c r="E186" s="2"/>
      <c r="F186" s="2"/>
      <c r="G186" s="2"/>
      <c r="H186" s="2"/>
      <c r="I186" s="2"/>
      <c r="J186" s="2"/>
      <c r="K186" s="14"/>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row>
    <row r="187">
      <c r="A187" s="2"/>
      <c r="B187" s="2"/>
      <c r="C187" s="2"/>
      <c r="D187" s="2"/>
      <c r="E187" s="2"/>
      <c r="F187" s="2"/>
      <c r="G187" s="2"/>
      <c r="H187" s="2"/>
      <c r="I187" s="2"/>
      <c r="J187" s="2"/>
      <c r="K187" s="14"/>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row>
    <row r="188">
      <c r="A188" s="2"/>
      <c r="B188" s="2"/>
      <c r="C188" s="2"/>
      <c r="D188" s="2"/>
      <c r="E188" s="2"/>
      <c r="F188" s="2"/>
      <c r="G188" s="2"/>
      <c r="H188" s="2"/>
      <c r="I188" s="2"/>
      <c r="J188" s="2"/>
      <c r="K188" s="14"/>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row>
    <row r="189">
      <c r="A189" s="2"/>
      <c r="B189" s="2"/>
      <c r="C189" s="2"/>
      <c r="D189" s="2"/>
      <c r="E189" s="2"/>
      <c r="F189" s="2"/>
      <c r="G189" s="2"/>
      <c r="H189" s="2"/>
      <c r="I189" s="2"/>
      <c r="J189" s="2"/>
      <c r="K189" s="14"/>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row>
    <row r="190">
      <c r="A190" s="2"/>
      <c r="B190" s="2"/>
      <c r="C190" s="2"/>
      <c r="D190" s="2"/>
      <c r="E190" s="2"/>
      <c r="F190" s="2"/>
      <c r="G190" s="2"/>
      <c r="H190" s="2"/>
      <c r="I190" s="2"/>
      <c r="J190" s="2"/>
      <c r="K190" s="14"/>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row>
    <row r="191">
      <c r="A191" s="2"/>
      <c r="B191" s="2"/>
      <c r="C191" s="2"/>
      <c r="D191" s="2"/>
      <c r="E191" s="2"/>
      <c r="F191" s="2"/>
      <c r="G191" s="2"/>
      <c r="H191" s="2"/>
      <c r="I191" s="2"/>
      <c r="J191" s="2"/>
      <c r="K191" s="14"/>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row>
    <row r="192">
      <c r="A192" s="2"/>
      <c r="B192" s="2"/>
      <c r="C192" s="2"/>
      <c r="D192" s="2"/>
      <c r="E192" s="2"/>
      <c r="F192" s="2"/>
      <c r="G192" s="2"/>
      <c r="H192" s="2"/>
      <c r="I192" s="2"/>
      <c r="J192" s="2"/>
      <c r="K192" s="14"/>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row>
    <row r="193">
      <c r="A193" s="2"/>
      <c r="B193" s="2"/>
      <c r="C193" s="2"/>
      <c r="D193" s="2"/>
      <c r="E193" s="2"/>
      <c r="F193" s="2"/>
      <c r="G193" s="2"/>
      <c r="H193" s="2"/>
      <c r="I193" s="2"/>
      <c r="J193" s="2"/>
      <c r="K193" s="14"/>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row>
    <row r="194">
      <c r="A194" s="2"/>
      <c r="B194" s="2"/>
      <c r="C194" s="2"/>
      <c r="D194" s="2"/>
      <c r="E194" s="2"/>
      <c r="F194" s="2"/>
      <c r="G194" s="2"/>
      <c r="H194" s="2"/>
      <c r="I194" s="2"/>
      <c r="J194" s="2"/>
      <c r="K194" s="14"/>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row>
    <row r="195">
      <c r="A195" s="2"/>
      <c r="B195" s="2"/>
      <c r="C195" s="2"/>
      <c r="D195" s="2"/>
      <c r="E195" s="2"/>
      <c r="F195" s="2"/>
      <c r="G195" s="2"/>
      <c r="H195" s="2"/>
      <c r="I195" s="2"/>
      <c r="J195" s="2"/>
      <c r="K195" s="14"/>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row>
    <row r="196">
      <c r="A196" s="2"/>
      <c r="B196" s="2"/>
      <c r="C196" s="2"/>
      <c r="D196" s="2"/>
      <c r="E196" s="2"/>
      <c r="F196" s="2"/>
      <c r="G196" s="2"/>
      <c r="H196" s="2"/>
      <c r="I196" s="2"/>
      <c r="J196" s="2"/>
      <c r="K196" s="14"/>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row>
    <row r="197">
      <c r="A197" s="2"/>
      <c r="B197" s="2"/>
      <c r="C197" s="2"/>
      <c r="D197" s="2"/>
      <c r="E197" s="2"/>
      <c r="F197" s="2"/>
      <c r="G197" s="2"/>
      <c r="H197" s="2"/>
      <c r="I197" s="2"/>
      <c r="J197" s="2"/>
      <c r="K197" s="14"/>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row>
    <row r="198">
      <c r="A198" s="2"/>
      <c r="B198" s="2"/>
      <c r="C198" s="2"/>
      <c r="D198" s="2"/>
      <c r="E198" s="2"/>
      <c r="F198" s="2"/>
      <c r="G198" s="2"/>
      <c r="H198" s="2"/>
      <c r="I198" s="2"/>
      <c r="J198" s="2"/>
      <c r="K198" s="14"/>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row>
    <row r="199">
      <c r="A199" s="2"/>
      <c r="B199" s="2"/>
      <c r="C199" s="2"/>
      <c r="D199" s="2"/>
      <c r="E199" s="2"/>
      <c r="F199" s="2"/>
      <c r="G199" s="2"/>
      <c r="H199" s="2"/>
      <c r="I199" s="2"/>
      <c r="J199" s="2"/>
      <c r="K199" s="14"/>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row>
    <row r="200">
      <c r="A200" s="2"/>
      <c r="B200" s="2"/>
      <c r="C200" s="2"/>
      <c r="D200" s="2"/>
      <c r="E200" s="2"/>
      <c r="F200" s="2"/>
      <c r="G200" s="2"/>
      <c r="H200" s="2"/>
      <c r="I200" s="2"/>
      <c r="J200" s="2"/>
      <c r="K200" s="14"/>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row>
    <row r="201">
      <c r="A201" s="2"/>
      <c r="B201" s="2"/>
      <c r="C201" s="2"/>
      <c r="D201" s="2"/>
      <c r="E201" s="2"/>
      <c r="F201" s="2"/>
      <c r="G201" s="2"/>
      <c r="H201" s="2"/>
      <c r="I201" s="2"/>
      <c r="J201" s="2"/>
      <c r="K201" s="14"/>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row>
    <row r="202">
      <c r="A202" s="2"/>
      <c r="B202" s="2"/>
      <c r="C202" s="2"/>
      <c r="D202" s="2"/>
      <c r="E202" s="2"/>
      <c r="F202" s="2"/>
      <c r="G202" s="2"/>
      <c r="H202" s="2"/>
      <c r="I202" s="2"/>
      <c r="J202" s="2"/>
      <c r="K202" s="14"/>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row>
    <row r="203">
      <c r="A203" s="2"/>
      <c r="B203" s="2"/>
      <c r="C203" s="2"/>
      <c r="D203" s="2"/>
      <c r="E203" s="2"/>
      <c r="F203" s="2"/>
      <c r="G203" s="2"/>
      <c r="H203" s="2"/>
      <c r="I203" s="2"/>
      <c r="J203" s="2"/>
      <c r="K203" s="14"/>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row>
    <row r="204">
      <c r="A204" s="2"/>
      <c r="B204" s="2"/>
      <c r="C204" s="2"/>
      <c r="D204" s="2"/>
      <c r="E204" s="2"/>
      <c r="F204" s="2"/>
      <c r="G204" s="2"/>
      <c r="H204" s="2"/>
      <c r="I204" s="2"/>
      <c r="J204" s="2"/>
      <c r="K204" s="14"/>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row>
    <row r="205">
      <c r="A205" s="2"/>
      <c r="B205" s="2"/>
      <c r="C205" s="2"/>
      <c r="D205" s="2"/>
      <c r="E205" s="2"/>
      <c r="F205" s="2"/>
      <c r="G205" s="2"/>
      <c r="H205" s="2"/>
      <c r="I205" s="2"/>
      <c r="J205" s="2"/>
      <c r="K205" s="14"/>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row>
    <row r="206">
      <c r="A206" s="2"/>
      <c r="B206" s="2"/>
      <c r="C206" s="2"/>
      <c r="D206" s="2"/>
      <c r="E206" s="2"/>
      <c r="F206" s="2"/>
      <c r="G206" s="2"/>
      <c r="H206" s="2"/>
      <c r="I206" s="2"/>
      <c r="J206" s="2"/>
      <c r="K206" s="14"/>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row>
    <row r="207">
      <c r="A207" s="2"/>
      <c r="B207" s="2"/>
      <c r="C207" s="2"/>
      <c r="D207" s="2"/>
      <c r="E207" s="2"/>
      <c r="F207" s="2"/>
      <c r="G207" s="2"/>
      <c r="H207" s="2"/>
      <c r="I207" s="2"/>
      <c r="J207" s="2"/>
      <c r="K207" s="14"/>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row>
    <row r="208">
      <c r="A208" s="2"/>
      <c r="B208" s="2"/>
      <c r="C208" s="2"/>
      <c r="D208" s="2"/>
      <c r="E208" s="2"/>
      <c r="F208" s="2"/>
      <c r="G208" s="2"/>
      <c r="H208" s="2"/>
      <c r="I208" s="2"/>
      <c r="J208" s="2"/>
      <c r="K208" s="14"/>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row>
    <row r="209">
      <c r="A209" s="2"/>
      <c r="B209" s="2"/>
      <c r="C209" s="2"/>
      <c r="D209" s="2"/>
      <c r="E209" s="2"/>
      <c r="F209" s="2"/>
      <c r="G209" s="2"/>
      <c r="H209" s="2"/>
      <c r="I209" s="2"/>
      <c r="J209" s="2"/>
      <c r="K209" s="14"/>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row>
    <row r="210">
      <c r="A210" s="2"/>
      <c r="B210" s="2"/>
      <c r="C210" s="2"/>
      <c r="D210" s="2"/>
      <c r="E210" s="2"/>
      <c r="F210" s="2"/>
      <c r="G210" s="2"/>
      <c r="H210" s="2"/>
      <c r="I210" s="2"/>
      <c r="J210" s="2"/>
      <c r="K210" s="14"/>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row>
    <row r="211">
      <c r="A211" s="2"/>
      <c r="B211" s="2"/>
      <c r="C211" s="2"/>
      <c r="D211" s="2"/>
      <c r="E211" s="2"/>
      <c r="F211" s="2"/>
      <c r="G211" s="2"/>
      <c r="H211" s="2"/>
      <c r="I211" s="2"/>
      <c r="J211" s="2"/>
      <c r="K211" s="14"/>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row>
    <row r="212">
      <c r="A212" s="2"/>
      <c r="B212" s="2"/>
      <c r="C212" s="2"/>
      <c r="D212" s="2"/>
      <c r="E212" s="2"/>
      <c r="F212" s="2"/>
      <c r="G212" s="2"/>
      <c r="H212" s="2"/>
      <c r="I212" s="2"/>
      <c r="J212" s="2"/>
      <c r="K212" s="14"/>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row>
    <row r="213">
      <c r="A213" s="2"/>
      <c r="B213" s="2"/>
      <c r="C213" s="2"/>
      <c r="D213" s="2"/>
      <c r="E213" s="2"/>
      <c r="F213" s="2"/>
      <c r="G213" s="2"/>
      <c r="H213" s="2"/>
      <c r="I213" s="2"/>
      <c r="J213" s="2"/>
      <c r="K213" s="14"/>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row>
    <row r="214">
      <c r="A214" s="2"/>
      <c r="B214" s="2"/>
      <c r="C214" s="2"/>
      <c r="D214" s="2"/>
      <c r="E214" s="2"/>
      <c r="F214" s="2"/>
      <c r="G214" s="2"/>
      <c r="H214" s="2"/>
      <c r="I214" s="2"/>
      <c r="J214" s="2"/>
      <c r="K214" s="14"/>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row>
    <row r="215">
      <c r="A215" s="2"/>
      <c r="B215" s="2"/>
      <c r="C215" s="2"/>
      <c r="D215" s="2"/>
      <c r="E215" s="2"/>
      <c r="F215" s="2"/>
      <c r="G215" s="2"/>
      <c r="H215" s="2"/>
      <c r="I215" s="2"/>
      <c r="J215" s="2"/>
      <c r="K215" s="14"/>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row>
    <row r="216">
      <c r="A216" s="2"/>
      <c r="B216" s="2"/>
      <c r="C216" s="2"/>
      <c r="D216" s="2"/>
      <c r="E216" s="2"/>
      <c r="F216" s="2"/>
      <c r="G216" s="2"/>
      <c r="H216" s="2"/>
      <c r="I216" s="2"/>
      <c r="J216" s="2"/>
      <c r="K216" s="14"/>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row>
    <row r="217">
      <c r="A217" s="2"/>
      <c r="B217" s="2"/>
      <c r="C217" s="2"/>
      <c r="D217" s="2"/>
      <c r="E217" s="2"/>
      <c r="F217" s="2"/>
      <c r="G217" s="2"/>
      <c r="H217" s="2"/>
      <c r="I217" s="2"/>
      <c r="J217" s="2"/>
      <c r="K217" s="14"/>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row>
    <row r="218">
      <c r="A218" s="2"/>
      <c r="B218" s="2"/>
      <c r="C218" s="2"/>
      <c r="D218" s="2"/>
      <c r="E218" s="2"/>
      <c r="F218" s="2"/>
      <c r="G218" s="2"/>
      <c r="H218" s="2"/>
      <c r="I218" s="2"/>
      <c r="J218" s="2"/>
      <c r="K218" s="14"/>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row>
    <row r="219">
      <c r="A219" s="2"/>
      <c r="B219" s="2"/>
      <c r="C219" s="2"/>
      <c r="D219" s="2"/>
      <c r="E219" s="2"/>
      <c r="F219" s="2"/>
      <c r="G219" s="2"/>
      <c r="H219" s="2"/>
      <c r="I219" s="2"/>
      <c r="J219" s="2"/>
      <c r="K219" s="14"/>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row>
    <row r="220">
      <c r="A220" s="2"/>
      <c r="B220" s="2"/>
      <c r="C220" s="2"/>
      <c r="D220" s="2"/>
      <c r="E220" s="2"/>
      <c r="F220" s="2"/>
      <c r="G220" s="2"/>
      <c r="H220" s="2"/>
      <c r="I220" s="2"/>
      <c r="J220" s="2"/>
      <c r="K220" s="14"/>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row>
    <row r="221">
      <c r="A221" s="2"/>
      <c r="B221" s="2"/>
      <c r="C221" s="2"/>
      <c r="D221" s="2"/>
      <c r="E221" s="2"/>
      <c r="F221" s="2"/>
      <c r="G221" s="2"/>
      <c r="H221" s="2"/>
      <c r="I221" s="2"/>
      <c r="J221" s="2"/>
      <c r="K221" s="14"/>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row>
    <row r="222">
      <c r="A222" s="2"/>
      <c r="B222" s="2"/>
      <c r="C222" s="2"/>
      <c r="D222" s="2"/>
      <c r="E222" s="2"/>
      <c r="F222" s="2"/>
      <c r="G222" s="2"/>
      <c r="H222" s="2"/>
      <c r="I222" s="2"/>
      <c r="J222" s="2"/>
      <c r="K222" s="14"/>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row>
    <row r="223">
      <c r="A223" s="2"/>
      <c r="B223" s="2"/>
      <c r="C223" s="2"/>
      <c r="D223" s="2"/>
      <c r="E223" s="2"/>
      <c r="F223" s="2"/>
      <c r="G223" s="2"/>
      <c r="H223" s="2"/>
      <c r="I223" s="2"/>
      <c r="J223" s="2"/>
      <c r="K223" s="14"/>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row>
    <row r="224">
      <c r="A224" s="2"/>
      <c r="B224" s="2"/>
      <c r="C224" s="2"/>
      <c r="D224" s="2"/>
      <c r="E224" s="2"/>
      <c r="F224" s="2"/>
      <c r="G224" s="2"/>
      <c r="H224" s="2"/>
      <c r="I224" s="2"/>
      <c r="J224" s="2"/>
      <c r="K224" s="14"/>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row>
    <row r="225">
      <c r="A225" s="2"/>
      <c r="B225" s="2"/>
      <c r="C225" s="2"/>
      <c r="D225" s="2"/>
      <c r="E225" s="2"/>
      <c r="F225" s="2"/>
      <c r="G225" s="2"/>
      <c r="H225" s="2"/>
      <c r="I225" s="2"/>
      <c r="J225" s="2"/>
      <c r="K225" s="14"/>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row>
    <row r="226">
      <c r="A226" s="2"/>
      <c r="B226" s="2"/>
      <c r="C226" s="2"/>
      <c r="D226" s="2"/>
      <c r="E226" s="2"/>
      <c r="F226" s="2"/>
      <c r="G226" s="2"/>
      <c r="H226" s="2"/>
      <c r="I226" s="2"/>
      <c r="J226" s="2"/>
      <c r="K226" s="14"/>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row>
    <row r="227">
      <c r="A227" s="2"/>
      <c r="B227" s="2"/>
      <c r="C227" s="2"/>
      <c r="D227" s="2"/>
      <c r="E227" s="2"/>
      <c r="F227" s="2"/>
      <c r="G227" s="2"/>
      <c r="H227" s="2"/>
      <c r="I227" s="2"/>
      <c r="J227" s="2"/>
      <c r="K227" s="14"/>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row>
    <row r="228">
      <c r="A228" s="2"/>
      <c r="B228" s="2"/>
      <c r="C228" s="2"/>
      <c r="D228" s="2"/>
      <c r="E228" s="2"/>
      <c r="F228" s="2"/>
      <c r="G228" s="2"/>
      <c r="H228" s="2"/>
      <c r="I228" s="2"/>
      <c r="J228" s="2"/>
      <c r="K228" s="14"/>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row>
    <row r="229">
      <c r="A229" s="2"/>
      <c r="B229" s="2"/>
      <c r="C229" s="2"/>
      <c r="D229" s="2"/>
      <c r="E229" s="2"/>
      <c r="F229" s="2"/>
      <c r="G229" s="2"/>
      <c r="H229" s="2"/>
      <c r="I229" s="2"/>
      <c r="J229" s="2"/>
      <c r="K229" s="14"/>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row>
    <row r="230">
      <c r="A230" s="2"/>
      <c r="B230" s="2"/>
      <c r="C230" s="2"/>
      <c r="D230" s="2"/>
      <c r="E230" s="2"/>
      <c r="F230" s="2"/>
      <c r="G230" s="2"/>
      <c r="H230" s="2"/>
      <c r="I230" s="2"/>
      <c r="J230" s="2"/>
      <c r="K230" s="14"/>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row>
    <row r="231">
      <c r="A231" s="2"/>
      <c r="B231" s="2"/>
      <c r="C231" s="2"/>
      <c r="D231" s="2"/>
      <c r="E231" s="2"/>
      <c r="F231" s="2"/>
      <c r="G231" s="2"/>
      <c r="H231" s="2"/>
      <c r="I231" s="2"/>
      <c r="J231" s="2"/>
      <c r="K231" s="14"/>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row>
    <row r="232">
      <c r="A232" s="2"/>
      <c r="B232" s="2"/>
      <c r="C232" s="2"/>
      <c r="D232" s="2"/>
      <c r="E232" s="2"/>
      <c r="F232" s="2"/>
      <c r="G232" s="2"/>
      <c r="H232" s="2"/>
      <c r="I232" s="2"/>
      <c r="J232" s="2"/>
      <c r="K232" s="14"/>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row>
    <row r="233">
      <c r="A233" s="2"/>
      <c r="B233" s="2"/>
      <c r="C233" s="2"/>
      <c r="D233" s="2"/>
      <c r="E233" s="2"/>
      <c r="F233" s="2"/>
      <c r="G233" s="2"/>
      <c r="H233" s="2"/>
      <c r="I233" s="2"/>
      <c r="J233" s="2"/>
      <c r="K233" s="14"/>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row>
    <row r="234">
      <c r="A234" s="2"/>
      <c r="B234" s="2"/>
      <c r="C234" s="2"/>
      <c r="D234" s="2"/>
      <c r="E234" s="2"/>
      <c r="F234" s="2"/>
      <c r="G234" s="2"/>
      <c r="H234" s="2"/>
      <c r="I234" s="2"/>
      <c r="J234" s="2"/>
      <c r="K234" s="14"/>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row>
    <row r="235">
      <c r="A235" s="2"/>
      <c r="B235" s="2"/>
      <c r="C235" s="2"/>
      <c r="D235" s="2"/>
      <c r="E235" s="2"/>
      <c r="F235" s="2"/>
      <c r="G235" s="2"/>
      <c r="H235" s="2"/>
      <c r="I235" s="2"/>
      <c r="J235" s="2"/>
      <c r="K235" s="14"/>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row>
    <row r="236">
      <c r="A236" s="2"/>
      <c r="B236" s="2"/>
      <c r="C236" s="2"/>
      <c r="D236" s="2"/>
      <c r="E236" s="2"/>
      <c r="F236" s="2"/>
      <c r="G236" s="2"/>
      <c r="H236" s="2"/>
      <c r="I236" s="2"/>
      <c r="J236" s="2"/>
      <c r="K236" s="14"/>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row>
    <row r="237">
      <c r="A237" s="2"/>
      <c r="B237" s="2"/>
      <c r="C237" s="2"/>
      <c r="D237" s="2"/>
      <c r="E237" s="2"/>
      <c r="F237" s="2"/>
      <c r="G237" s="2"/>
      <c r="H237" s="2"/>
      <c r="I237" s="2"/>
      <c r="J237" s="2"/>
      <c r="K237" s="14"/>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row>
    <row r="238">
      <c r="A238" s="2"/>
      <c r="B238" s="2"/>
      <c r="C238" s="2"/>
      <c r="D238" s="2"/>
      <c r="E238" s="2"/>
      <c r="F238" s="2"/>
      <c r="G238" s="2"/>
      <c r="H238" s="2"/>
      <c r="I238" s="2"/>
      <c r="J238" s="2"/>
      <c r="K238" s="14"/>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row>
    <row r="239">
      <c r="A239" s="2"/>
      <c r="B239" s="2"/>
      <c r="C239" s="2"/>
      <c r="D239" s="2"/>
      <c r="E239" s="2"/>
      <c r="F239" s="2"/>
      <c r="G239" s="2"/>
      <c r="H239" s="2"/>
      <c r="I239" s="2"/>
      <c r="J239" s="2"/>
      <c r="K239" s="14"/>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row>
    <row r="240">
      <c r="A240" s="2"/>
      <c r="B240" s="2"/>
      <c r="C240" s="2"/>
      <c r="D240" s="2"/>
      <c r="E240" s="2"/>
      <c r="F240" s="2"/>
      <c r="G240" s="2"/>
      <c r="H240" s="2"/>
      <c r="I240" s="2"/>
      <c r="J240" s="2"/>
      <c r="K240" s="14"/>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row>
    <row r="241">
      <c r="A241" s="2"/>
      <c r="B241" s="2"/>
      <c r="C241" s="2"/>
      <c r="D241" s="2"/>
      <c r="E241" s="2"/>
      <c r="F241" s="2"/>
      <c r="G241" s="2"/>
      <c r="H241" s="2"/>
      <c r="I241" s="2"/>
      <c r="J241" s="2"/>
      <c r="K241" s="14"/>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row>
    <row r="242">
      <c r="A242" s="2"/>
      <c r="B242" s="2"/>
      <c r="C242" s="2"/>
      <c r="D242" s="2"/>
      <c r="E242" s="2"/>
      <c r="F242" s="2"/>
      <c r="G242" s="2"/>
      <c r="H242" s="2"/>
      <c r="I242" s="2"/>
      <c r="J242" s="2"/>
      <c r="K242" s="14"/>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row>
    <row r="243">
      <c r="A243" s="2"/>
      <c r="B243" s="2"/>
      <c r="C243" s="2"/>
      <c r="D243" s="2"/>
      <c r="E243" s="2"/>
      <c r="F243" s="2"/>
      <c r="G243" s="2"/>
      <c r="H243" s="2"/>
      <c r="I243" s="2"/>
      <c r="J243" s="2"/>
      <c r="K243" s="14"/>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row>
    <row r="244">
      <c r="A244" s="2"/>
      <c r="B244" s="2"/>
      <c r="C244" s="2"/>
      <c r="D244" s="2"/>
      <c r="E244" s="2"/>
      <c r="F244" s="2"/>
      <c r="G244" s="2"/>
      <c r="H244" s="2"/>
      <c r="I244" s="2"/>
      <c r="J244" s="2"/>
      <c r="K244" s="14"/>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row>
    <row r="245">
      <c r="A245" s="2"/>
      <c r="B245" s="2"/>
      <c r="C245" s="2"/>
      <c r="D245" s="2"/>
      <c r="E245" s="2"/>
      <c r="F245" s="2"/>
      <c r="G245" s="2"/>
      <c r="H245" s="2"/>
      <c r="I245" s="2"/>
      <c r="J245" s="2"/>
      <c r="K245" s="14"/>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row>
    <row r="246">
      <c r="A246" s="2"/>
      <c r="B246" s="2"/>
      <c r="C246" s="2"/>
      <c r="D246" s="2"/>
      <c r="E246" s="2"/>
      <c r="F246" s="2"/>
      <c r="G246" s="2"/>
      <c r="H246" s="2"/>
      <c r="I246" s="2"/>
      <c r="J246" s="2"/>
      <c r="K246" s="14"/>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row>
    <row r="247">
      <c r="A247" s="2"/>
      <c r="B247" s="2"/>
      <c r="C247" s="2"/>
      <c r="D247" s="2"/>
      <c r="E247" s="2"/>
      <c r="F247" s="2"/>
      <c r="G247" s="2"/>
      <c r="H247" s="2"/>
      <c r="I247" s="2"/>
      <c r="J247" s="2"/>
      <c r="K247" s="14"/>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row>
    <row r="248">
      <c r="A248" s="2"/>
      <c r="B248" s="2"/>
      <c r="C248" s="2"/>
      <c r="D248" s="2"/>
      <c r="E248" s="2"/>
      <c r="F248" s="2"/>
      <c r="G248" s="2"/>
      <c r="H248" s="2"/>
      <c r="I248" s="2"/>
      <c r="J248" s="2"/>
      <c r="K248" s="14"/>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row>
    <row r="249">
      <c r="A249" s="2"/>
      <c r="B249" s="2"/>
      <c r="C249" s="2"/>
      <c r="D249" s="2"/>
      <c r="E249" s="2"/>
      <c r="F249" s="2"/>
      <c r="G249" s="2"/>
      <c r="H249" s="2"/>
      <c r="I249" s="2"/>
      <c r="J249" s="2"/>
      <c r="K249" s="14"/>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row>
    <row r="250">
      <c r="A250" s="2"/>
      <c r="B250" s="2"/>
      <c r="C250" s="2"/>
      <c r="D250" s="2"/>
      <c r="E250" s="2"/>
      <c r="F250" s="2"/>
      <c r="G250" s="2"/>
      <c r="H250" s="2"/>
      <c r="I250" s="2"/>
      <c r="J250" s="2"/>
      <c r="K250" s="14"/>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row>
    <row r="251">
      <c r="A251" s="2"/>
      <c r="B251" s="2"/>
      <c r="C251" s="2"/>
      <c r="D251" s="2"/>
      <c r="E251" s="2"/>
      <c r="F251" s="2"/>
      <c r="G251" s="2"/>
      <c r="H251" s="2"/>
      <c r="I251" s="2"/>
      <c r="J251" s="2"/>
      <c r="K251" s="14"/>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row>
    <row r="252">
      <c r="A252" s="2"/>
      <c r="B252" s="2"/>
      <c r="C252" s="2"/>
      <c r="D252" s="2"/>
      <c r="E252" s="2"/>
      <c r="F252" s="2"/>
      <c r="G252" s="2"/>
      <c r="H252" s="2"/>
      <c r="I252" s="2"/>
      <c r="J252" s="2"/>
      <c r="K252" s="14"/>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row>
    <row r="253">
      <c r="A253" s="2"/>
      <c r="B253" s="2"/>
      <c r="C253" s="2"/>
      <c r="D253" s="2"/>
      <c r="E253" s="2"/>
      <c r="F253" s="2"/>
      <c r="G253" s="2"/>
      <c r="H253" s="2"/>
      <c r="I253" s="2"/>
      <c r="J253" s="2"/>
      <c r="K253" s="14"/>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row>
    <row r="254">
      <c r="A254" s="2"/>
      <c r="B254" s="2"/>
      <c r="C254" s="2"/>
      <c r="D254" s="2"/>
      <c r="E254" s="2"/>
      <c r="F254" s="2"/>
      <c r="G254" s="2"/>
      <c r="H254" s="2"/>
      <c r="I254" s="2"/>
      <c r="J254" s="2"/>
      <c r="K254" s="14"/>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row>
    <row r="255">
      <c r="A255" s="2"/>
      <c r="B255" s="2"/>
      <c r="C255" s="2"/>
      <c r="D255" s="2"/>
      <c r="E255" s="2"/>
      <c r="F255" s="2"/>
      <c r="G255" s="2"/>
      <c r="H255" s="2"/>
      <c r="I255" s="2"/>
      <c r="J255" s="2"/>
      <c r="K255" s="14"/>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row>
    <row r="256">
      <c r="A256" s="2"/>
      <c r="B256" s="2"/>
      <c r="C256" s="2"/>
      <c r="D256" s="2"/>
      <c r="E256" s="2"/>
      <c r="F256" s="2"/>
      <c r="G256" s="2"/>
      <c r="H256" s="2"/>
      <c r="I256" s="2"/>
      <c r="J256" s="2"/>
      <c r="K256" s="14"/>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row>
    <row r="257">
      <c r="A257" s="2"/>
      <c r="B257" s="2"/>
      <c r="C257" s="2"/>
      <c r="D257" s="2"/>
      <c r="E257" s="2"/>
      <c r="F257" s="2"/>
      <c r="G257" s="2"/>
      <c r="H257" s="2"/>
      <c r="I257" s="2"/>
      <c r="J257" s="2"/>
      <c r="K257" s="14"/>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row>
    <row r="258">
      <c r="A258" s="2"/>
      <c r="B258" s="2"/>
      <c r="C258" s="2"/>
      <c r="D258" s="2"/>
      <c r="E258" s="2"/>
      <c r="F258" s="2"/>
      <c r="G258" s="2"/>
      <c r="H258" s="2"/>
      <c r="I258" s="2"/>
      <c r="J258" s="2"/>
      <c r="K258" s="14"/>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row>
    <row r="259">
      <c r="A259" s="2"/>
      <c r="B259" s="2"/>
      <c r="C259" s="2"/>
      <c r="D259" s="2"/>
      <c r="E259" s="2"/>
      <c r="F259" s="2"/>
      <c r="G259" s="2"/>
      <c r="H259" s="2"/>
      <c r="I259" s="2"/>
      <c r="J259" s="2"/>
      <c r="K259" s="14"/>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row>
    <row r="260">
      <c r="A260" s="2"/>
      <c r="B260" s="2"/>
      <c r="C260" s="2"/>
      <c r="D260" s="2"/>
      <c r="E260" s="2"/>
      <c r="F260" s="2"/>
      <c r="G260" s="2"/>
      <c r="H260" s="2"/>
      <c r="I260" s="2"/>
      <c r="J260" s="2"/>
      <c r="K260" s="14"/>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row>
    <row r="261">
      <c r="A261" s="2"/>
      <c r="B261" s="2"/>
      <c r="C261" s="2"/>
      <c r="D261" s="2"/>
      <c r="E261" s="2"/>
      <c r="F261" s="2"/>
      <c r="G261" s="2"/>
      <c r="H261" s="2"/>
      <c r="I261" s="2"/>
      <c r="J261" s="2"/>
      <c r="K261" s="14"/>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row>
    <row r="262">
      <c r="A262" s="2"/>
      <c r="B262" s="2"/>
      <c r="C262" s="2"/>
      <c r="D262" s="2"/>
      <c r="E262" s="2"/>
      <c r="F262" s="2"/>
      <c r="G262" s="2"/>
      <c r="H262" s="2"/>
      <c r="I262" s="2"/>
      <c r="J262" s="2"/>
      <c r="K262" s="14"/>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row>
    <row r="263">
      <c r="A263" s="2"/>
      <c r="B263" s="2"/>
      <c r="C263" s="2"/>
      <c r="D263" s="2"/>
      <c r="E263" s="2"/>
      <c r="F263" s="2"/>
      <c r="G263" s="2"/>
      <c r="H263" s="2"/>
      <c r="I263" s="2"/>
      <c r="J263" s="2"/>
      <c r="K263" s="14"/>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row>
    <row r="264">
      <c r="A264" s="2"/>
      <c r="B264" s="2"/>
      <c r="C264" s="2"/>
      <c r="D264" s="2"/>
      <c r="E264" s="2"/>
      <c r="F264" s="2"/>
      <c r="G264" s="2"/>
      <c r="H264" s="2"/>
      <c r="I264" s="2"/>
      <c r="J264" s="2"/>
      <c r="K264" s="14"/>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row>
    <row r="265">
      <c r="A265" s="2"/>
      <c r="B265" s="2"/>
      <c r="C265" s="2"/>
      <c r="D265" s="2"/>
      <c r="E265" s="2"/>
      <c r="F265" s="2"/>
      <c r="G265" s="2"/>
      <c r="H265" s="2"/>
      <c r="I265" s="2"/>
      <c r="J265" s="2"/>
      <c r="K265" s="14"/>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row>
    <row r="266">
      <c r="A266" s="2"/>
      <c r="B266" s="2"/>
      <c r="C266" s="2"/>
      <c r="D266" s="2"/>
      <c r="E266" s="2"/>
      <c r="F266" s="2"/>
      <c r="G266" s="2"/>
      <c r="H266" s="2"/>
      <c r="I266" s="2"/>
      <c r="J266" s="2"/>
      <c r="K266" s="14"/>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row>
    <row r="267">
      <c r="A267" s="2"/>
      <c r="B267" s="2"/>
      <c r="C267" s="2"/>
      <c r="D267" s="2"/>
      <c r="E267" s="2"/>
      <c r="F267" s="2"/>
      <c r="G267" s="2"/>
      <c r="H267" s="2"/>
      <c r="I267" s="2"/>
      <c r="J267" s="2"/>
      <c r="K267" s="14"/>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row>
    <row r="268">
      <c r="A268" s="2"/>
      <c r="B268" s="2"/>
      <c r="C268" s="2"/>
      <c r="D268" s="2"/>
      <c r="E268" s="2"/>
      <c r="F268" s="2"/>
      <c r="G268" s="2"/>
      <c r="H268" s="2"/>
      <c r="I268" s="2"/>
      <c r="J268" s="2"/>
      <c r="K268" s="14"/>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row>
    <row r="269">
      <c r="A269" s="2"/>
      <c r="B269" s="2"/>
      <c r="C269" s="2"/>
      <c r="D269" s="2"/>
      <c r="E269" s="2"/>
      <c r="F269" s="2"/>
      <c r="G269" s="2"/>
      <c r="H269" s="2"/>
      <c r="I269" s="2"/>
      <c r="J269" s="2"/>
      <c r="K269" s="14"/>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row>
    <row r="270">
      <c r="A270" s="2"/>
      <c r="B270" s="2"/>
      <c r="C270" s="2"/>
      <c r="D270" s="2"/>
      <c r="E270" s="2"/>
      <c r="F270" s="2"/>
      <c r="G270" s="2"/>
      <c r="H270" s="2"/>
      <c r="I270" s="2"/>
      <c r="J270" s="2"/>
      <c r="K270" s="14"/>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row>
    <row r="271">
      <c r="A271" s="2"/>
      <c r="B271" s="2"/>
      <c r="C271" s="2"/>
      <c r="D271" s="2"/>
      <c r="E271" s="2"/>
      <c r="F271" s="2"/>
      <c r="G271" s="2"/>
      <c r="H271" s="2"/>
      <c r="I271" s="2"/>
      <c r="J271" s="2"/>
      <c r="K271" s="14"/>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row>
    <row r="272">
      <c r="A272" s="2"/>
      <c r="B272" s="2"/>
      <c r="C272" s="2"/>
      <c r="D272" s="2"/>
      <c r="E272" s="2"/>
      <c r="F272" s="2"/>
      <c r="G272" s="2"/>
      <c r="H272" s="2"/>
      <c r="I272" s="2"/>
      <c r="J272" s="2"/>
      <c r="K272" s="14"/>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row>
    <row r="273">
      <c r="A273" s="2"/>
      <c r="B273" s="2"/>
      <c r="C273" s="2"/>
      <c r="D273" s="2"/>
      <c r="E273" s="2"/>
      <c r="F273" s="2"/>
      <c r="G273" s="2"/>
      <c r="H273" s="2"/>
      <c r="I273" s="2"/>
      <c r="J273" s="2"/>
      <c r="K273" s="14"/>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row>
    <row r="274">
      <c r="A274" s="2"/>
      <c r="B274" s="2"/>
      <c r="C274" s="2"/>
      <c r="D274" s="2"/>
      <c r="E274" s="2"/>
      <c r="F274" s="2"/>
      <c r="G274" s="2"/>
      <c r="H274" s="2"/>
      <c r="I274" s="2"/>
      <c r="J274" s="2"/>
      <c r="K274" s="14"/>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row>
    <row r="275">
      <c r="A275" s="2"/>
      <c r="B275" s="2"/>
      <c r="C275" s="2"/>
      <c r="D275" s="2"/>
      <c r="E275" s="2"/>
      <c r="F275" s="2"/>
      <c r="G275" s="2"/>
      <c r="H275" s="2"/>
      <c r="I275" s="2"/>
      <c r="J275" s="2"/>
      <c r="K275" s="14"/>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row>
    <row r="276">
      <c r="A276" s="2"/>
      <c r="B276" s="2"/>
      <c r="C276" s="2"/>
      <c r="D276" s="2"/>
      <c r="E276" s="2"/>
      <c r="F276" s="2"/>
      <c r="G276" s="2"/>
      <c r="H276" s="2"/>
      <c r="I276" s="2"/>
      <c r="J276" s="2"/>
      <c r="K276" s="14"/>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row>
    <row r="277">
      <c r="A277" s="2"/>
      <c r="B277" s="2"/>
      <c r="C277" s="2"/>
      <c r="D277" s="2"/>
      <c r="E277" s="2"/>
      <c r="F277" s="2"/>
      <c r="G277" s="2"/>
      <c r="H277" s="2"/>
      <c r="I277" s="2"/>
      <c r="J277" s="2"/>
      <c r="K277" s="14"/>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row>
    <row r="278">
      <c r="A278" s="2"/>
      <c r="B278" s="2"/>
      <c r="C278" s="2"/>
      <c r="D278" s="2"/>
      <c r="E278" s="2"/>
      <c r="F278" s="2"/>
      <c r="G278" s="2"/>
      <c r="H278" s="2"/>
      <c r="I278" s="2"/>
      <c r="J278" s="2"/>
      <c r="K278" s="14"/>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row>
    <row r="279">
      <c r="A279" s="2"/>
      <c r="B279" s="2"/>
      <c r="C279" s="2"/>
      <c r="D279" s="2"/>
      <c r="E279" s="2"/>
      <c r="F279" s="2"/>
      <c r="G279" s="2"/>
      <c r="H279" s="2"/>
      <c r="I279" s="2"/>
      <c r="J279" s="2"/>
      <c r="K279" s="14"/>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row>
    <row r="280">
      <c r="A280" s="2"/>
      <c r="B280" s="2"/>
      <c r="C280" s="2"/>
      <c r="D280" s="2"/>
      <c r="E280" s="2"/>
      <c r="F280" s="2"/>
      <c r="G280" s="2"/>
      <c r="H280" s="2"/>
      <c r="I280" s="2"/>
      <c r="J280" s="2"/>
      <c r="K280" s="14"/>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row>
    <row r="281">
      <c r="A281" s="2"/>
      <c r="B281" s="2"/>
      <c r="C281" s="2"/>
      <c r="D281" s="2"/>
      <c r="E281" s="2"/>
      <c r="F281" s="2"/>
      <c r="G281" s="2"/>
      <c r="H281" s="2"/>
      <c r="I281" s="2"/>
      <c r="J281" s="2"/>
      <c r="K281" s="14"/>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row>
    <row r="282">
      <c r="A282" s="2"/>
      <c r="B282" s="2"/>
      <c r="C282" s="2"/>
      <c r="D282" s="2"/>
      <c r="E282" s="2"/>
      <c r="F282" s="2"/>
      <c r="G282" s="2"/>
      <c r="H282" s="2"/>
      <c r="I282" s="2"/>
      <c r="J282" s="2"/>
      <c r="K282" s="14"/>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row>
    <row r="283">
      <c r="A283" s="2"/>
      <c r="B283" s="2"/>
      <c r="C283" s="2"/>
      <c r="D283" s="2"/>
      <c r="E283" s="2"/>
      <c r="F283" s="2"/>
      <c r="G283" s="2"/>
      <c r="H283" s="2"/>
      <c r="I283" s="2"/>
      <c r="J283" s="2"/>
      <c r="K283" s="14"/>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row>
    <row r="284">
      <c r="A284" s="2"/>
      <c r="B284" s="2"/>
      <c r="C284" s="2"/>
      <c r="D284" s="2"/>
      <c r="E284" s="2"/>
      <c r="F284" s="2"/>
      <c r="G284" s="2"/>
      <c r="H284" s="2"/>
      <c r="I284" s="2"/>
      <c r="J284" s="2"/>
      <c r="K284" s="14"/>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row>
    <row r="285">
      <c r="A285" s="2"/>
      <c r="B285" s="2"/>
      <c r="C285" s="2"/>
      <c r="D285" s="2"/>
      <c r="E285" s="2"/>
      <c r="F285" s="2"/>
      <c r="G285" s="2"/>
      <c r="H285" s="2"/>
      <c r="I285" s="2"/>
      <c r="J285" s="2"/>
      <c r="K285" s="14"/>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row>
    <row r="286">
      <c r="A286" s="2"/>
      <c r="B286" s="2"/>
      <c r="C286" s="2"/>
      <c r="D286" s="2"/>
      <c r="E286" s="2"/>
      <c r="F286" s="2"/>
      <c r="G286" s="2"/>
      <c r="H286" s="2"/>
      <c r="I286" s="2"/>
      <c r="J286" s="2"/>
      <c r="K286" s="14"/>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row>
    <row r="287">
      <c r="A287" s="2"/>
      <c r="B287" s="2"/>
      <c r="C287" s="2"/>
      <c r="D287" s="2"/>
      <c r="E287" s="2"/>
      <c r="F287" s="2"/>
      <c r="G287" s="2"/>
      <c r="H287" s="2"/>
      <c r="I287" s="2"/>
      <c r="J287" s="2"/>
      <c r="K287" s="14"/>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row>
    <row r="288">
      <c r="A288" s="2"/>
      <c r="B288" s="2"/>
      <c r="C288" s="2"/>
      <c r="D288" s="2"/>
      <c r="E288" s="2"/>
      <c r="F288" s="2"/>
      <c r="G288" s="2"/>
      <c r="H288" s="2"/>
      <c r="I288" s="2"/>
      <c r="J288" s="2"/>
      <c r="K288" s="14"/>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row>
    <row r="289">
      <c r="A289" s="2"/>
      <c r="B289" s="2"/>
      <c r="C289" s="2"/>
      <c r="D289" s="2"/>
      <c r="E289" s="2"/>
      <c r="F289" s="2"/>
      <c r="G289" s="2"/>
      <c r="H289" s="2"/>
      <c r="I289" s="2"/>
      <c r="J289" s="2"/>
      <c r="K289" s="14"/>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row>
    <row r="290">
      <c r="A290" s="2"/>
      <c r="B290" s="2"/>
      <c r="C290" s="2"/>
      <c r="D290" s="2"/>
      <c r="E290" s="2"/>
      <c r="F290" s="2"/>
      <c r="G290" s="2"/>
      <c r="H290" s="2"/>
      <c r="I290" s="2"/>
      <c r="J290" s="2"/>
      <c r="K290" s="14"/>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row>
    <row r="291">
      <c r="A291" s="2"/>
      <c r="B291" s="2"/>
      <c r="C291" s="2"/>
      <c r="D291" s="2"/>
      <c r="E291" s="2"/>
      <c r="F291" s="2"/>
      <c r="G291" s="2"/>
      <c r="H291" s="2"/>
      <c r="I291" s="2"/>
      <c r="J291" s="2"/>
      <c r="K291" s="14"/>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row>
    <row r="292">
      <c r="A292" s="2"/>
      <c r="B292" s="2"/>
      <c r="C292" s="2"/>
      <c r="D292" s="2"/>
      <c r="E292" s="2"/>
      <c r="F292" s="2"/>
      <c r="G292" s="2"/>
      <c r="H292" s="2"/>
      <c r="I292" s="2"/>
      <c r="J292" s="2"/>
      <c r="K292" s="14"/>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row>
    <row r="293">
      <c r="A293" s="2"/>
      <c r="B293" s="2"/>
      <c r="C293" s="2"/>
      <c r="D293" s="2"/>
      <c r="E293" s="2"/>
      <c r="F293" s="2"/>
      <c r="G293" s="2"/>
      <c r="H293" s="2"/>
      <c r="I293" s="2"/>
      <c r="J293" s="2"/>
      <c r="K293" s="14"/>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row>
    <row r="294">
      <c r="A294" s="2"/>
      <c r="B294" s="2"/>
      <c r="C294" s="2"/>
      <c r="D294" s="2"/>
      <c r="E294" s="2"/>
      <c r="F294" s="2"/>
      <c r="G294" s="2"/>
      <c r="H294" s="2"/>
      <c r="I294" s="2"/>
      <c r="J294" s="2"/>
      <c r="K294" s="14"/>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row>
    <row r="295">
      <c r="A295" s="2"/>
      <c r="B295" s="2"/>
      <c r="C295" s="2"/>
      <c r="D295" s="2"/>
      <c r="E295" s="2"/>
      <c r="F295" s="2"/>
      <c r="G295" s="2"/>
      <c r="H295" s="2"/>
      <c r="I295" s="2"/>
      <c r="J295" s="2"/>
      <c r="K295" s="14"/>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row>
    <row r="296">
      <c r="A296" s="2"/>
      <c r="B296" s="2"/>
      <c r="C296" s="2"/>
      <c r="D296" s="2"/>
      <c r="E296" s="2"/>
      <c r="F296" s="2"/>
      <c r="G296" s="2"/>
      <c r="H296" s="2"/>
      <c r="I296" s="2"/>
      <c r="J296" s="2"/>
      <c r="K296" s="14"/>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row>
    <row r="297">
      <c r="A297" s="2"/>
      <c r="B297" s="2"/>
      <c r="C297" s="2"/>
      <c r="D297" s="2"/>
      <c r="E297" s="2"/>
      <c r="F297" s="2"/>
      <c r="G297" s="2"/>
      <c r="H297" s="2"/>
      <c r="I297" s="2"/>
      <c r="J297" s="2"/>
      <c r="K297" s="14"/>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row>
    <row r="298">
      <c r="A298" s="2"/>
      <c r="B298" s="2"/>
      <c r="C298" s="2"/>
      <c r="D298" s="2"/>
      <c r="E298" s="2"/>
      <c r="F298" s="2"/>
      <c r="G298" s="2"/>
      <c r="H298" s="2"/>
      <c r="I298" s="2"/>
      <c r="J298" s="2"/>
      <c r="K298" s="14"/>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row>
    <row r="299">
      <c r="A299" s="2"/>
      <c r="B299" s="2"/>
      <c r="C299" s="2"/>
      <c r="D299" s="2"/>
      <c r="E299" s="2"/>
      <c r="F299" s="2"/>
      <c r="G299" s="2"/>
      <c r="H299" s="2"/>
      <c r="I299" s="2"/>
      <c r="J299" s="2"/>
      <c r="K299" s="14"/>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row>
    <row r="300">
      <c r="A300" s="2"/>
      <c r="B300" s="2"/>
      <c r="C300" s="2"/>
      <c r="D300" s="2"/>
      <c r="E300" s="2"/>
      <c r="F300" s="2"/>
      <c r="G300" s="2"/>
      <c r="H300" s="2"/>
      <c r="I300" s="2"/>
      <c r="J300" s="2"/>
      <c r="K300" s="14"/>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row>
    <row r="301">
      <c r="A301" s="2"/>
      <c r="B301" s="2"/>
      <c r="C301" s="2"/>
      <c r="D301" s="2"/>
      <c r="E301" s="2"/>
      <c r="F301" s="2"/>
      <c r="G301" s="2"/>
      <c r="H301" s="2"/>
      <c r="I301" s="2"/>
      <c r="J301" s="2"/>
      <c r="K301" s="14"/>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row>
    <row r="302">
      <c r="A302" s="2"/>
      <c r="B302" s="2"/>
      <c r="C302" s="2"/>
      <c r="D302" s="2"/>
      <c r="E302" s="2"/>
      <c r="F302" s="2"/>
      <c r="G302" s="2"/>
      <c r="H302" s="2"/>
      <c r="I302" s="2"/>
      <c r="J302" s="2"/>
      <c r="K302" s="14"/>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row>
    <row r="303">
      <c r="A303" s="2"/>
      <c r="B303" s="2"/>
      <c r="C303" s="2"/>
      <c r="D303" s="2"/>
      <c r="E303" s="2"/>
      <c r="F303" s="2"/>
      <c r="G303" s="2"/>
      <c r="H303" s="2"/>
      <c r="I303" s="2"/>
      <c r="J303" s="2"/>
      <c r="K303" s="14"/>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row>
    <row r="304">
      <c r="A304" s="2"/>
      <c r="B304" s="2"/>
      <c r="C304" s="2"/>
      <c r="D304" s="2"/>
      <c r="E304" s="2"/>
      <c r="F304" s="2"/>
      <c r="G304" s="2"/>
      <c r="H304" s="2"/>
      <c r="I304" s="2"/>
      <c r="J304" s="2"/>
      <c r="K304" s="14"/>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row>
    <row r="305">
      <c r="A305" s="2"/>
      <c r="B305" s="2"/>
      <c r="C305" s="2"/>
      <c r="D305" s="2"/>
      <c r="E305" s="2"/>
      <c r="F305" s="2"/>
      <c r="G305" s="2"/>
      <c r="H305" s="2"/>
      <c r="I305" s="2"/>
      <c r="J305" s="2"/>
      <c r="K305" s="14"/>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row>
    <row r="306">
      <c r="A306" s="2"/>
      <c r="B306" s="2"/>
      <c r="C306" s="2"/>
      <c r="D306" s="2"/>
      <c r="E306" s="2"/>
      <c r="F306" s="2"/>
      <c r="G306" s="2"/>
      <c r="H306" s="2"/>
      <c r="I306" s="2"/>
      <c r="J306" s="2"/>
      <c r="K306" s="14"/>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row>
    <row r="307">
      <c r="A307" s="2"/>
      <c r="B307" s="2"/>
      <c r="C307" s="2"/>
      <c r="D307" s="2"/>
      <c r="E307" s="2"/>
      <c r="F307" s="2"/>
      <c r="G307" s="2"/>
      <c r="H307" s="2"/>
      <c r="I307" s="2"/>
      <c r="J307" s="2"/>
      <c r="K307" s="14"/>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row>
    <row r="308">
      <c r="A308" s="2"/>
      <c r="B308" s="2"/>
      <c r="C308" s="2"/>
      <c r="D308" s="2"/>
      <c r="E308" s="2"/>
      <c r="F308" s="2"/>
      <c r="G308" s="2"/>
      <c r="H308" s="2"/>
      <c r="I308" s="2"/>
      <c r="J308" s="2"/>
      <c r="K308" s="14"/>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row>
    <row r="309">
      <c r="A309" s="2"/>
      <c r="B309" s="2"/>
      <c r="C309" s="2"/>
      <c r="D309" s="2"/>
      <c r="E309" s="2"/>
      <c r="F309" s="2"/>
      <c r="G309" s="2"/>
      <c r="H309" s="2"/>
      <c r="I309" s="2"/>
      <c r="J309" s="2"/>
      <c r="K309" s="14"/>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row>
    <row r="310">
      <c r="A310" s="2"/>
      <c r="B310" s="2"/>
      <c r="C310" s="2"/>
      <c r="D310" s="2"/>
      <c r="E310" s="2"/>
      <c r="F310" s="2"/>
      <c r="G310" s="2"/>
      <c r="H310" s="2"/>
      <c r="I310" s="2"/>
      <c r="J310" s="2"/>
      <c r="K310" s="14"/>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row>
    <row r="311">
      <c r="A311" s="2"/>
      <c r="B311" s="2"/>
      <c r="C311" s="2"/>
      <c r="D311" s="2"/>
      <c r="E311" s="2"/>
      <c r="F311" s="2"/>
      <c r="G311" s="2"/>
      <c r="H311" s="2"/>
      <c r="I311" s="2"/>
      <c r="J311" s="2"/>
      <c r="K311" s="14"/>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row>
    <row r="312">
      <c r="A312" s="2"/>
      <c r="B312" s="2"/>
      <c r="C312" s="2"/>
      <c r="D312" s="2"/>
      <c r="E312" s="2"/>
      <c r="F312" s="2"/>
      <c r="G312" s="2"/>
      <c r="H312" s="2"/>
      <c r="I312" s="2"/>
      <c r="J312" s="2"/>
      <c r="K312" s="14"/>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row>
    <row r="313">
      <c r="A313" s="2"/>
      <c r="B313" s="2"/>
      <c r="C313" s="2"/>
      <c r="D313" s="2"/>
      <c r="E313" s="2"/>
      <c r="F313" s="2"/>
      <c r="G313" s="2"/>
      <c r="H313" s="2"/>
      <c r="I313" s="2"/>
      <c r="J313" s="2"/>
      <c r="K313" s="14"/>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row>
    <row r="314">
      <c r="A314" s="2"/>
      <c r="B314" s="2"/>
      <c r="C314" s="2"/>
      <c r="D314" s="2"/>
      <c r="E314" s="2"/>
      <c r="F314" s="2"/>
      <c r="G314" s="2"/>
      <c r="H314" s="2"/>
      <c r="I314" s="2"/>
      <c r="J314" s="2"/>
      <c r="K314" s="14"/>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row>
    <row r="315">
      <c r="A315" s="2"/>
      <c r="B315" s="2"/>
      <c r="C315" s="2"/>
      <c r="D315" s="2"/>
      <c r="E315" s="2"/>
      <c r="F315" s="2"/>
      <c r="G315" s="2"/>
      <c r="H315" s="2"/>
      <c r="I315" s="2"/>
      <c r="J315" s="2"/>
      <c r="K315" s="14"/>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row>
    <row r="316">
      <c r="A316" s="2"/>
      <c r="B316" s="2"/>
      <c r="C316" s="2"/>
      <c r="D316" s="2"/>
      <c r="E316" s="2"/>
      <c r="F316" s="2"/>
      <c r="G316" s="2"/>
      <c r="H316" s="2"/>
      <c r="I316" s="2"/>
      <c r="J316" s="2"/>
      <c r="K316" s="14"/>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row>
    <row r="317">
      <c r="A317" s="2"/>
      <c r="B317" s="2"/>
      <c r="C317" s="2"/>
      <c r="D317" s="2"/>
      <c r="E317" s="2"/>
      <c r="F317" s="2"/>
      <c r="G317" s="2"/>
      <c r="H317" s="2"/>
      <c r="I317" s="2"/>
      <c r="J317" s="2"/>
      <c r="K317" s="14"/>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row>
    <row r="318">
      <c r="A318" s="2"/>
      <c r="B318" s="2"/>
      <c r="C318" s="2"/>
      <c r="D318" s="2"/>
      <c r="E318" s="2"/>
      <c r="F318" s="2"/>
      <c r="G318" s="2"/>
      <c r="H318" s="2"/>
      <c r="I318" s="2"/>
      <c r="J318" s="2"/>
      <c r="K318" s="14"/>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row>
    <row r="319">
      <c r="A319" s="2"/>
      <c r="B319" s="2"/>
      <c r="C319" s="2"/>
      <c r="D319" s="2"/>
      <c r="E319" s="2"/>
      <c r="F319" s="2"/>
      <c r="G319" s="2"/>
      <c r="H319" s="2"/>
      <c r="I319" s="2"/>
      <c r="J319" s="2"/>
      <c r="K319" s="14"/>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row>
    <row r="320">
      <c r="A320" s="2"/>
      <c r="B320" s="2"/>
      <c r="C320" s="2"/>
      <c r="D320" s="2"/>
      <c r="E320" s="2"/>
      <c r="F320" s="2"/>
      <c r="G320" s="2"/>
      <c r="H320" s="2"/>
      <c r="I320" s="2"/>
      <c r="J320" s="2"/>
      <c r="K320" s="14"/>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row>
    <row r="321">
      <c r="A321" s="2"/>
      <c r="B321" s="2"/>
      <c r="C321" s="2"/>
      <c r="D321" s="2"/>
      <c r="E321" s="2"/>
      <c r="F321" s="2"/>
      <c r="G321" s="2"/>
      <c r="H321" s="2"/>
      <c r="I321" s="2"/>
      <c r="J321" s="2"/>
      <c r="K321" s="14"/>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row>
    <row r="322">
      <c r="A322" s="2"/>
      <c r="B322" s="2"/>
      <c r="C322" s="2"/>
      <c r="D322" s="2"/>
      <c r="E322" s="2"/>
      <c r="F322" s="2"/>
      <c r="G322" s="2"/>
      <c r="H322" s="2"/>
      <c r="I322" s="2"/>
      <c r="J322" s="2"/>
      <c r="K322" s="14"/>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row>
    <row r="323">
      <c r="A323" s="2"/>
      <c r="B323" s="2"/>
      <c r="C323" s="2"/>
      <c r="D323" s="2"/>
      <c r="E323" s="2"/>
      <c r="F323" s="2"/>
      <c r="G323" s="2"/>
      <c r="H323" s="2"/>
      <c r="I323" s="2"/>
      <c r="J323" s="2"/>
      <c r="K323" s="14"/>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row>
    <row r="324">
      <c r="A324" s="2"/>
      <c r="B324" s="2"/>
      <c r="C324" s="2"/>
      <c r="D324" s="2"/>
      <c r="E324" s="2"/>
      <c r="F324" s="2"/>
      <c r="G324" s="2"/>
      <c r="H324" s="2"/>
      <c r="I324" s="2"/>
      <c r="J324" s="2"/>
      <c r="K324" s="14"/>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row>
    <row r="325">
      <c r="A325" s="2"/>
      <c r="B325" s="2"/>
      <c r="C325" s="2"/>
      <c r="D325" s="2"/>
      <c r="E325" s="2"/>
      <c r="F325" s="2"/>
      <c r="G325" s="2"/>
      <c r="H325" s="2"/>
      <c r="I325" s="2"/>
      <c r="J325" s="2"/>
      <c r="K325" s="14"/>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row>
    <row r="326">
      <c r="A326" s="2"/>
      <c r="B326" s="2"/>
      <c r="C326" s="2"/>
      <c r="D326" s="2"/>
      <c r="E326" s="2"/>
      <c r="F326" s="2"/>
      <c r="G326" s="2"/>
      <c r="H326" s="2"/>
      <c r="I326" s="2"/>
      <c r="J326" s="2"/>
      <c r="K326" s="14"/>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row>
    <row r="327">
      <c r="A327" s="2"/>
      <c r="B327" s="2"/>
      <c r="C327" s="2"/>
      <c r="D327" s="2"/>
      <c r="E327" s="2"/>
      <c r="F327" s="2"/>
      <c r="G327" s="2"/>
      <c r="H327" s="2"/>
      <c r="I327" s="2"/>
      <c r="J327" s="2"/>
      <c r="K327" s="14"/>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row>
    <row r="328">
      <c r="A328" s="2"/>
      <c r="B328" s="2"/>
      <c r="C328" s="2"/>
      <c r="D328" s="2"/>
      <c r="E328" s="2"/>
      <c r="F328" s="2"/>
      <c r="G328" s="2"/>
      <c r="H328" s="2"/>
      <c r="I328" s="2"/>
      <c r="J328" s="2"/>
      <c r="K328" s="14"/>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row>
    <row r="329">
      <c r="A329" s="2"/>
      <c r="B329" s="2"/>
      <c r="C329" s="2"/>
      <c r="D329" s="2"/>
      <c r="E329" s="2"/>
      <c r="F329" s="2"/>
      <c r="G329" s="2"/>
      <c r="H329" s="2"/>
      <c r="I329" s="2"/>
      <c r="J329" s="2"/>
      <c r="K329" s="14"/>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row>
    <row r="330">
      <c r="A330" s="2"/>
      <c r="B330" s="2"/>
      <c r="C330" s="2"/>
      <c r="D330" s="2"/>
      <c r="E330" s="2"/>
      <c r="F330" s="2"/>
      <c r="G330" s="2"/>
      <c r="H330" s="2"/>
      <c r="I330" s="2"/>
      <c r="J330" s="2"/>
      <c r="K330" s="14"/>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row>
    <row r="331">
      <c r="A331" s="2"/>
      <c r="B331" s="2"/>
      <c r="C331" s="2"/>
      <c r="D331" s="2"/>
      <c r="E331" s="2"/>
      <c r="F331" s="2"/>
      <c r="G331" s="2"/>
      <c r="H331" s="2"/>
      <c r="I331" s="2"/>
      <c r="J331" s="2"/>
      <c r="K331" s="14"/>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row>
    <row r="332">
      <c r="A332" s="2"/>
      <c r="B332" s="2"/>
      <c r="C332" s="2"/>
      <c r="D332" s="2"/>
      <c r="E332" s="2"/>
      <c r="F332" s="2"/>
      <c r="G332" s="2"/>
      <c r="H332" s="2"/>
      <c r="I332" s="2"/>
      <c r="J332" s="2"/>
      <c r="K332" s="14"/>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row>
    <row r="333">
      <c r="A333" s="2"/>
      <c r="B333" s="2"/>
      <c r="C333" s="2"/>
      <c r="D333" s="2"/>
      <c r="E333" s="2"/>
      <c r="F333" s="2"/>
      <c r="G333" s="2"/>
      <c r="H333" s="2"/>
      <c r="I333" s="2"/>
      <c r="J333" s="2"/>
      <c r="K333" s="14"/>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row>
    <row r="334">
      <c r="A334" s="2"/>
      <c r="B334" s="2"/>
      <c r="C334" s="2"/>
      <c r="D334" s="2"/>
      <c r="E334" s="2"/>
      <c r="F334" s="2"/>
      <c r="G334" s="2"/>
      <c r="H334" s="2"/>
      <c r="I334" s="2"/>
      <c r="J334" s="2"/>
      <c r="K334" s="14"/>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row>
    <row r="335">
      <c r="A335" s="2"/>
      <c r="B335" s="2"/>
      <c r="C335" s="2"/>
      <c r="D335" s="2"/>
      <c r="E335" s="2"/>
      <c r="F335" s="2"/>
      <c r="G335" s="2"/>
      <c r="H335" s="2"/>
      <c r="I335" s="2"/>
      <c r="J335" s="2"/>
      <c r="K335" s="14"/>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row>
    <row r="336">
      <c r="A336" s="2"/>
      <c r="B336" s="2"/>
      <c r="C336" s="2"/>
      <c r="D336" s="2"/>
      <c r="E336" s="2"/>
      <c r="F336" s="2"/>
      <c r="G336" s="2"/>
      <c r="H336" s="2"/>
      <c r="I336" s="2"/>
      <c r="J336" s="2"/>
      <c r="K336" s="14"/>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row>
    <row r="337">
      <c r="A337" s="2"/>
      <c r="B337" s="2"/>
      <c r="C337" s="2"/>
      <c r="D337" s="2"/>
      <c r="E337" s="2"/>
      <c r="F337" s="2"/>
      <c r="G337" s="2"/>
      <c r="H337" s="2"/>
      <c r="I337" s="2"/>
      <c r="J337" s="2"/>
      <c r="K337" s="14"/>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row>
    <row r="338">
      <c r="A338" s="2"/>
      <c r="B338" s="2"/>
      <c r="C338" s="2"/>
      <c r="D338" s="2"/>
      <c r="E338" s="2"/>
      <c r="F338" s="2"/>
      <c r="G338" s="2"/>
      <c r="H338" s="2"/>
      <c r="I338" s="2"/>
      <c r="J338" s="2"/>
      <c r="K338" s="14"/>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row>
    <row r="339">
      <c r="A339" s="2"/>
      <c r="B339" s="2"/>
      <c r="C339" s="2"/>
      <c r="D339" s="2"/>
      <c r="E339" s="2"/>
      <c r="F339" s="2"/>
      <c r="G339" s="2"/>
      <c r="H339" s="2"/>
      <c r="I339" s="2"/>
      <c r="J339" s="2"/>
      <c r="K339" s="14"/>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row>
    <row r="340">
      <c r="A340" s="2"/>
      <c r="B340" s="2"/>
      <c r="C340" s="2"/>
      <c r="D340" s="2"/>
      <c r="E340" s="2"/>
      <c r="F340" s="2"/>
      <c r="G340" s="2"/>
      <c r="H340" s="2"/>
      <c r="I340" s="2"/>
      <c r="J340" s="2"/>
      <c r="K340" s="14"/>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row>
    <row r="341">
      <c r="A341" s="2"/>
      <c r="B341" s="2"/>
      <c r="C341" s="2"/>
      <c r="D341" s="2"/>
      <c r="E341" s="2"/>
      <c r="F341" s="2"/>
      <c r="G341" s="2"/>
      <c r="H341" s="2"/>
      <c r="I341" s="2"/>
      <c r="J341" s="2"/>
      <c r="K341" s="14"/>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row>
    <row r="342">
      <c r="A342" s="2"/>
      <c r="B342" s="2"/>
      <c r="C342" s="2"/>
      <c r="D342" s="2"/>
      <c r="E342" s="2"/>
      <c r="F342" s="2"/>
      <c r="G342" s="2"/>
      <c r="H342" s="2"/>
      <c r="I342" s="2"/>
      <c r="J342" s="2"/>
      <c r="K342" s="14"/>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row>
    <row r="343">
      <c r="A343" s="2"/>
      <c r="B343" s="2"/>
      <c r="C343" s="2"/>
      <c r="D343" s="2"/>
      <c r="E343" s="2"/>
      <c r="F343" s="2"/>
      <c r="G343" s="2"/>
      <c r="H343" s="2"/>
      <c r="I343" s="2"/>
      <c r="J343" s="2"/>
      <c r="K343" s="14"/>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row>
    <row r="344">
      <c r="A344" s="2"/>
      <c r="B344" s="2"/>
      <c r="C344" s="2"/>
      <c r="D344" s="2"/>
      <c r="E344" s="2"/>
      <c r="F344" s="2"/>
      <c r="G344" s="2"/>
      <c r="H344" s="2"/>
      <c r="I344" s="2"/>
      <c r="J344" s="2"/>
      <c r="K344" s="14"/>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row>
    <row r="345">
      <c r="A345" s="2"/>
      <c r="B345" s="2"/>
      <c r="C345" s="2"/>
      <c r="D345" s="2"/>
      <c r="E345" s="2"/>
      <c r="F345" s="2"/>
      <c r="G345" s="2"/>
      <c r="H345" s="2"/>
      <c r="I345" s="2"/>
      <c r="J345" s="2"/>
      <c r="K345" s="14"/>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row>
    <row r="346">
      <c r="A346" s="2"/>
      <c r="B346" s="2"/>
      <c r="C346" s="2"/>
      <c r="D346" s="2"/>
      <c r="E346" s="2"/>
      <c r="F346" s="2"/>
      <c r="G346" s="2"/>
      <c r="H346" s="2"/>
      <c r="I346" s="2"/>
      <c r="J346" s="2"/>
      <c r="K346" s="14"/>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row>
    <row r="347">
      <c r="A347" s="2"/>
      <c r="B347" s="2"/>
      <c r="C347" s="2"/>
      <c r="D347" s="2"/>
      <c r="E347" s="2"/>
      <c r="F347" s="2"/>
      <c r="G347" s="2"/>
      <c r="H347" s="2"/>
      <c r="I347" s="2"/>
      <c r="J347" s="2"/>
      <c r="K347" s="14"/>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row>
    <row r="348">
      <c r="A348" s="2"/>
      <c r="B348" s="2"/>
      <c r="C348" s="2"/>
      <c r="D348" s="2"/>
      <c r="E348" s="2"/>
      <c r="F348" s="2"/>
      <c r="G348" s="2"/>
      <c r="H348" s="2"/>
      <c r="I348" s="2"/>
      <c r="J348" s="2"/>
      <c r="K348" s="14"/>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row>
    <row r="349">
      <c r="A349" s="2"/>
      <c r="B349" s="2"/>
      <c r="C349" s="2"/>
      <c r="D349" s="2"/>
      <c r="E349" s="2"/>
      <c r="F349" s="2"/>
      <c r="G349" s="2"/>
      <c r="H349" s="2"/>
      <c r="I349" s="2"/>
      <c r="J349" s="2"/>
      <c r="K349" s="14"/>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row>
    <row r="350">
      <c r="A350" s="2"/>
      <c r="B350" s="2"/>
      <c r="C350" s="2"/>
      <c r="D350" s="2"/>
      <c r="E350" s="2"/>
      <c r="F350" s="2"/>
      <c r="G350" s="2"/>
      <c r="H350" s="2"/>
      <c r="I350" s="2"/>
      <c r="J350" s="2"/>
      <c r="K350" s="14"/>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row>
    <row r="351">
      <c r="A351" s="2"/>
      <c r="B351" s="2"/>
      <c r="C351" s="2"/>
      <c r="D351" s="2"/>
      <c r="E351" s="2"/>
      <c r="F351" s="2"/>
      <c r="G351" s="2"/>
      <c r="H351" s="2"/>
      <c r="I351" s="2"/>
      <c r="J351" s="2"/>
      <c r="K351" s="14"/>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row>
    <row r="352">
      <c r="A352" s="2"/>
      <c r="B352" s="2"/>
      <c r="C352" s="2"/>
      <c r="D352" s="2"/>
      <c r="E352" s="2"/>
      <c r="F352" s="2"/>
      <c r="G352" s="2"/>
      <c r="H352" s="2"/>
      <c r="I352" s="2"/>
      <c r="J352" s="2"/>
      <c r="K352" s="14"/>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row>
    <row r="353">
      <c r="A353" s="2"/>
      <c r="B353" s="2"/>
      <c r="C353" s="2"/>
      <c r="D353" s="2"/>
      <c r="E353" s="2"/>
      <c r="F353" s="2"/>
      <c r="G353" s="2"/>
      <c r="H353" s="2"/>
      <c r="I353" s="2"/>
      <c r="J353" s="2"/>
      <c r="K353" s="14"/>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row>
    <row r="354">
      <c r="A354" s="2"/>
      <c r="B354" s="2"/>
      <c r="C354" s="2"/>
      <c r="D354" s="2"/>
      <c r="E354" s="2"/>
      <c r="F354" s="2"/>
      <c r="G354" s="2"/>
      <c r="H354" s="2"/>
      <c r="I354" s="2"/>
      <c r="J354" s="2"/>
      <c r="K354" s="14"/>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row>
    <row r="355">
      <c r="A355" s="2"/>
      <c r="B355" s="2"/>
      <c r="C355" s="2"/>
      <c r="D355" s="2"/>
      <c r="E355" s="2"/>
      <c r="F355" s="2"/>
      <c r="G355" s="2"/>
      <c r="H355" s="2"/>
      <c r="I355" s="2"/>
      <c r="J355" s="2"/>
      <c r="K355" s="14"/>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row>
    <row r="356">
      <c r="A356" s="2"/>
      <c r="B356" s="2"/>
      <c r="C356" s="2"/>
      <c r="D356" s="2"/>
      <c r="E356" s="2"/>
      <c r="F356" s="2"/>
      <c r="G356" s="2"/>
      <c r="H356" s="2"/>
      <c r="I356" s="2"/>
      <c r="J356" s="2"/>
      <c r="K356" s="14"/>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row>
    <row r="357">
      <c r="A357" s="2"/>
      <c r="B357" s="2"/>
      <c r="C357" s="2"/>
      <c r="D357" s="2"/>
      <c r="E357" s="2"/>
      <c r="F357" s="2"/>
      <c r="G357" s="2"/>
      <c r="H357" s="2"/>
      <c r="I357" s="2"/>
      <c r="J357" s="2"/>
      <c r="K357" s="14"/>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row>
    <row r="358">
      <c r="A358" s="2"/>
      <c r="B358" s="2"/>
      <c r="C358" s="2"/>
      <c r="D358" s="2"/>
      <c r="E358" s="2"/>
      <c r="F358" s="2"/>
      <c r="G358" s="2"/>
      <c r="H358" s="2"/>
      <c r="I358" s="2"/>
      <c r="J358" s="2"/>
      <c r="K358" s="14"/>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row>
    <row r="359">
      <c r="A359" s="2"/>
      <c r="B359" s="2"/>
      <c r="C359" s="2"/>
      <c r="D359" s="2"/>
      <c r="E359" s="2"/>
      <c r="F359" s="2"/>
      <c r="G359" s="2"/>
      <c r="H359" s="2"/>
      <c r="I359" s="2"/>
      <c r="J359" s="2"/>
      <c r="K359" s="14"/>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row>
    <row r="360">
      <c r="A360" s="2"/>
      <c r="B360" s="2"/>
      <c r="C360" s="2"/>
      <c r="D360" s="2"/>
      <c r="E360" s="2"/>
      <c r="F360" s="2"/>
      <c r="G360" s="2"/>
      <c r="H360" s="2"/>
      <c r="I360" s="2"/>
      <c r="J360" s="2"/>
      <c r="K360" s="14"/>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row>
    <row r="361">
      <c r="A361" s="2"/>
      <c r="B361" s="2"/>
      <c r="C361" s="2"/>
      <c r="D361" s="2"/>
      <c r="E361" s="2"/>
      <c r="F361" s="2"/>
      <c r="G361" s="2"/>
      <c r="H361" s="2"/>
      <c r="I361" s="2"/>
      <c r="J361" s="2"/>
      <c r="K361" s="14"/>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row>
    <row r="362">
      <c r="A362" s="2"/>
      <c r="B362" s="2"/>
      <c r="C362" s="2"/>
      <c r="D362" s="2"/>
      <c r="E362" s="2"/>
      <c r="F362" s="2"/>
      <c r="G362" s="2"/>
      <c r="H362" s="2"/>
      <c r="I362" s="2"/>
      <c r="J362" s="2"/>
      <c r="K362" s="14"/>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row>
    <row r="363">
      <c r="A363" s="2"/>
      <c r="B363" s="2"/>
      <c r="C363" s="2"/>
      <c r="D363" s="2"/>
      <c r="E363" s="2"/>
      <c r="F363" s="2"/>
      <c r="G363" s="2"/>
      <c r="H363" s="2"/>
      <c r="I363" s="2"/>
      <c r="J363" s="2"/>
      <c r="K363" s="14"/>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row>
    <row r="364">
      <c r="A364" s="2"/>
      <c r="B364" s="2"/>
      <c r="C364" s="2"/>
      <c r="D364" s="2"/>
      <c r="E364" s="2"/>
      <c r="F364" s="2"/>
      <c r="G364" s="2"/>
      <c r="H364" s="2"/>
      <c r="I364" s="2"/>
      <c r="J364" s="2"/>
      <c r="K364" s="14"/>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row>
    <row r="365">
      <c r="A365" s="2"/>
      <c r="B365" s="2"/>
      <c r="C365" s="2"/>
      <c r="D365" s="2"/>
      <c r="E365" s="2"/>
      <c r="F365" s="2"/>
      <c r="G365" s="2"/>
      <c r="H365" s="2"/>
      <c r="I365" s="2"/>
      <c r="J365" s="2"/>
      <c r="K365" s="14"/>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row>
    <row r="366">
      <c r="A366" s="2"/>
      <c r="B366" s="2"/>
      <c r="C366" s="2"/>
      <c r="D366" s="2"/>
      <c r="E366" s="2"/>
      <c r="F366" s="2"/>
      <c r="G366" s="2"/>
      <c r="H366" s="2"/>
      <c r="I366" s="2"/>
      <c r="J366" s="2"/>
      <c r="K366" s="14"/>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row>
    <row r="367">
      <c r="A367" s="2"/>
      <c r="B367" s="2"/>
      <c r="C367" s="2"/>
      <c r="D367" s="2"/>
      <c r="E367" s="2"/>
      <c r="F367" s="2"/>
      <c r="G367" s="2"/>
      <c r="H367" s="2"/>
      <c r="I367" s="2"/>
      <c r="J367" s="2"/>
      <c r="K367" s="14"/>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row>
    <row r="368">
      <c r="A368" s="2"/>
      <c r="B368" s="2"/>
      <c r="C368" s="2"/>
      <c r="D368" s="2"/>
      <c r="E368" s="2"/>
      <c r="F368" s="2"/>
      <c r="G368" s="2"/>
      <c r="H368" s="2"/>
      <c r="I368" s="2"/>
      <c r="J368" s="2"/>
      <c r="K368" s="14"/>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row>
    <row r="369">
      <c r="A369" s="2"/>
      <c r="B369" s="2"/>
      <c r="C369" s="2"/>
      <c r="D369" s="2"/>
      <c r="E369" s="2"/>
      <c r="F369" s="2"/>
      <c r="G369" s="2"/>
      <c r="H369" s="2"/>
      <c r="I369" s="2"/>
      <c r="J369" s="2"/>
      <c r="K369" s="14"/>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row>
    <row r="370">
      <c r="A370" s="2"/>
      <c r="B370" s="2"/>
      <c r="C370" s="2"/>
      <c r="D370" s="2"/>
      <c r="E370" s="2"/>
      <c r="F370" s="2"/>
      <c r="G370" s="2"/>
      <c r="H370" s="2"/>
      <c r="I370" s="2"/>
      <c r="J370" s="2"/>
      <c r="K370" s="14"/>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row>
    <row r="371">
      <c r="A371" s="2"/>
      <c r="B371" s="2"/>
      <c r="C371" s="2"/>
      <c r="D371" s="2"/>
      <c r="E371" s="2"/>
      <c r="F371" s="2"/>
      <c r="G371" s="2"/>
      <c r="H371" s="2"/>
      <c r="I371" s="2"/>
      <c r="J371" s="2"/>
      <c r="K371" s="14"/>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row>
    <row r="372">
      <c r="A372" s="2"/>
      <c r="B372" s="2"/>
      <c r="C372" s="2"/>
      <c r="D372" s="2"/>
      <c r="E372" s="2"/>
      <c r="F372" s="2"/>
      <c r="G372" s="2"/>
      <c r="H372" s="2"/>
      <c r="I372" s="2"/>
      <c r="J372" s="2"/>
      <c r="K372" s="14"/>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row>
    <row r="373">
      <c r="A373" s="2"/>
      <c r="B373" s="2"/>
      <c r="C373" s="2"/>
      <c r="D373" s="2"/>
      <c r="E373" s="2"/>
      <c r="F373" s="2"/>
      <c r="G373" s="2"/>
      <c r="H373" s="2"/>
      <c r="I373" s="2"/>
      <c r="J373" s="2"/>
      <c r="K373" s="14"/>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row>
    <row r="374">
      <c r="A374" s="2"/>
      <c r="B374" s="2"/>
      <c r="C374" s="2"/>
      <c r="D374" s="2"/>
      <c r="E374" s="2"/>
      <c r="F374" s="2"/>
      <c r="G374" s="2"/>
      <c r="H374" s="2"/>
      <c r="I374" s="2"/>
      <c r="J374" s="2"/>
      <c r="K374" s="14"/>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row>
    <row r="375">
      <c r="A375" s="2"/>
      <c r="B375" s="2"/>
      <c r="C375" s="2"/>
      <c r="D375" s="2"/>
      <c r="E375" s="2"/>
      <c r="F375" s="2"/>
      <c r="G375" s="2"/>
      <c r="H375" s="2"/>
      <c r="I375" s="2"/>
      <c r="J375" s="2"/>
      <c r="K375" s="14"/>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row>
    <row r="376">
      <c r="A376" s="2"/>
      <c r="B376" s="2"/>
      <c r="C376" s="2"/>
      <c r="D376" s="2"/>
      <c r="E376" s="2"/>
      <c r="F376" s="2"/>
      <c r="G376" s="2"/>
      <c r="H376" s="2"/>
      <c r="I376" s="2"/>
      <c r="J376" s="2"/>
      <c r="K376" s="14"/>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row>
    <row r="377">
      <c r="A377" s="2"/>
      <c r="B377" s="2"/>
      <c r="C377" s="2"/>
      <c r="D377" s="2"/>
      <c r="E377" s="2"/>
      <c r="F377" s="2"/>
      <c r="G377" s="2"/>
      <c r="H377" s="2"/>
      <c r="I377" s="2"/>
      <c r="J377" s="2"/>
      <c r="K377" s="14"/>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row>
    <row r="378">
      <c r="A378" s="2"/>
      <c r="B378" s="2"/>
      <c r="C378" s="2"/>
      <c r="D378" s="2"/>
      <c r="E378" s="2"/>
      <c r="F378" s="2"/>
      <c r="G378" s="2"/>
      <c r="H378" s="2"/>
      <c r="I378" s="2"/>
      <c r="J378" s="2"/>
      <c r="K378" s="14"/>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row>
    <row r="379">
      <c r="A379" s="2"/>
      <c r="B379" s="2"/>
      <c r="C379" s="2"/>
      <c r="D379" s="2"/>
      <c r="E379" s="2"/>
      <c r="F379" s="2"/>
      <c r="G379" s="2"/>
      <c r="H379" s="2"/>
      <c r="I379" s="2"/>
      <c r="J379" s="2"/>
      <c r="K379" s="14"/>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row>
    <row r="380">
      <c r="A380" s="2"/>
      <c r="B380" s="2"/>
      <c r="C380" s="2"/>
      <c r="D380" s="2"/>
      <c r="E380" s="2"/>
      <c r="F380" s="2"/>
      <c r="G380" s="2"/>
      <c r="H380" s="2"/>
      <c r="I380" s="2"/>
      <c r="J380" s="2"/>
      <c r="K380" s="14"/>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row>
    <row r="381">
      <c r="A381" s="2"/>
      <c r="B381" s="2"/>
      <c r="C381" s="2"/>
      <c r="D381" s="2"/>
      <c r="E381" s="2"/>
      <c r="F381" s="2"/>
      <c r="G381" s="2"/>
      <c r="H381" s="2"/>
      <c r="I381" s="2"/>
      <c r="J381" s="2"/>
      <c r="K381" s="14"/>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row>
    <row r="382">
      <c r="A382" s="2"/>
      <c r="B382" s="2"/>
      <c r="C382" s="2"/>
      <c r="D382" s="2"/>
      <c r="E382" s="2"/>
      <c r="F382" s="2"/>
      <c r="G382" s="2"/>
      <c r="H382" s="2"/>
      <c r="I382" s="2"/>
      <c r="J382" s="2"/>
      <c r="K382" s="14"/>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row>
    <row r="383">
      <c r="A383" s="2"/>
      <c r="B383" s="2"/>
      <c r="C383" s="2"/>
      <c r="D383" s="2"/>
      <c r="E383" s="2"/>
      <c r="F383" s="2"/>
      <c r="G383" s="2"/>
      <c r="H383" s="2"/>
      <c r="I383" s="2"/>
      <c r="J383" s="2"/>
      <c r="K383" s="14"/>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row>
    <row r="384">
      <c r="A384" s="2"/>
      <c r="B384" s="2"/>
      <c r="C384" s="2"/>
      <c r="D384" s="2"/>
      <c r="E384" s="2"/>
      <c r="F384" s="2"/>
      <c r="G384" s="2"/>
      <c r="H384" s="2"/>
      <c r="I384" s="2"/>
      <c r="J384" s="2"/>
      <c r="K384" s="14"/>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row>
    <row r="385">
      <c r="A385" s="2"/>
      <c r="B385" s="2"/>
      <c r="C385" s="2"/>
      <c r="D385" s="2"/>
      <c r="E385" s="2"/>
      <c r="F385" s="2"/>
      <c r="G385" s="2"/>
      <c r="H385" s="2"/>
      <c r="I385" s="2"/>
      <c r="J385" s="2"/>
      <c r="K385" s="14"/>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row>
    <row r="386">
      <c r="A386" s="2"/>
      <c r="B386" s="2"/>
      <c r="C386" s="2"/>
      <c r="D386" s="2"/>
      <c r="E386" s="2"/>
      <c r="F386" s="2"/>
      <c r="G386" s="2"/>
      <c r="H386" s="2"/>
      <c r="I386" s="2"/>
      <c r="J386" s="2"/>
      <c r="K386" s="14"/>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row>
    <row r="387">
      <c r="A387" s="2"/>
      <c r="B387" s="2"/>
      <c r="C387" s="2"/>
      <c r="D387" s="2"/>
      <c r="E387" s="2"/>
      <c r="F387" s="2"/>
      <c r="G387" s="2"/>
      <c r="H387" s="2"/>
      <c r="I387" s="2"/>
      <c r="J387" s="2"/>
      <c r="K387" s="14"/>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row>
    <row r="388">
      <c r="A388" s="2"/>
      <c r="B388" s="2"/>
      <c r="C388" s="2"/>
      <c r="D388" s="2"/>
      <c r="E388" s="2"/>
      <c r="F388" s="2"/>
      <c r="G388" s="2"/>
      <c r="H388" s="2"/>
      <c r="I388" s="2"/>
      <c r="J388" s="2"/>
      <c r="K388" s="14"/>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row>
    <row r="389">
      <c r="A389" s="2"/>
      <c r="B389" s="2"/>
      <c r="C389" s="2"/>
      <c r="D389" s="2"/>
      <c r="E389" s="2"/>
      <c r="F389" s="2"/>
      <c r="G389" s="2"/>
      <c r="H389" s="2"/>
      <c r="I389" s="2"/>
      <c r="J389" s="2"/>
      <c r="K389" s="14"/>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row>
    <row r="390">
      <c r="A390" s="2"/>
      <c r="B390" s="2"/>
      <c r="C390" s="2"/>
      <c r="D390" s="2"/>
      <c r="E390" s="2"/>
      <c r="F390" s="2"/>
      <c r="G390" s="2"/>
      <c r="H390" s="2"/>
      <c r="I390" s="2"/>
      <c r="J390" s="2"/>
      <c r="K390" s="14"/>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row>
    <row r="391">
      <c r="A391" s="2"/>
      <c r="B391" s="2"/>
      <c r="C391" s="2"/>
      <c r="D391" s="2"/>
      <c r="E391" s="2"/>
      <c r="F391" s="2"/>
      <c r="G391" s="2"/>
      <c r="H391" s="2"/>
      <c r="I391" s="2"/>
      <c r="J391" s="2"/>
      <c r="K391" s="14"/>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row>
    <row r="392">
      <c r="A392" s="2"/>
      <c r="B392" s="2"/>
      <c r="C392" s="2"/>
      <c r="D392" s="2"/>
      <c r="E392" s="2"/>
      <c r="F392" s="2"/>
      <c r="G392" s="2"/>
      <c r="H392" s="2"/>
      <c r="I392" s="2"/>
      <c r="J392" s="2"/>
      <c r="K392" s="14"/>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row>
    <row r="393">
      <c r="A393" s="2"/>
      <c r="B393" s="2"/>
      <c r="C393" s="2"/>
      <c r="D393" s="2"/>
      <c r="E393" s="2"/>
      <c r="F393" s="2"/>
      <c r="G393" s="2"/>
      <c r="H393" s="2"/>
      <c r="I393" s="2"/>
      <c r="J393" s="2"/>
      <c r="K393" s="14"/>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row>
    <row r="394">
      <c r="A394" s="2"/>
      <c r="B394" s="2"/>
      <c r="C394" s="2"/>
      <c r="D394" s="2"/>
      <c r="E394" s="2"/>
      <c r="F394" s="2"/>
      <c r="G394" s="2"/>
      <c r="H394" s="2"/>
      <c r="I394" s="2"/>
      <c r="J394" s="2"/>
      <c r="K394" s="14"/>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row>
    <row r="395">
      <c r="A395" s="2"/>
      <c r="B395" s="2"/>
      <c r="C395" s="2"/>
      <c r="D395" s="2"/>
      <c r="E395" s="2"/>
      <c r="F395" s="2"/>
      <c r="G395" s="2"/>
      <c r="H395" s="2"/>
      <c r="I395" s="2"/>
      <c r="J395" s="2"/>
      <c r="K395" s="14"/>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row>
    <row r="396">
      <c r="A396" s="2"/>
      <c r="B396" s="2"/>
      <c r="C396" s="2"/>
      <c r="D396" s="2"/>
      <c r="E396" s="2"/>
      <c r="F396" s="2"/>
      <c r="G396" s="2"/>
      <c r="H396" s="2"/>
      <c r="I396" s="2"/>
      <c r="J396" s="2"/>
      <c r="K396" s="14"/>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row>
    <row r="397">
      <c r="A397" s="2"/>
      <c r="B397" s="2"/>
      <c r="C397" s="2"/>
      <c r="D397" s="2"/>
      <c r="E397" s="2"/>
      <c r="F397" s="2"/>
      <c r="G397" s="2"/>
      <c r="H397" s="2"/>
      <c r="I397" s="2"/>
      <c r="J397" s="2"/>
      <c r="K397" s="14"/>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row>
    <row r="398">
      <c r="A398" s="2"/>
      <c r="B398" s="2"/>
      <c r="C398" s="2"/>
      <c r="D398" s="2"/>
      <c r="E398" s="2"/>
      <c r="F398" s="2"/>
      <c r="G398" s="2"/>
      <c r="H398" s="2"/>
      <c r="I398" s="2"/>
      <c r="J398" s="2"/>
      <c r="K398" s="14"/>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row>
    <row r="399">
      <c r="A399" s="2"/>
      <c r="B399" s="2"/>
      <c r="C399" s="2"/>
      <c r="D399" s="2"/>
      <c r="E399" s="2"/>
      <c r="F399" s="2"/>
      <c r="G399" s="2"/>
      <c r="H399" s="2"/>
      <c r="I399" s="2"/>
      <c r="J399" s="2"/>
      <c r="K399" s="14"/>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row>
    <row r="400">
      <c r="A400" s="2"/>
      <c r="B400" s="2"/>
      <c r="C400" s="2"/>
      <c r="D400" s="2"/>
      <c r="E400" s="2"/>
      <c r="F400" s="2"/>
      <c r="G400" s="2"/>
      <c r="H400" s="2"/>
      <c r="I400" s="2"/>
      <c r="J400" s="2"/>
      <c r="K400" s="14"/>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row>
    <row r="401">
      <c r="A401" s="2"/>
      <c r="B401" s="2"/>
      <c r="C401" s="2"/>
      <c r="D401" s="2"/>
      <c r="E401" s="2"/>
      <c r="F401" s="2"/>
      <c r="G401" s="2"/>
      <c r="H401" s="2"/>
      <c r="I401" s="2"/>
      <c r="J401" s="2"/>
      <c r="K401" s="14"/>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row>
    <row r="402">
      <c r="A402" s="2"/>
      <c r="B402" s="2"/>
      <c r="C402" s="2"/>
      <c r="D402" s="2"/>
      <c r="E402" s="2"/>
      <c r="F402" s="2"/>
      <c r="G402" s="2"/>
      <c r="H402" s="2"/>
      <c r="I402" s="2"/>
      <c r="J402" s="2"/>
      <c r="K402" s="14"/>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row>
    <row r="403">
      <c r="A403" s="2"/>
      <c r="B403" s="2"/>
      <c r="C403" s="2"/>
      <c r="D403" s="2"/>
      <c r="E403" s="2"/>
      <c r="F403" s="2"/>
      <c r="G403" s="2"/>
      <c r="H403" s="2"/>
      <c r="I403" s="2"/>
      <c r="J403" s="2"/>
      <c r="K403" s="14"/>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row>
    <row r="404">
      <c r="A404" s="2"/>
      <c r="B404" s="2"/>
      <c r="C404" s="2"/>
      <c r="D404" s="2"/>
      <c r="E404" s="2"/>
      <c r="F404" s="2"/>
      <c r="G404" s="2"/>
      <c r="H404" s="2"/>
      <c r="I404" s="2"/>
      <c r="J404" s="2"/>
      <c r="K404" s="14"/>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row>
    <row r="405">
      <c r="A405" s="2"/>
      <c r="B405" s="2"/>
      <c r="C405" s="2"/>
      <c r="D405" s="2"/>
      <c r="E405" s="2"/>
      <c r="F405" s="2"/>
      <c r="G405" s="2"/>
      <c r="H405" s="2"/>
      <c r="I405" s="2"/>
      <c r="J405" s="2"/>
      <c r="K405" s="14"/>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row>
    <row r="406">
      <c r="A406" s="2"/>
      <c r="B406" s="2"/>
      <c r="C406" s="2"/>
      <c r="D406" s="2"/>
      <c r="E406" s="2"/>
      <c r="F406" s="2"/>
      <c r="G406" s="2"/>
      <c r="H406" s="2"/>
      <c r="I406" s="2"/>
      <c r="J406" s="2"/>
      <c r="K406" s="14"/>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row>
    <row r="407">
      <c r="A407" s="2"/>
      <c r="B407" s="2"/>
      <c r="C407" s="2"/>
      <c r="D407" s="2"/>
      <c r="E407" s="2"/>
      <c r="F407" s="2"/>
      <c r="G407" s="2"/>
      <c r="H407" s="2"/>
      <c r="I407" s="2"/>
      <c r="J407" s="2"/>
      <c r="K407" s="14"/>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row>
    <row r="408">
      <c r="A408" s="2"/>
      <c r="B408" s="2"/>
      <c r="C408" s="2"/>
      <c r="D408" s="2"/>
      <c r="E408" s="2"/>
      <c r="F408" s="2"/>
      <c r="G408" s="2"/>
      <c r="H408" s="2"/>
      <c r="I408" s="2"/>
      <c r="J408" s="2"/>
      <c r="K408" s="14"/>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row>
    <row r="409">
      <c r="A409" s="2"/>
      <c r="B409" s="2"/>
      <c r="C409" s="2"/>
      <c r="D409" s="2"/>
      <c r="E409" s="2"/>
      <c r="F409" s="2"/>
      <c r="G409" s="2"/>
      <c r="H409" s="2"/>
      <c r="I409" s="2"/>
      <c r="J409" s="2"/>
      <c r="K409" s="14"/>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row>
    <row r="410">
      <c r="A410" s="2"/>
      <c r="B410" s="2"/>
      <c r="C410" s="2"/>
      <c r="D410" s="2"/>
      <c r="E410" s="2"/>
      <c r="F410" s="2"/>
      <c r="G410" s="2"/>
      <c r="H410" s="2"/>
      <c r="I410" s="2"/>
      <c r="J410" s="2"/>
      <c r="K410" s="14"/>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row>
    <row r="411">
      <c r="A411" s="2"/>
      <c r="B411" s="2"/>
      <c r="C411" s="2"/>
      <c r="D411" s="2"/>
      <c r="E411" s="2"/>
      <c r="F411" s="2"/>
      <c r="G411" s="2"/>
      <c r="H411" s="2"/>
      <c r="I411" s="2"/>
      <c r="J411" s="2"/>
      <c r="K411" s="14"/>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row>
    <row r="412">
      <c r="A412" s="2"/>
      <c r="B412" s="2"/>
      <c r="C412" s="2"/>
      <c r="D412" s="2"/>
      <c r="E412" s="2"/>
      <c r="F412" s="2"/>
      <c r="G412" s="2"/>
      <c r="H412" s="2"/>
      <c r="I412" s="2"/>
      <c r="J412" s="2"/>
      <c r="K412" s="14"/>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row>
    <row r="413">
      <c r="A413" s="2"/>
      <c r="B413" s="2"/>
      <c r="C413" s="2"/>
      <c r="D413" s="2"/>
      <c r="E413" s="2"/>
      <c r="F413" s="2"/>
      <c r="G413" s="2"/>
      <c r="H413" s="2"/>
      <c r="I413" s="2"/>
      <c r="J413" s="2"/>
      <c r="K413" s="14"/>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row>
    <row r="414">
      <c r="A414" s="2"/>
      <c r="B414" s="2"/>
      <c r="C414" s="2"/>
      <c r="D414" s="2"/>
      <c r="E414" s="2"/>
      <c r="F414" s="2"/>
      <c r="G414" s="2"/>
      <c r="H414" s="2"/>
      <c r="I414" s="2"/>
      <c r="J414" s="2"/>
      <c r="K414" s="14"/>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row>
    <row r="415">
      <c r="A415" s="2"/>
      <c r="B415" s="2"/>
      <c r="C415" s="2"/>
      <c r="D415" s="2"/>
      <c r="E415" s="2"/>
      <c r="F415" s="2"/>
      <c r="G415" s="2"/>
      <c r="H415" s="2"/>
      <c r="I415" s="2"/>
      <c r="J415" s="2"/>
      <c r="K415" s="14"/>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row>
    <row r="416">
      <c r="A416" s="2"/>
      <c r="B416" s="2"/>
      <c r="C416" s="2"/>
      <c r="D416" s="2"/>
      <c r="E416" s="2"/>
      <c r="F416" s="2"/>
      <c r="G416" s="2"/>
      <c r="H416" s="2"/>
      <c r="I416" s="2"/>
      <c r="J416" s="2"/>
      <c r="K416" s="14"/>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row>
    <row r="417">
      <c r="A417" s="2"/>
      <c r="B417" s="2"/>
      <c r="C417" s="2"/>
      <c r="D417" s="2"/>
      <c r="E417" s="2"/>
      <c r="F417" s="2"/>
      <c r="G417" s="2"/>
      <c r="H417" s="2"/>
      <c r="I417" s="2"/>
      <c r="J417" s="2"/>
      <c r="K417" s="14"/>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row>
    <row r="418">
      <c r="A418" s="2"/>
      <c r="B418" s="2"/>
      <c r="C418" s="2"/>
      <c r="D418" s="2"/>
      <c r="E418" s="2"/>
      <c r="F418" s="2"/>
      <c r="G418" s="2"/>
      <c r="H418" s="2"/>
      <c r="I418" s="2"/>
      <c r="J418" s="2"/>
      <c r="K418" s="14"/>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row>
    <row r="419">
      <c r="A419" s="2"/>
      <c r="B419" s="2"/>
      <c r="C419" s="2"/>
      <c r="D419" s="2"/>
      <c r="E419" s="2"/>
      <c r="F419" s="2"/>
      <c r="G419" s="2"/>
      <c r="H419" s="2"/>
      <c r="I419" s="2"/>
      <c r="J419" s="2"/>
      <c r="K419" s="14"/>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row>
    <row r="420">
      <c r="A420" s="2"/>
      <c r="B420" s="2"/>
      <c r="C420" s="2"/>
      <c r="D420" s="2"/>
      <c r="E420" s="2"/>
      <c r="F420" s="2"/>
      <c r="G420" s="2"/>
      <c r="H420" s="2"/>
      <c r="I420" s="2"/>
      <c r="J420" s="2"/>
      <c r="K420" s="14"/>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row>
    <row r="421">
      <c r="A421" s="2"/>
      <c r="B421" s="2"/>
      <c r="C421" s="2"/>
      <c r="D421" s="2"/>
      <c r="E421" s="2"/>
      <c r="F421" s="2"/>
      <c r="G421" s="2"/>
      <c r="H421" s="2"/>
      <c r="I421" s="2"/>
      <c r="J421" s="2"/>
      <c r="K421" s="14"/>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row>
    <row r="422">
      <c r="A422" s="2"/>
      <c r="B422" s="2"/>
      <c r="C422" s="2"/>
      <c r="D422" s="2"/>
      <c r="E422" s="2"/>
      <c r="F422" s="2"/>
      <c r="G422" s="2"/>
      <c r="H422" s="2"/>
      <c r="I422" s="2"/>
      <c r="J422" s="2"/>
      <c r="K422" s="14"/>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row>
    <row r="423">
      <c r="A423" s="2"/>
      <c r="B423" s="2"/>
      <c r="C423" s="2"/>
      <c r="D423" s="2"/>
      <c r="E423" s="2"/>
      <c r="F423" s="2"/>
      <c r="G423" s="2"/>
      <c r="H423" s="2"/>
      <c r="I423" s="2"/>
      <c r="J423" s="2"/>
      <c r="K423" s="14"/>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row>
    <row r="424">
      <c r="A424" s="2"/>
      <c r="B424" s="2"/>
      <c r="C424" s="2"/>
      <c r="D424" s="2"/>
      <c r="E424" s="2"/>
      <c r="F424" s="2"/>
      <c r="G424" s="2"/>
      <c r="H424" s="2"/>
      <c r="I424" s="2"/>
      <c r="J424" s="2"/>
      <c r="K424" s="14"/>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row>
    <row r="425">
      <c r="A425" s="2"/>
      <c r="B425" s="2"/>
      <c r="C425" s="2"/>
      <c r="D425" s="2"/>
      <c r="E425" s="2"/>
      <c r="F425" s="2"/>
      <c r="G425" s="2"/>
      <c r="H425" s="2"/>
      <c r="I425" s="2"/>
      <c r="J425" s="2"/>
      <c r="K425" s="14"/>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row>
    <row r="426">
      <c r="A426" s="2"/>
      <c r="B426" s="2"/>
      <c r="C426" s="2"/>
      <c r="D426" s="2"/>
      <c r="E426" s="2"/>
      <c r="F426" s="2"/>
      <c r="G426" s="2"/>
      <c r="H426" s="2"/>
      <c r="I426" s="2"/>
      <c r="J426" s="2"/>
      <c r="K426" s="14"/>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row>
    <row r="427">
      <c r="A427" s="2"/>
      <c r="B427" s="2"/>
      <c r="C427" s="2"/>
      <c r="D427" s="2"/>
      <c r="E427" s="2"/>
      <c r="F427" s="2"/>
      <c r="G427" s="2"/>
      <c r="H427" s="2"/>
      <c r="I427" s="2"/>
      <c r="J427" s="2"/>
      <c r="K427" s="14"/>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row>
    <row r="428">
      <c r="A428" s="2"/>
      <c r="B428" s="2"/>
      <c r="C428" s="2"/>
      <c r="D428" s="2"/>
      <c r="E428" s="2"/>
      <c r="F428" s="2"/>
      <c r="G428" s="2"/>
      <c r="H428" s="2"/>
      <c r="I428" s="2"/>
      <c r="J428" s="2"/>
      <c r="K428" s="14"/>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row>
    <row r="429">
      <c r="A429" s="2"/>
      <c r="B429" s="2"/>
      <c r="C429" s="2"/>
      <c r="D429" s="2"/>
      <c r="E429" s="2"/>
      <c r="F429" s="2"/>
      <c r="G429" s="2"/>
      <c r="H429" s="2"/>
      <c r="I429" s="2"/>
      <c r="J429" s="2"/>
      <c r="K429" s="14"/>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row>
    <row r="430">
      <c r="A430" s="2"/>
      <c r="B430" s="2"/>
      <c r="C430" s="2"/>
      <c r="D430" s="2"/>
      <c r="E430" s="2"/>
      <c r="F430" s="2"/>
      <c r="G430" s="2"/>
      <c r="H430" s="2"/>
      <c r="I430" s="2"/>
      <c r="J430" s="2"/>
      <c r="K430" s="14"/>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row>
    <row r="431">
      <c r="A431" s="2"/>
      <c r="B431" s="2"/>
      <c r="C431" s="2"/>
      <c r="D431" s="2"/>
      <c r="E431" s="2"/>
      <c r="F431" s="2"/>
      <c r="G431" s="2"/>
      <c r="H431" s="2"/>
      <c r="I431" s="2"/>
      <c r="J431" s="2"/>
      <c r="K431" s="14"/>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row>
    <row r="432">
      <c r="A432" s="2"/>
      <c r="B432" s="2"/>
      <c r="C432" s="2"/>
      <c r="D432" s="2"/>
      <c r="E432" s="2"/>
      <c r="F432" s="2"/>
      <c r="G432" s="2"/>
      <c r="H432" s="2"/>
      <c r="I432" s="2"/>
      <c r="J432" s="2"/>
      <c r="K432" s="14"/>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row>
    <row r="433">
      <c r="A433" s="2"/>
      <c r="B433" s="2"/>
      <c r="C433" s="2"/>
      <c r="D433" s="2"/>
      <c r="E433" s="2"/>
      <c r="F433" s="2"/>
      <c r="G433" s="2"/>
      <c r="H433" s="2"/>
      <c r="I433" s="2"/>
      <c r="J433" s="2"/>
      <c r="K433" s="14"/>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row>
    <row r="434">
      <c r="A434" s="2"/>
      <c r="B434" s="2"/>
      <c r="C434" s="2"/>
      <c r="D434" s="2"/>
      <c r="E434" s="2"/>
      <c r="F434" s="2"/>
      <c r="G434" s="2"/>
      <c r="H434" s="2"/>
      <c r="I434" s="2"/>
      <c r="J434" s="2"/>
      <c r="K434" s="14"/>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row>
    <row r="435">
      <c r="A435" s="2"/>
      <c r="B435" s="2"/>
      <c r="C435" s="2"/>
      <c r="D435" s="2"/>
      <c r="E435" s="2"/>
      <c r="F435" s="2"/>
      <c r="G435" s="2"/>
      <c r="H435" s="2"/>
      <c r="I435" s="2"/>
      <c r="J435" s="2"/>
      <c r="K435" s="14"/>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row>
    <row r="436">
      <c r="A436" s="2"/>
      <c r="B436" s="2"/>
      <c r="C436" s="2"/>
      <c r="D436" s="2"/>
      <c r="E436" s="2"/>
      <c r="F436" s="2"/>
      <c r="G436" s="2"/>
      <c r="H436" s="2"/>
      <c r="I436" s="2"/>
      <c r="J436" s="2"/>
      <c r="K436" s="14"/>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row>
    <row r="437">
      <c r="A437" s="2"/>
      <c r="B437" s="2"/>
      <c r="C437" s="2"/>
      <c r="D437" s="2"/>
      <c r="E437" s="2"/>
      <c r="F437" s="2"/>
      <c r="G437" s="2"/>
      <c r="H437" s="2"/>
      <c r="I437" s="2"/>
      <c r="J437" s="2"/>
      <c r="K437" s="14"/>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row>
    <row r="438">
      <c r="A438" s="2"/>
      <c r="B438" s="2"/>
      <c r="C438" s="2"/>
      <c r="D438" s="2"/>
      <c r="E438" s="2"/>
      <c r="F438" s="2"/>
      <c r="G438" s="2"/>
      <c r="H438" s="2"/>
      <c r="I438" s="2"/>
      <c r="J438" s="2"/>
      <c r="K438" s="14"/>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row>
    <row r="439">
      <c r="A439" s="2"/>
      <c r="B439" s="2"/>
      <c r="C439" s="2"/>
      <c r="D439" s="2"/>
      <c r="E439" s="2"/>
      <c r="F439" s="2"/>
      <c r="G439" s="2"/>
      <c r="H439" s="2"/>
      <c r="I439" s="2"/>
      <c r="J439" s="2"/>
      <c r="K439" s="14"/>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row>
    <row r="440">
      <c r="A440" s="2"/>
      <c r="B440" s="2"/>
      <c r="C440" s="2"/>
      <c r="D440" s="2"/>
      <c r="E440" s="2"/>
      <c r="F440" s="2"/>
      <c r="G440" s="2"/>
      <c r="H440" s="2"/>
      <c r="I440" s="2"/>
      <c r="J440" s="2"/>
      <c r="K440" s="14"/>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row>
    <row r="441">
      <c r="A441" s="2"/>
      <c r="B441" s="2"/>
      <c r="C441" s="2"/>
      <c r="D441" s="2"/>
      <c r="E441" s="2"/>
      <c r="F441" s="2"/>
      <c r="G441" s="2"/>
      <c r="H441" s="2"/>
      <c r="I441" s="2"/>
      <c r="J441" s="2"/>
      <c r="K441" s="14"/>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row>
    <row r="442">
      <c r="A442" s="2"/>
      <c r="B442" s="2"/>
      <c r="C442" s="2"/>
      <c r="D442" s="2"/>
      <c r="E442" s="2"/>
      <c r="F442" s="2"/>
      <c r="G442" s="2"/>
      <c r="H442" s="2"/>
      <c r="I442" s="2"/>
      <c r="J442" s="2"/>
      <c r="K442" s="14"/>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row>
    <row r="443">
      <c r="A443" s="2"/>
      <c r="B443" s="2"/>
      <c r="C443" s="2"/>
      <c r="D443" s="2"/>
      <c r="E443" s="2"/>
      <c r="F443" s="2"/>
      <c r="G443" s="2"/>
      <c r="H443" s="2"/>
      <c r="I443" s="2"/>
      <c r="J443" s="2"/>
      <c r="K443" s="14"/>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row>
    <row r="444">
      <c r="A444" s="2"/>
      <c r="B444" s="2"/>
      <c r="C444" s="2"/>
      <c r="D444" s="2"/>
      <c r="E444" s="2"/>
      <c r="F444" s="2"/>
      <c r="G444" s="2"/>
      <c r="H444" s="2"/>
      <c r="I444" s="2"/>
      <c r="J444" s="2"/>
      <c r="K444" s="14"/>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row>
    <row r="445">
      <c r="A445" s="2"/>
      <c r="B445" s="2"/>
      <c r="C445" s="2"/>
      <c r="D445" s="2"/>
      <c r="E445" s="2"/>
      <c r="F445" s="2"/>
      <c r="G445" s="2"/>
      <c r="H445" s="2"/>
      <c r="I445" s="2"/>
      <c r="J445" s="2"/>
      <c r="K445" s="14"/>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row>
    <row r="446">
      <c r="A446" s="2"/>
      <c r="B446" s="2"/>
      <c r="C446" s="2"/>
      <c r="D446" s="2"/>
      <c r="E446" s="2"/>
      <c r="F446" s="2"/>
      <c r="G446" s="2"/>
      <c r="H446" s="2"/>
      <c r="I446" s="2"/>
      <c r="J446" s="2"/>
      <c r="K446" s="14"/>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row>
    <row r="447">
      <c r="A447" s="2"/>
      <c r="B447" s="2"/>
      <c r="C447" s="2"/>
      <c r="D447" s="2"/>
      <c r="E447" s="2"/>
      <c r="F447" s="2"/>
      <c r="G447" s="2"/>
      <c r="H447" s="2"/>
      <c r="I447" s="2"/>
      <c r="J447" s="2"/>
      <c r="K447" s="14"/>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row>
    <row r="448">
      <c r="A448" s="2"/>
      <c r="B448" s="2"/>
      <c r="C448" s="2"/>
      <c r="D448" s="2"/>
      <c r="E448" s="2"/>
      <c r="F448" s="2"/>
      <c r="G448" s="2"/>
      <c r="H448" s="2"/>
      <c r="I448" s="2"/>
      <c r="J448" s="2"/>
      <c r="K448" s="14"/>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row>
    <row r="449">
      <c r="A449" s="2"/>
      <c r="B449" s="2"/>
      <c r="C449" s="2"/>
      <c r="D449" s="2"/>
      <c r="E449" s="2"/>
      <c r="F449" s="2"/>
      <c r="G449" s="2"/>
      <c r="H449" s="2"/>
      <c r="I449" s="2"/>
      <c r="J449" s="2"/>
      <c r="K449" s="14"/>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row>
    <row r="450">
      <c r="A450" s="2"/>
      <c r="B450" s="2"/>
      <c r="C450" s="2"/>
      <c r="D450" s="2"/>
      <c r="E450" s="2"/>
      <c r="F450" s="2"/>
      <c r="G450" s="2"/>
      <c r="H450" s="2"/>
      <c r="I450" s="2"/>
      <c r="J450" s="2"/>
      <c r="K450" s="14"/>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row>
    <row r="451">
      <c r="A451" s="2"/>
      <c r="B451" s="2"/>
      <c r="C451" s="2"/>
      <c r="D451" s="2"/>
      <c r="E451" s="2"/>
      <c r="F451" s="2"/>
      <c r="G451" s="2"/>
      <c r="H451" s="2"/>
      <c r="I451" s="2"/>
      <c r="J451" s="2"/>
      <c r="K451" s="14"/>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row>
    <row r="452">
      <c r="A452" s="2"/>
      <c r="B452" s="2"/>
      <c r="C452" s="2"/>
      <c r="D452" s="2"/>
      <c r="E452" s="2"/>
      <c r="F452" s="2"/>
      <c r="G452" s="2"/>
      <c r="H452" s="2"/>
      <c r="I452" s="2"/>
      <c r="J452" s="2"/>
      <c r="K452" s="14"/>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row>
    <row r="453">
      <c r="A453" s="2"/>
      <c r="B453" s="2"/>
      <c r="C453" s="2"/>
      <c r="D453" s="2"/>
      <c r="E453" s="2"/>
      <c r="F453" s="2"/>
      <c r="G453" s="2"/>
      <c r="H453" s="2"/>
      <c r="I453" s="2"/>
      <c r="J453" s="2"/>
      <c r="K453" s="14"/>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row>
    <row r="454">
      <c r="A454" s="2"/>
      <c r="B454" s="2"/>
      <c r="C454" s="2"/>
      <c r="D454" s="2"/>
      <c r="E454" s="2"/>
      <c r="F454" s="2"/>
      <c r="G454" s="2"/>
      <c r="H454" s="2"/>
      <c r="I454" s="2"/>
      <c r="J454" s="2"/>
      <c r="K454" s="14"/>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row>
    <row r="455">
      <c r="A455" s="2"/>
      <c r="B455" s="2"/>
      <c r="C455" s="2"/>
      <c r="D455" s="2"/>
      <c r="E455" s="2"/>
      <c r="F455" s="2"/>
      <c r="G455" s="2"/>
      <c r="H455" s="2"/>
      <c r="I455" s="2"/>
      <c r="J455" s="2"/>
      <c r="K455" s="14"/>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row>
    <row r="456">
      <c r="A456" s="2"/>
      <c r="B456" s="2"/>
      <c r="C456" s="2"/>
      <c r="D456" s="2"/>
      <c r="E456" s="2"/>
      <c r="F456" s="2"/>
      <c r="G456" s="2"/>
      <c r="H456" s="2"/>
      <c r="I456" s="2"/>
      <c r="J456" s="2"/>
      <c r="K456" s="14"/>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row>
    <row r="457">
      <c r="A457" s="2"/>
      <c r="B457" s="2"/>
      <c r="C457" s="2"/>
      <c r="D457" s="2"/>
      <c r="E457" s="2"/>
      <c r="F457" s="2"/>
      <c r="G457" s="2"/>
      <c r="H457" s="2"/>
      <c r="I457" s="2"/>
      <c r="J457" s="2"/>
      <c r="K457" s="14"/>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row>
    <row r="458">
      <c r="A458" s="2"/>
      <c r="B458" s="2"/>
      <c r="C458" s="2"/>
      <c r="D458" s="2"/>
      <c r="E458" s="2"/>
      <c r="F458" s="2"/>
      <c r="G458" s="2"/>
      <c r="H458" s="2"/>
      <c r="I458" s="2"/>
      <c r="J458" s="2"/>
      <c r="K458" s="14"/>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row>
    <row r="459">
      <c r="A459" s="2"/>
      <c r="B459" s="2"/>
      <c r="C459" s="2"/>
      <c r="D459" s="2"/>
      <c r="E459" s="2"/>
      <c r="F459" s="2"/>
      <c r="G459" s="2"/>
      <c r="H459" s="2"/>
      <c r="I459" s="2"/>
      <c r="J459" s="2"/>
      <c r="K459" s="14"/>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row>
    <row r="460">
      <c r="A460" s="2"/>
      <c r="B460" s="2"/>
      <c r="C460" s="2"/>
      <c r="D460" s="2"/>
      <c r="E460" s="2"/>
      <c r="F460" s="2"/>
      <c r="G460" s="2"/>
      <c r="H460" s="2"/>
      <c r="I460" s="2"/>
      <c r="J460" s="2"/>
      <c r="K460" s="14"/>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row>
    <row r="461">
      <c r="A461" s="2"/>
      <c r="B461" s="2"/>
      <c r="C461" s="2"/>
      <c r="D461" s="2"/>
      <c r="E461" s="2"/>
      <c r="F461" s="2"/>
      <c r="G461" s="2"/>
      <c r="H461" s="2"/>
      <c r="I461" s="2"/>
      <c r="J461" s="2"/>
      <c r="K461" s="14"/>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row>
    <row r="462">
      <c r="A462" s="2"/>
      <c r="B462" s="2"/>
      <c r="C462" s="2"/>
      <c r="D462" s="2"/>
      <c r="E462" s="2"/>
      <c r="F462" s="2"/>
      <c r="G462" s="2"/>
      <c r="H462" s="2"/>
      <c r="I462" s="2"/>
      <c r="J462" s="2"/>
      <c r="K462" s="14"/>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row>
    <row r="463">
      <c r="A463" s="2"/>
      <c r="B463" s="2"/>
      <c r="C463" s="2"/>
      <c r="D463" s="2"/>
      <c r="E463" s="2"/>
      <c r="F463" s="2"/>
      <c r="G463" s="2"/>
      <c r="H463" s="2"/>
      <c r="I463" s="2"/>
      <c r="J463" s="2"/>
      <c r="K463" s="14"/>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row>
    <row r="464">
      <c r="A464" s="2"/>
      <c r="B464" s="2"/>
      <c r="C464" s="2"/>
      <c r="D464" s="2"/>
      <c r="E464" s="2"/>
      <c r="F464" s="2"/>
      <c r="G464" s="2"/>
      <c r="H464" s="2"/>
      <c r="I464" s="2"/>
      <c r="J464" s="2"/>
      <c r="K464" s="14"/>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row>
    <row r="465">
      <c r="A465" s="2"/>
      <c r="B465" s="2"/>
      <c r="C465" s="2"/>
      <c r="D465" s="2"/>
      <c r="E465" s="2"/>
      <c r="F465" s="2"/>
      <c r="G465" s="2"/>
      <c r="H465" s="2"/>
      <c r="I465" s="2"/>
      <c r="J465" s="2"/>
      <c r="K465" s="14"/>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row>
    <row r="466">
      <c r="A466" s="2"/>
      <c r="B466" s="2"/>
      <c r="C466" s="2"/>
      <c r="D466" s="2"/>
      <c r="E466" s="2"/>
      <c r="F466" s="2"/>
      <c r="G466" s="2"/>
      <c r="H466" s="2"/>
      <c r="I466" s="2"/>
      <c r="J466" s="2"/>
      <c r="K466" s="14"/>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row>
    <row r="467">
      <c r="A467" s="2"/>
      <c r="B467" s="2"/>
      <c r="C467" s="2"/>
      <c r="D467" s="2"/>
      <c r="E467" s="2"/>
      <c r="F467" s="2"/>
      <c r="G467" s="2"/>
      <c r="H467" s="2"/>
      <c r="I467" s="2"/>
      <c r="J467" s="2"/>
      <c r="K467" s="14"/>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row>
    <row r="468">
      <c r="A468" s="2"/>
      <c r="B468" s="2"/>
      <c r="C468" s="2"/>
      <c r="D468" s="2"/>
      <c r="E468" s="2"/>
      <c r="F468" s="2"/>
      <c r="G468" s="2"/>
      <c r="H468" s="2"/>
      <c r="I468" s="2"/>
      <c r="J468" s="2"/>
      <c r="K468" s="14"/>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row>
    <row r="469">
      <c r="A469" s="2"/>
      <c r="B469" s="2"/>
      <c r="C469" s="2"/>
      <c r="D469" s="2"/>
      <c r="E469" s="2"/>
      <c r="F469" s="2"/>
      <c r="G469" s="2"/>
      <c r="H469" s="2"/>
      <c r="I469" s="2"/>
      <c r="J469" s="2"/>
      <c r="K469" s="14"/>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row>
    <row r="470">
      <c r="A470" s="2"/>
      <c r="B470" s="2"/>
      <c r="C470" s="2"/>
      <c r="D470" s="2"/>
      <c r="E470" s="2"/>
      <c r="F470" s="2"/>
      <c r="G470" s="2"/>
      <c r="H470" s="2"/>
      <c r="I470" s="2"/>
      <c r="J470" s="2"/>
      <c r="K470" s="14"/>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row>
    <row r="471">
      <c r="A471" s="2"/>
      <c r="B471" s="2"/>
      <c r="C471" s="2"/>
      <c r="D471" s="2"/>
      <c r="E471" s="2"/>
      <c r="F471" s="2"/>
      <c r="G471" s="2"/>
      <c r="H471" s="2"/>
      <c r="I471" s="2"/>
      <c r="J471" s="2"/>
      <c r="K471" s="14"/>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row>
    <row r="472">
      <c r="A472" s="2"/>
      <c r="B472" s="2"/>
      <c r="C472" s="2"/>
      <c r="D472" s="2"/>
      <c r="E472" s="2"/>
      <c r="F472" s="2"/>
      <c r="G472" s="2"/>
      <c r="H472" s="2"/>
      <c r="I472" s="2"/>
      <c r="J472" s="2"/>
      <c r="K472" s="14"/>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row>
    <row r="473">
      <c r="A473" s="2"/>
      <c r="B473" s="2"/>
      <c r="C473" s="2"/>
      <c r="D473" s="2"/>
      <c r="E473" s="2"/>
      <c r="F473" s="2"/>
      <c r="G473" s="2"/>
      <c r="H473" s="2"/>
      <c r="I473" s="2"/>
      <c r="J473" s="2"/>
      <c r="K473" s="14"/>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row>
    <row r="474">
      <c r="A474" s="2"/>
      <c r="B474" s="2"/>
      <c r="C474" s="2"/>
      <c r="D474" s="2"/>
      <c r="E474" s="2"/>
      <c r="F474" s="2"/>
      <c r="G474" s="2"/>
      <c r="H474" s="2"/>
      <c r="I474" s="2"/>
      <c r="J474" s="2"/>
      <c r="K474" s="14"/>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row>
    <row r="475">
      <c r="A475" s="2"/>
      <c r="B475" s="2"/>
      <c r="C475" s="2"/>
      <c r="D475" s="2"/>
      <c r="E475" s="2"/>
      <c r="F475" s="2"/>
      <c r="G475" s="2"/>
      <c r="H475" s="2"/>
      <c r="I475" s="2"/>
      <c r="J475" s="2"/>
      <c r="K475" s="14"/>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row>
    <row r="476">
      <c r="A476" s="2"/>
      <c r="B476" s="2"/>
      <c r="C476" s="2"/>
      <c r="D476" s="2"/>
      <c r="E476" s="2"/>
      <c r="F476" s="2"/>
      <c r="G476" s="2"/>
      <c r="H476" s="2"/>
      <c r="I476" s="2"/>
      <c r="J476" s="2"/>
      <c r="K476" s="14"/>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row>
    <row r="477">
      <c r="A477" s="2"/>
      <c r="B477" s="2"/>
      <c r="C477" s="2"/>
      <c r="D477" s="2"/>
      <c r="E477" s="2"/>
      <c r="F477" s="2"/>
      <c r="G477" s="2"/>
      <c r="H477" s="2"/>
      <c r="I477" s="2"/>
      <c r="J477" s="2"/>
      <c r="K477" s="14"/>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row>
    <row r="478">
      <c r="A478" s="2"/>
      <c r="B478" s="2"/>
      <c r="C478" s="2"/>
      <c r="D478" s="2"/>
      <c r="E478" s="2"/>
      <c r="F478" s="2"/>
      <c r="G478" s="2"/>
      <c r="H478" s="2"/>
      <c r="I478" s="2"/>
      <c r="J478" s="2"/>
      <c r="K478" s="14"/>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row>
    <row r="479">
      <c r="A479" s="2"/>
      <c r="B479" s="2"/>
      <c r="C479" s="2"/>
      <c r="D479" s="2"/>
      <c r="E479" s="2"/>
      <c r="F479" s="2"/>
      <c r="G479" s="2"/>
      <c r="H479" s="2"/>
      <c r="I479" s="2"/>
      <c r="J479" s="2"/>
      <c r="K479" s="14"/>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row>
    <row r="480">
      <c r="A480" s="2"/>
      <c r="B480" s="2"/>
      <c r="C480" s="2"/>
      <c r="D480" s="2"/>
      <c r="E480" s="2"/>
      <c r="F480" s="2"/>
      <c r="G480" s="2"/>
      <c r="H480" s="2"/>
      <c r="I480" s="2"/>
      <c r="J480" s="2"/>
      <c r="K480" s="14"/>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row>
    <row r="481">
      <c r="A481" s="2"/>
      <c r="B481" s="2"/>
      <c r="C481" s="2"/>
      <c r="D481" s="2"/>
      <c r="E481" s="2"/>
      <c r="F481" s="2"/>
      <c r="G481" s="2"/>
      <c r="H481" s="2"/>
      <c r="I481" s="2"/>
      <c r="J481" s="2"/>
      <c r="K481" s="14"/>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row>
    <row r="482">
      <c r="A482" s="2"/>
      <c r="B482" s="2"/>
      <c r="C482" s="2"/>
      <c r="D482" s="2"/>
      <c r="E482" s="2"/>
      <c r="F482" s="2"/>
      <c r="G482" s="2"/>
      <c r="H482" s="2"/>
      <c r="I482" s="2"/>
      <c r="J482" s="2"/>
      <c r="K482" s="14"/>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row>
    <row r="483">
      <c r="A483" s="2"/>
      <c r="B483" s="2"/>
      <c r="C483" s="2"/>
      <c r="D483" s="2"/>
      <c r="E483" s="2"/>
      <c r="F483" s="2"/>
      <c r="G483" s="2"/>
      <c r="H483" s="2"/>
      <c r="I483" s="2"/>
      <c r="J483" s="2"/>
      <c r="K483" s="14"/>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row>
    <row r="484">
      <c r="A484" s="2"/>
      <c r="B484" s="2"/>
      <c r="C484" s="2"/>
      <c r="D484" s="2"/>
      <c r="E484" s="2"/>
      <c r="F484" s="2"/>
      <c r="G484" s="2"/>
      <c r="H484" s="2"/>
      <c r="I484" s="2"/>
      <c r="J484" s="2"/>
      <c r="K484" s="14"/>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row>
    <row r="485">
      <c r="A485" s="2"/>
      <c r="B485" s="2"/>
      <c r="C485" s="2"/>
      <c r="D485" s="2"/>
      <c r="E485" s="2"/>
      <c r="F485" s="2"/>
      <c r="G485" s="2"/>
      <c r="H485" s="2"/>
      <c r="I485" s="2"/>
      <c r="J485" s="2"/>
      <c r="K485" s="14"/>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row>
    <row r="486">
      <c r="A486" s="2"/>
      <c r="B486" s="2"/>
      <c r="C486" s="2"/>
      <c r="D486" s="2"/>
      <c r="E486" s="2"/>
      <c r="F486" s="2"/>
      <c r="G486" s="2"/>
      <c r="H486" s="2"/>
      <c r="I486" s="2"/>
      <c r="J486" s="2"/>
      <c r="K486" s="14"/>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row>
    <row r="487">
      <c r="A487" s="2"/>
      <c r="B487" s="2"/>
      <c r="C487" s="2"/>
      <c r="D487" s="2"/>
      <c r="E487" s="2"/>
      <c r="F487" s="2"/>
      <c r="G487" s="2"/>
      <c r="H487" s="2"/>
      <c r="I487" s="2"/>
      <c r="J487" s="2"/>
      <c r="K487" s="14"/>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row>
    <row r="488">
      <c r="A488" s="2"/>
      <c r="B488" s="2"/>
      <c r="C488" s="2"/>
      <c r="D488" s="2"/>
      <c r="E488" s="2"/>
      <c r="F488" s="2"/>
      <c r="G488" s="2"/>
      <c r="H488" s="2"/>
      <c r="I488" s="2"/>
      <c r="J488" s="2"/>
      <c r="K488" s="14"/>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row>
    <row r="489">
      <c r="A489" s="2"/>
      <c r="B489" s="2"/>
      <c r="C489" s="2"/>
      <c r="D489" s="2"/>
      <c r="E489" s="2"/>
      <c r="F489" s="2"/>
      <c r="G489" s="2"/>
      <c r="H489" s="2"/>
      <c r="I489" s="2"/>
      <c r="J489" s="2"/>
      <c r="K489" s="14"/>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row>
    <row r="490">
      <c r="A490" s="2"/>
      <c r="B490" s="2"/>
      <c r="C490" s="2"/>
      <c r="D490" s="2"/>
      <c r="E490" s="2"/>
      <c r="F490" s="2"/>
      <c r="G490" s="2"/>
      <c r="H490" s="2"/>
      <c r="I490" s="2"/>
      <c r="J490" s="2"/>
      <c r="K490" s="14"/>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row>
    <row r="491">
      <c r="A491" s="2"/>
      <c r="B491" s="2"/>
      <c r="C491" s="2"/>
      <c r="D491" s="2"/>
      <c r="E491" s="2"/>
      <c r="F491" s="2"/>
      <c r="G491" s="2"/>
      <c r="H491" s="2"/>
      <c r="I491" s="2"/>
      <c r="J491" s="2"/>
      <c r="K491" s="14"/>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row>
    <row r="492">
      <c r="A492" s="2"/>
      <c r="B492" s="2"/>
      <c r="C492" s="2"/>
      <c r="D492" s="2"/>
      <c r="E492" s="2"/>
      <c r="F492" s="2"/>
      <c r="G492" s="2"/>
      <c r="H492" s="2"/>
      <c r="I492" s="2"/>
      <c r="J492" s="2"/>
      <c r="K492" s="14"/>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row>
    <row r="493">
      <c r="A493" s="2"/>
      <c r="B493" s="2"/>
      <c r="C493" s="2"/>
      <c r="D493" s="2"/>
      <c r="E493" s="2"/>
      <c r="F493" s="2"/>
      <c r="G493" s="2"/>
      <c r="H493" s="2"/>
      <c r="I493" s="2"/>
      <c r="J493" s="2"/>
      <c r="K493" s="14"/>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row>
    <row r="494">
      <c r="A494" s="2"/>
      <c r="B494" s="2"/>
      <c r="C494" s="2"/>
      <c r="D494" s="2"/>
      <c r="E494" s="2"/>
      <c r="F494" s="2"/>
      <c r="G494" s="2"/>
      <c r="H494" s="2"/>
      <c r="I494" s="2"/>
      <c r="J494" s="2"/>
      <c r="K494" s="14"/>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row>
    <row r="495">
      <c r="A495" s="2"/>
      <c r="B495" s="2"/>
      <c r="C495" s="2"/>
      <c r="D495" s="2"/>
      <c r="E495" s="2"/>
      <c r="F495" s="2"/>
      <c r="G495" s="2"/>
      <c r="H495" s="2"/>
      <c r="I495" s="2"/>
      <c r="J495" s="2"/>
      <c r="K495" s="14"/>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row>
    <row r="496">
      <c r="A496" s="2"/>
      <c r="B496" s="2"/>
      <c r="C496" s="2"/>
      <c r="D496" s="2"/>
      <c r="E496" s="2"/>
      <c r="F496" s="2"/>
      <c r="G496" s="2"/>
      <c r="H496" s="2"/>
      <c r="I496" s="2"/>
      <c r="J496" s="2"/>
      <c r="K496" s="14"/>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row>
    <row r="497">
      <c r="A497" s="2"/>
      <c r="B497" s="2"/>
      <c r="C497" s="2"/>
      <c r="D497" s="2"/>
      <c r="E497" s="2"/>
      <c r="F497" s="2"/>
      <c r="G497" s="2"/>
      <c r="H497" s="2"/>
      <c r="I497" s="2"/>
      <c r="J497" s="2"/>
      <c r="K497" s="14"/>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row>
    <row r="498">
      <c r="A498" s="2"/>
      <c r="B498" s="2"/>
      <c r="C498" s="2"/>
      <c r="D498" s="2"/>
      <c r="E498" s="2"/>
      <c r="F498" s="2"/>
      <c r="G498" s="2"/>
      <c r="H498" s="2"/>
      <c r="I498" s="2"/>
      <c r="J498" s="2"/>
      <c r="K498" s="14"/>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row>
    <row r="499">
      <c r="A499" s="2"/>
      <c r="B499" s="2"/>
      <c r="C499" s="2"/>
      <c r="D499" s="2"/>
      <c r="E499" s="2"/>
      <c r="F499" s="2"/>
      <c r="G499" s="2"/>
      <c r="H499" s="2"/>
      <c r="I499" s="2"/>
      <c r="J499" s="2"/>
      <c r="K499" s="14"/>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row>
    <row r="500">
      <c r="A500" s="2"/>
      <c r="B500" s="2"/>
      <c r="C500" s="2"/>
      <c r="D500" s="2"/>
      <c r="E500" s="2"/>
      <c r="F500" s="2"/>
      <c r="G500" s="2"/>
      <c r="H500" s="2"/>
      <c r="I500" s="2"/>
      <c r="J500" s="2"/>
      <c r="K500" s="14"/>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row>
    <row r="501">
      <c r="A501" s="2"/>
      <c r="B501" s="2"/>
      <c r="C501" s="2"/>
      <c r="D501" s="2"/>
      <c r="E501" s="2"/>
      <c r="F501" s="2"/>
      <c r="G501" s="2"/>
      <c r="H501" s="2"/>
      <c r="I501" s="2"/>
      <c r="J501" s="2"/>
      <c r="K501" s="14"/>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row>
    <row r="502">
      <c r="A502" s="2"/>
      <c r="B502" s="2"/>
      <c r="C502" s="2"/>
      <c r="D502" s="2"/>
      <c r="E502" s="2"/>
      <c r="F502" s="2"/>
      <c r="G502" s="2"/>
      <c r="H502" s="2"/>
      <c r="I502" s="2"/>
      <c r="J502" s="2"/>
      <c r="K502" s="14"/>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row>
    <row r="503">
      <c r="A503" s="2"/>
      <c r="B503" s="2"/>
      <c r="C503" s="2"/>
      <c r="D503" s="2"/>
      <c r="E503" s="2"/>
      <c r="F503" s="2"/>
      <c r="G503" s="2"/>
      <c r="H503" s="2"/>
      <c r="I503" s="2"/>
      <c r="J503" s="2"/>
      <c r="K503" s="14"/>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row>
    <row r="504">
      <c r="A504" s="2"/>
      <c r="B504" s="2"/>
      <c r="C504" s="2"/>
      <c r="D504" s="2"/>
      <c r="E504" s="2"/>
      <c r="F504" s="2"/>
      <c r="G504" s="2"/>
      <c r="H504" s="2"/>
      <c r="I504" s="2"/>
      <c r="J504" s="2"/>
      <c r="K504" s="14"/>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row>
    <row r="505">
      <c r="A505" s="2"/>
      <c r="B505" s="2"/>
      <c r="C505" s="2"/>
      <c r="D505" s="2"/>
      <c r="E505" s="2"/>
      <c r="F505" s="2"/>
      <c r="G505" s="2"/>
      <c r="H505" s="2"/>
      <c r="I505" s="2"/>
      <c r="J505" s="2"/>
      <c r="K505" s="14"/>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row>
    <row r="506">
      <c r="A506" s="2"/>
      <c r="B506" s="2"/>
      <c r="C506" s="2"/>
      <c r="D506" s="2"/>
      <c r="E506" s="2"/>
      <c r="F506" s="2"/>
      <c r="G506" s="2"/>
      <c r="H506" s="2"/>
      <c r="I506" s="2"/>
      <c r="J506" s="2"/>
      <c r="K506" s="14"/>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row>
    <row r="507">
      <c r="A507" s="2"/>
      <c r="B507" s="2"/>
      <c r="C507" s="2"/>
      <c r="D507" s="2"/>
      <c r="E507" s="2"/>
      <c r="F507" s="2"/>
      <c r="G507" s="2"/>
      <c r="H507" s="2"/>
      <c r="I507" s="2"/>
      <c r="J507" s="2"/>
      <c r="K507" s="14"/>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row>
    <row r="508">
      <c r="A508" s="2"/>
      <c r="B508" s="2"/>
      <c r="C508" s="2"/>
      <c r="D508" s="2"/>
      <c r="E508" s="2"/>
      <c r="F508" s="2"/>
      <c r="G508" s="2"/>
      <c r="H508" s="2"/>
      <c r="I508" s="2"/>
      <c r="J508" s="2"/>
      <c r="K508" s="14"/>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row>
    <row r="509">
      <c r="A509" s="2"/>
      <c r="B509" s="2"/>
      <c r="C509" s="2"/>
      <c r="D509" s="2"/>
      <c r="E509" s="2"/>
      <c r="F509" s="2"/>
      <c r="G509" s="2"/>
      <c r="H509" s="2"/>
      <c r="I509" s="2"/>
      <c r="J509" s="2"/>
      <c r="K509" s="14"/>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row>
    <row r="510">
      <c r="A510" s="2"/>
      <c r="B510" s="2"/>
      <c r="C510" s="2"/>
      <c r="D510" s="2"/>
      <c r="E510" s="2"/>
      <c r="F510" s="2"/>
      <c r="G510" s="2"/>
      <c r="H510" s="2"/>
      <c r="I510" s="2"/>
      <c r="J510" s="2"/>
      <c r="K510" s="14"/>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row>
    <row r="511">
      <c r="A511" s="2"/>
      <c r="B511" s="2"/>
      <c r="C511" s="2"/>
      <c r="D511" s="2"/>
      <c r="E511" s="2"/>
      <c r="F511" s="2"/>
      <c r="G511" s="2"/>
      <c r="H511" s="2"/>
      <c r="I511" s="2"/>
      <c r="J511" s="2"/>
      <c r="K511" s="14"/>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row>
    <row r="512">
      <c r="A512" s="2"/>
      <c r="B512" s="2"/>
      <c r="C512" s="2"/>
      <c r="D512" s="2"/>
      <c r="E512" s="2"/>
      <c r="F512" s="2"/>
      <c r="G512" s="2"/>
      <c r="H512" s="2"/>
      <c r="I512" s="2"/>
      <c r="J512" s="2"/>
      <c r="K512" s="14"/>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row>
    <row r="513">
      <c r="A513" s="2"/>
      <c r="B513" s="2"/>
      <c r="C513" s="2"/>
      <c r="D513" s="2"/>
      <c r="E513" s="2"/>
      <c r="F513" s="2"/>
      <c r="G513" s="2"/>
      <c r="H513" s="2"/>
      <c r="I513" s="2"/>
      <c r="J513" s="2"/>
      <c r="K513" s="14"/>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row>
    <row r="514">
      <c r="A514" s="2"/>
      <c r="B514" s="2"/>
      <c r="C514" s="2"/>
      <c r="D514" s="2"/>
      <c r="E514" s="2"/>
      <c r="F514" s="2"/>
      <c r="G514" s="2"/>
      <c r="H514" s="2"/>
      <c r="I514" s="2"/>
      <c r="J514" s="2"/>
      <c r="K514" s="14"/>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row>
    <row r="515">
      <c r="A515" s="2"/>
      <c r="B515" s="2"/>
      <c r="C515" s="2"/>
      <c r="D515" s="2"/>
      <c r="E515" s="2"/>
      <c r="F515" s="2"/>
      <c r="G515" s="2"/>
      <c r="H515" s="2"/>
      <c r="I515" s="2"/>
      <c r="J515" s="2"/>
      <c r="K515" s="14"/>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row>
    <row r="516">
      <c r="A516" s="2"/>
      <c r="B516" s="2"/>
      <c r="C516" s="2"/>
      <c r="D516" s="2"/>
      <c r="E516" s="2"/>
      <c r="F516" s="2"/>
      <c r="G516" s="2"/>
      <c r="H516" s="2"/>
      <c r="I516" s="2"/>
      <c r="J516" s="2"/>
      <c r="K516" s="14"/>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row>
    <row r="517">
      <c r="A517" s="2"/>
      <c r="B517" s="2"/>
      <c r="C517" s="2"/>
      <c r="D517" s="2"/>
      <c r="E517" s="2"/>
      <c r="F517" s="2"/>
      <c r="G517" s="2"/>
      <c r="H517" s="2"/>
      <c r="I517" s="2"/>
      <c r="J517" s="2"/>
      <c r="K517" s="14"/>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row>
    <row r="518">
      <c r="A518" s="2"/>
      <c r="B518" s="2"/>
      <c r="C518" s="2"/>
      <c r="D518" s="2"/>
      <c r="E518" s="2"/>
      <c r="F518" s="2"/>
      <c r="G518" s="2"/>
      <c r="H518" s="2"/>
      <c r="I518" s="2"/>
      <c r="J518" s="2"/>
      <c r="K518" s="14"/>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row>
    <row r="519">
      <c r="A519" s="2"/>
      <c r="B519" s="2"/>
      <c r="C519" s="2"/>
      <c r="D519" s="2"/>
      <c r="E519" s="2"/>
      <c r="F519" s="2"/>
      <c r="G519" s="2"/>
      <c r="H519" s="2"/>
      <c r="I519" s="2"/>
      <c r="J519" s="2"/>
      <c r="K519" s="14"/>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row>
    <row r="520">
      <c r="A520" s="2"/>
      <c r="B520" s="2"/>
      <c r="C520" s="2"/>
      <c r="D520" s="2"/>
      <c r="E520" s="2"/>
      <c r="F520" s="2"/>
      <c r="G520" s="2"/>
      <c r="H520" s="2"/>
      <c r="I520" s="2"/>
      <c r="J520" s="2"/>
      <c r="K520" s="14"/>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row>
    <row r="521">
      <c r="A521" s="2"/>
      <c r="B521" s="2"/>
      <c r="C521" s="2"/>
      <c r="D521" s="2"/>
      <c r="E521" s="2"/>
      <c r="F521" s="2"/>
      <c r="G521" s="2"/>
      <c r="H521" s="2"/>
      <c r="I521" s="2"/>
      <c r="J521" s="2"/>
      <c r="K521" s="14"/>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row>
    <row r="522">
      <c r="A522" s="2"/>
      <c r="B522" s="2"/>
      <c r="C522" s="2"/>
      <c r="D522" s="2"/>
      <c r="E522" s="2"/>
      <c r="F522" s="2"/>
      <c r="G522" s="2"/>
      <c r="H522" s="2"/>
      <c r="I522" s="2"/>
      <c r="J522" s="2"/>
      <c r="K522" s="14"/>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row>
    <row r="523">
      <c r="A523" s="2"/>
      <c r="B523" s="2"/>
      <c r="C523" s="2"/>
      <c r="D523" s="2"/>
      <c r="E523" s="2"/>
      <c r="F523" s="2"/>
      <c r="G523" s="2"/>
      <c r="H523" s="2"/>
      <c r="I523" s="2"/>
      <c r="J523" s="2"/>
      <c r="K523" s="14"/>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row>
    <row r="524">
      <c r="A524" s="2"/>
      <c r="B524" s="2"/>
      <c r="C524" s="2"/>
      <c r="D524" s="2"/>
      <c r="E524" s="2"/>
      <c r="F524" s="2"/>
      <c r="G524" s="2"/>
      <c r="H524" s="2"/>
      <c r="I524" s="2"/>
      <c r="J524" s="2"/>
      <c r="K524" s="14"/>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row>
    <row r="525">
      <c r="A525" s="2"/>
      <c r="B525" s="2"/>
      <c r="C525" s="2"/>
      <c r="D525" s="2"/>
      <c r="E525" s="2"/>
      <c r="F525" s="2"/>
      <c r="G525" s="2"/>
      <c r="H525" s="2"/>
      <c r="I525" s="2"/>
      <c r="J525" s="2"/>
      <c r="K525" s="14"/>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row>
    <row r="526">
      <c r="A526" s="2"/>
      <c r="B526" s="2"/>
      <c r="C526" s="2"/>
      <c r="D526" s="2"/>
      <c r="E526" s="2"/>
      <c r="F526" s="2"/>
      <c r="G526" s="2"/>
      <c r="H526" s="2"/>
      <c r="I526" s="2"/>
      <c r="J526" s="2"/>
      <c r="K526" s="14"/>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row>
    <row r="527">
      <c r="A527" s="2"/>
      <c r="B527" s="2"/>
      <c r="C527" s="2"/>
      <c r="D527" s="2"/>
      <c r="E527" s="2"/>
      <c r="F527" s="2"/>
      <c r="G527" s="2"/>
      <c r="H527" s="2"/>
      <c r="I527" s="2"/>
      <c r="J527" s="2"/>
      <c r="K527" s="14"/>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row>
    <row r="528">
      <c r="A528" s="2"/>
      <c r="B528" s="2"/>
      <c r="C528" s="2"/>
      <c r="D528" s="2"/>
      <c r="E528" s="2"/>
      <c r="F528" s="2"/>
      <c r="G528" s="2"/>
      <c r="H528" s="2"/>
      <c r="I528" s="2"/>
      <c r="J528" s="2"/>
      <c r="K528" s="14"/>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row>
    <row r="529">
      <c r="A529" s="2"/>
      <c r="B529" s="2"/>
      <c r="C529" s="2"/>
      <c r="D529" s="2"/>
      <c r="E529" s="2"/>
      <c r="F529" s="2"/>
      <c r="G529" s="2"/>
      <c r="H529" s="2"/>
      <c r="I529" s="2"/>
      <c r="J529" s="2"/>
      <c r="K529" s="14"/>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row>
    <row r="530">
      <c r="A530" s="2"/>
      <c r="B530" s="2"/>
      <c r="C530" s="2"/>
      <c r="D530" s="2"/>
      <c r="E530" s="2"/>
      <c r="F530" s="2"/>
      <c r="G530" s="2"/>
      <c r="H530" s="2"/>
      <c r="I530" s="2"/>
      <c r="J530" s="2"/>
      <c r="K530" s="14"/>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row>
    <row r="531">
      <c r="A531" s="2"/>
      <c r="B531" s="2"/>
      <c r="C531" s="2"/>
      <c r="D531" s="2"/>
      <c r="E531" s="2"/>
      <c r="F531" s="2"/>
      <c r="G531" s="2"/>
      <c r="H531" s="2"/>
      <c r="I531" s="2"/>
      <c r="J531" s="2"/>
      <c r="K531" s="14"/>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row>
    <row r="532">
      <c r="A532" s="2"/>
      <c r="B532" s="2"/>
      <c r="C532" s="2"/>
      <c r="D532" s="2"/>
      <c r="E532" s="2"/>
      <c r="F532" s="2"/>
      <c r="G532" s="2"/>
      <c r="H532" s="2"/>
      <c r="I532" s="2"/>
      <c r="J532" s="2"/>
      <c r="K532" s="14"/>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row>
    <row r="533">
      <c r="A533" s="2"/>
      <c r="B533" s="2"/>
      <c r="C533" s="2"/>
      <c r="D533" s="2"/>
      <c r="E533" s="2"/>
      <c r="F533" s="2"/>
      <c r="G533" s="2"/>
      <c r="H533" s="2"/>
      <c r="I533" s="2"/>
      <c r="J533" s="2"/>
      <c r="K533" s="14"/>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row>
    <row r="534">
      <c r="A534" s="2"/>
      <c r="B534" s="2"/>
      <c r="C534" s="2"/>
      <c r="D534" s="2"/>
      <c r="E534" s="2"/>
      <c r="F534" s="2"/>
      <c r="G534" s="2"/>
      <c r="H534" s="2"/>
      <c r="I534" s="2"/>
      <c r="J534" s="2"/>
      <c r="K534" s="14"/>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row>
    <row r="535">
      <c r="A535" s="2"/>
      <c r="B535" s="2"/>
      <c r="C535" s="2"/>
      <c r="D535" s="2"/>
      <c r="E535" s="2"/>
      <c r="F535" s="2"/>
      <c r="G535" s="2"/>
      <c r="H535" s="2"/>
      <c r="I535" s="2"/>
      <c r="J535" s="2"/>
      <c r="K535" s="14"/>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row>
    <row r="536">
      <c r="A536" s="2"/>
      <c r="B536" s="2"/>
      <c r="C536" s="2"/>
      <c r="D536" s="2"/>
      <c r="E536" s="2"/>
      <c r="F536" s="2"/>
      <c r="G536" s="2"/>
      <c r="H536" s="2"/>
      <c r="I536" s="2"/>
      <c r="J536" s="2"/>
      <c r="K536" s="14"/>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row>
    <row r="537">
      <c r="A537" s="2"/>
      <c r="B537" s="2"/>
      <c r="C537" s="2"/>
      <c r="D537" s="2"/>
      <c r="E537" s="2"/>
      <c r="F537" s="2"/>
      <c r="G537" s="2"/>
      <c r="H537" s="2"/>
      <c r="I537" s="2"/>
      <c r="J537" s="2"/>
      <c r="K537" s="14"/>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row>
    <row r="538">
      <c r="A538" s="2"/>
      <c r="B538" s="2"/>
      <c r="C538" s="2"/>
      <c r="D538" s="2"/>
      <c r="E538" s="2"/>
      <c r="F538" s="2"/>
      <c r="G538" s="2"/>
      <c r="H538" s="2"/>
      <c r="I538" s="2"/>
      <c r="J538" s="2"/>
      <c r="K538" s="14"/>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row>
    <row r="539">
      <c r="A539" s="2"/>
      <c r="B539" s="2"/>
      <c r="C539" s="2"/>
      <c r="D539" s="2"/>
      <c r="E539" s="2"/>
      <c r="F539" s="2"/>
      <c r="G539" s="2"/>
      <c r="H539" s="2"/>
      <c r="I539" s="2"/>
      <c r="J539" s="2"/>
      <c r="K539" s="14"/>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row>
    <row r="540">
      <c r="A540" s="2"/>
      <c r="B540" s="2"/>
      <c r="C540" s="2"/>
      <c r="D540" s="2"/>
      <c r="E540" s="2"/>
      <c r="F540" s="2"/>
      <c r="G540" s="2"/>
      <c r="H540" s="2"/>
      <c r="I540" s="2"/>
      <c r="J540" s="2"/>
      <c r="K540" s="14"/>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row>
    <row r="541">
      <c r="A541" s="2"/>
      <c r="B541" s="2"/>
      <c r="C541" s="2"/>
      <c r="D541" s="2"/>
      <c r="E541" s="2"/>
      <c r="F541" s="2"/>
      <c r="G541" s="2"/>
      <c r="H541" s="2"/>
      <c r="I541" s="2"/>
      <c r="J541" s="2"/>
      <c r="K541" s="14"/>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row>
    <row r="542">
      <c r="A542" s="2"/>
      <c r="B542" s="2"/>
      <c r="C542" s="2"/>
      <c r="D542" s="2"/>
      <c r="E542" s="2"/>
      <c r="F542" s="2"/>
      <c r="G542" s="2"/>
      <c r="H542" s="2"/>
      <c r="I542" s="2"/>
      <c r="J542" s="2"/>
      <c r="K542" s="14"/>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row>
    <row r="543">
      <c r="A543" s="2"/>
      <c r="B543" s="2"/>
      <c r="C543" s="2"/>
      <c r="D543" s="2"/>
      <c r="E543" s="2"/>
      <c r="F543" s="2"/>
      <c r="G543" s="2"/>
      <c r="H543" s="2"/>
      <c r="I543" s="2"/>
      <c r="J543" s="2"/>
      <c r="K543" s="14"/>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row>
    <row r="544">
      <c r="A544" s="2"/>
      <c r="B544" s="2"/>
      <c r="C544" s="2"/>
      <c r="D544" s="2"/>
      <c r="E544" s="2"/>
      <c r="F544" s="2"/>
      <c r="G544" s="2"/>
      <c r="H544" s="2"/>
      <c r="I544" s="2"/>
      <c r="J544" s="2"/>
      <c r="K544" s="14"/>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row>
    <row r="545">
      <c r="A545" s="2"/>
      <c r="B545" s="2"/>
      <c r="C545" s="2"/>
      <c r="D545" s="2"/>
      <c r="E545" s="2"/>
      <c r="F545" s="2"/>
      <c r="G545" s="2"/>
      <c r="H545" s="2"/>
      <c r="I545" s="2"/>
      <c r="J545" s="2"/>
      <c r="K545" s="14"/>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row>
    <row r="546">
      <c r="A546" s="2"/>
      <c r="B546" s="2"/>
      <c r="C546" s="2"/>
      <c r="D546" s="2"/>
      <c r="E546" s="2"/>
      <c r="F546" s="2"/>
      <c r="G546" s="2"/>
      <c r="H546" s="2"/>
      <c r="I546" s="2"/>
      <c r="J546" s="2"/>
      <c r="K546" s="14"/>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row>
    <row r="547">
      <c r="A547" s="2"/>
      <c r="B547" s="2"/>
      <c r="C547" s="2"/>
      <c r="D547" s="2"/>
      <c r="E547" s="2"/>
      <c r="F547" s="2"/>
      <c r="G547" s="2"/>
      <c r="H547" s="2"/>
      <c r="I547" s="2"/>
      <c r="J547" s="2"/>
      <c r="K547" s="14"/>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row>
    <row r="548">
      <c r="A548" s="2"/>
      <c r="B548" s="2"/>
      <c r="C548" s="2"/>
      <c r="D548" s="2"/>
      <c r="E548" s="2"/>
      <c r="F548" s="2"/>
      <c r="G548" s="2"/>
      <c r="H548" s="2"/>
      <c r="I548" s="2"/>
      <c r="J548" s="2"/>
      <c r="K548" s="14"/>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row>
    <row r="549">
      <c r="A549" s="2"/>
      <c r="B549" s="2"/>
      <c r="C549" s="2"/>
      <c r="D549" s="2"/>
      <c r="E549" s="2"/>
      <c r="F549" s="2"/>
      <c r="G549" s="2"/>
      <c r="H549" s="2"/>
      <c r="I549" s="2"/>
      <c r="J549" s="2"/>
      <c r="K549" s="14"/>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row>
    <row r="550">
      <c r="A550" s="2"/>
      <c r="B550" s="2"/>
      <c r="C550" s="2"/>
      <c r="D550" s="2"/>
      <c r="E550" s="2"/>
      <c r="F550" s="2"/>
      <c r="G550" s="2"/>
      <c r="H550" s="2"/>
      <c r="I550" s="2"/>
      <c r="J550" s="2"/>
      <c r="K550" s="14"/>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row>
    <row r="551">
      <c r="A551" s="2"/>
      <c r="B551" s="2"/>
      <c r="C551" s="2"/>
      <c r="D551" s="2"/>
      <c r="E551" s="2"/>
      <c r="F551" s="2"/>
      <c r="G551" s="2"/>
      <c r="H551" s="2"/>
      <c r="I551" s="2"/>
      <c r="J551" s="2"/>
      <c r="K551" s="14"/>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row>
    <row r="552">
      <c r="A552" s="2"/>
      <c r="B552" s="2"/>
      <c r="C552" s="2"/>
      <c r="D552" s="2"/>
      <c r="E552" s="2"/>
      <c r="F552" s="2"/>
      <c r="G552" s="2"/>
      <c r="H552" s="2"/>
      <c r="I552" s="2"/>
      <c r="J552" s="2"/>
      <c r="K552" s="14"/>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row>
    <row r="553">
      <c r="A553" s="2"/>
      <c r="B553" s="2"/>
      <c r="C553" s="2"/>
      <c r="D553" s="2"/>
      <c r="E553" s="2"/>
      <c r="F553" s="2"/>
      <c r="G553" s="2"/>
      <c r="H553" s="2"/>
      <c r="I553" s="2"/>
      <c r="J553" s="2"/>
      <c r="K553" s="14"/>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row>
    <row r="554">
      <c r="A554" s="2"/>
      <c r="B554" s="2"/>
      <c r="C554" s="2"/>
      <c r="D554" s="2"/>
      <c r="E554" s="2"/>
      <c r="F554" s="2"/>
      <c r="G554" s="2"/>
      <c r="H554" s="2"/>
      <c r="I554" s="2"/>
      <c r="J554" s="2"/>
      <c r="K554" s="14"/>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row>
    <row r="555">
      <c r="A555" s="2"/>
      <c r="B555" s="2"/>
      <c r="C555" s="2"/>
      <c r="D555" s="2"/>
      <c r="E555" s="2"/>
      <c r="F555" s="2"/>
      <c r="G555" s="2"/>
      <c r="H555" s="2"/>
      <c r="I555" s="2"/>
      <c r="J555" s="2"/>
      <c r="K555" s="14"/>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row>
    <row r="556">
      <c r="A556" s="2"/>
      <c r="B556" s="2"/>
      <c r="C556" s="2"/>
      <c r="D556" s="2"/>
      <c r="E556" s="2"/>
      <c r="F556" s="2"/>
      <c r="G556" s="2"/>
      <c r="H556" s="2"/>
      <c r="I556" s="2"/>
      <c r="J556" s="2"/>
      <c r="K556" s="14"/>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row>
    <row r="557">
      <c r="A557" s="2"/>
      <c r="B557" s="2"/>
      <c r="C557" s="2"/>
      <c r="D557" s="2"/>
      <c r="E557" s="2"/>
      <c r="F557" s="2"/>
      <c r="G557" s="2"/>
      <c r="H557" s="2"/>
      <c r="I557" s="2"/>
      <c r="J557" s="2"/>
      <c r="K557" s="14"/>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row>
    <row r="558">
      <c r="A558" s="2"/>
      <c r="B558" s="2"/>
      <c r="C558" s="2"/>
      <c r="D558" s="2"/>
      <c r="E558" s="2"/>
      <c r="F558" s="2"/>
      <c r="G558" s="2"/>
      <c r="H558" s="2"/>
      <c r="I558" s="2"/>
      <c r="J558" s="2"/>
      <c r="K558" s="14"/>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row>
    <row r="559">
      <c r="A559" s="2"/>
      <c r="B559" s="2"/>
      <c r="C559" s="2"/>
      <c r="D559" s="2"/>
      <c r="E559" s="2"/>
      <c r="F559" s="2"/>
      <c r="G559" s="2"/>
      <c r="H559" s="2"/>
      <c r="I559" s="2"/>
      <c r="J559" s="2"/>
      <c r="K559" s="14"/>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row>
    <row r="560">
      <c r="A560" s="2"/>
      <c r="B560" s="2"/>
      <c r="C560" s="2"/>
      <c r="D560" s="2"/>
      <c r="E560" s="2"/>
      <c r="F560" s="2"/>
      <c r="G560" s="2"/>
      <c r="H560" s="2"/>
      <c r="I560" s="2"/>
      <c r="J560" s="2"/>
      <c r="K560" s="14"/>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row>
    <row r="561">
      <c r="A561" s="2"/>
      <c r="B561" s="2"/>
      <c r="C561" s="2"/>
      <c r="D561" s="2"/>
      <c r="E561" s="2"/>
      <c r="F561" s="2"/>
      <c r="G561" s="2"/>
      <c r="H561" s="2"/>
      <c r="I561" s="2"/>
      <c r="J561" s="2"/>
      <c r="K561" s="14"/>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row>
    <row r="562">
      <c r="A562" s="2"/>
      <c r="B562" s="2"/>
      <c r="C562" s="2"/>
      <c r="D562" s="2"/>
      <c r="E562" s="2"/>
      <c r="F562" s="2"/>
      <c r="G562" s="2"/>
      <c r="H562" s="2"/>
      <c r="I562" s="2"/>
      <c r="J562" s="2"/>
      <c r="K562" s="14"/>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row>
    <row r="563">
      <c r="A563" s="2"/>
      <c r="B563" s="2"/>
      <c r="C563" s="2"/>
      <c r="D563" s="2"/>
      <c r="E563" s="2"/>
      <c r="F563" s="2"/>
      <c r="G563" s="2"/>
      <c r="H563" s="2"/>
      <c r="I563" s="2"/>
      <c r="J563" s="2"/>
      <c r="K563" s="14"/>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row>
    <row r="564">
      <c r="A564" s="2"/>
      <c r="B564" s="2"/>
      <c r="C564" s="2"/>
      <c r="D564" s="2"/>
      <c r="E564" s="2"/>
      <c r="F564" s="2"/>
      <c r="G564" s="2"/>
      <c r="H564" s="2"/>
      <c r="I564" s="2"/>
      <c r="J564" s="2"/>
      <c r="K564" s="14"/>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row>
    <row r="565">
      <c r="A565" s="2"/>
      <c r="B565" s="2"/>
      <c r="C565" s="2"/>
      <c r="D565" s="2"/>
      <c r="E565" s="2"/>
      <c r="F565" s="2"/>
      <c r="G565" s="2"/>
      <c r="H565" s="2"/>
      <c r="I565" s="2"/>
      <c r="J565" s="2"/>
      <c r="K565" s="14"/>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row>
    <row r="566">
      <c r="A566" s="2"/>
      <c r="B566" s="2"/>
      <c r="C566" s="2"/>
      <c r="D566" s="2"/>
      <c r="E566" s="2"/>
      <c r="F566" s="2"/>
      <c r="G566" s="2"/>
      <c r="H566" s="2"/>
      <c r="I566" s="2"/>
      <c r="J566" s="2"/>
      <c r="K566" s="14"/>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row>
    <row r="567">
      <c r="A567" s="2"/>
      <c r="B567" s="2"/>
      <c r="C567" s="2"/>
      <c r="D567" s="2"/>
      <c r="E567" s="2"/>
      <c r="F567" s="2"/>
      <c r="G567" s="2"/>
      <c r="H567" s="2"/>
      <c r="I567" s="2"/>
      <c r="J567" s="2"/>
      <c r="K567" s="14"/>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row>
    <row r="568">
      <c r="A568" s="2"/>
      <c r="B568" s="2"/>
      <c r="C568" s="2"/>
      <c r="D568" s="2"/>
      <c r="E568" s="2"/>
      <c r="F568" s="2"/>
      <c r="G568" s="2"/>
      <c r="H568" s="2"/>
      <c r="I568" s="2"/>
      <c r="J568" s="2"/>
      <c r="K568" s="14"/>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row>
    <row r="569">
      <c r="A569" s="2"/>
      <c r="B569" s="2"/>
      <c r="C569" s="2"/>
      <c r="D569" s="2"/>
      <c r="E569" s="2"/>
      <c r="F569" s="2"/>
      <c r="G569" s="2"/>
      <c r="H569" s="2"/>
      <c r="I569" s="2"/>
      <c r="J569" s="2"/>
      <c r="K569" s="14"/>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row>
    <row r="570">
      <c r="A570" s="2"/>
      <c r="B570" s="2"/>
      <c r="C570" s="2"/>
      <c r="D570" s="2"/>
      <c r="E570" s="2"/>
      <c r="F570" s="2"/>
      <c r="G570" s="2"/>
      <c r="H570" s="2"/>
      <c r="I570" s="2"/>
      <c r="J570" s="2"/>
      <c r="K570" s="14"/>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row>
    <row r="571">
      <c r="A571" s="2"/>
      <c r="B571" s="2"/>
      <c r="C571" s="2"/>
      <c r="D571" s="2"/>
      <c r="E571" s="2"/>
      <c r="F571" s="2"/>
      <c r="G571" s="2"/>
      <c r="H571" s="2"/>
      <c r="I571" s="2"/>
      <c r="J571" s="2"/>
      <c r="K571" s="14"/>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row>
    <row r="572">
      <c r="A572" s="2"/>
      <c r="B572" s="2"/>
      <c r="C572" s="2"/>
      <c r="D572" s="2"/>
      <c r="E572" s="2"/>
      <c r="F572" s="2"/>
      <c r="G572" s="2"/>
      <c r="H572" s="2"/>
      <c r="I572" s="2"/>
      <c r="J572" s="2"/>
      <c r="K572" s="14"/>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row>
    <row r="573">
      <c r="A573" s="2"/>
      <c r="B573" s="2"/>
      <c r="C573" s="2"/>
      <c r="D573" s="2"/>
      <c r="E573" s="2"/>
      <c r="F573" s="2"/>
      <c r="G573" s="2"/>
      <c r="H573" s="2"/>
      <c r="I573" s="2"/>
      <c r="J573" s="2"/>
      <c r="K573" s="14"/>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row>
    <row r="574">
      <c r="A574" s="2"/>
      <c r="B574" s="2"/>
      <c r="C574" s="2"/>
      <c r="D574" s="2"/>
      <c r="E574" s="2"/>
      <c r="F574" s="2"/>
      <c r="G574" s="2"/>
      <c r="H574" s="2"/>
      <c r="I574" s="2"/>
      <c r="J574" s="2"/>
      <c r="K574" s="14"/>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row>
    <row r="575">
      <c r="A575" s="2"/>
      <c r="B575" s="2"/>
      <c r="C575" s="2"/>
      <c r="D575" s="2"/>
      <c r="E575" s="2"/>
      <c r="F575" s="2"/>
      <c r="G575" s="2"/>
      <c r="H575" s="2"/>
      <c r="I575" s="2"/>
      <c r="J575" s="2"/>
      <c r="K575" s="14"/>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row>
    <row r="576">
      <c r="A576" s="2"/>
      <c r="B576" s="2"/>
      <c r="C576" s="2"/>
      <c r="D576" s="2"/>
      <c r="E576" s="2"/>
      <c r="F576" s="2"/>
      <c r="G576" s="2"/>
      <c r="H576" s="2"/>
      <c r="I576" s="2"/>
      <c r="J576" s="2"/>
      <c r="K576" s="14"/>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row>
    <row r="577">
      <c r="A577" s="2"/>
      <c r="B577" s="2"/>
      <c r="C577" s="2"/>
      <c r="D577" s="2"/>
      <c r="E577" s="2"/>
      <c r="F577" s="2"/>
      <c r="G577" s="2"/>
      <c r="H577" s="2"/>
      <c r="I577" s="2"/>
      <c r="J577" s="2"/>
      <c r="K577" s="14"/>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row>
    <row r="578">
      <c r="A578" s="2"/>
      <c r="B578" s="2"/>
      <c r="C578" s="2"/>
      <c r="D578" s="2"/>
      <c r="E578" s="2"/>
      <c r="F578" s="2"/>
      <c r="G578" s="2"/>
      <c r="H578" s="2"/>
      <c r="I578" s="2"/>
      <c r="J578" s="2"/>
      <c r="K578" s="14"/>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row>
    <row r="579">
      <c r="A579" s="2"/>
      <c r="B579" s="2"/>
      <c r="C579" s="2"/>
      <c r="D579" s="2"/>
      <c r="E579" s="2"/>
      <c r="F579" s="2"/>
      <c r="G579" s="2"/>
      <c r="H579" s="2"/>
      <c r="I579" s="2"/>
      <c r="J579" s="2"/>
      <c r="K579" s="14"/>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row>
    <row r="580">
      <c r="A580" s="2"/>
      <c r="B580" s="2"/>
      <c r="C580" s="2"/>
      <c r="D580" s="2"/>
      <c r="E580" s="2"/>
      <c r="F580" s="2"/>
      <c r="G580" s="2"/>
      <c r="H580" s="2"/>
      <c r="I580" s="2"/>
      <c r="J580" s="2"/>
      <c r="K580" s="14"/>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row>
    <row r="581">
      <c r="A581" s="2"/>
      <c r="B581" s="2"/>
      <c r="C581" s="2"/>
      <c r="D581" s="2"/>
      <c r="E581" s="2"/>
      <c r="F581" s="2"/>
      <c r="G581" s="2"/>
      <c r="H581" s="2"/>
      <c r="I581" s="2"/>
      <c r="J581" s="2"/>
      <c r="K581" s="14"/>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row>
    <row r="582">
      <c r="A582" s="2"/>
      <c r="B582" s="2"/>
      <c r="C582" s="2"/>
      <c r="D582" s="2"/>
      <c r="E582" s="2"/>
      <c r="F582" s="2"/>
      <c r="G582" s="2"/>
      <c r="H582" s="2"/>
      <c r="I582" s="2"/>
      <c r="J582" s="2"/>
      <c r="K582" s="14"/>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row>
    <row r="583">
      <c r="A583" s="2"/>
      <c r="B583" s="2"/>
      <c r="C583" s="2"/>
      <c r="D583" s="2"/>
      <c r="E583" s="2"/>
      <c r="F583" s="2"/>
      <c r="G583" s="2"/>
      <c r="H583" s="2"/>
      <c r="I583" s="2"/>
      <c r="J583" s="2"/>
      <c r="K583" s="14"/>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row>
    <row r="584">
      <c r="A584" s="2"/>
      <c r="B584" s="2"/>
      <c r="C584" s="2"/>
      <c r="D584" s="2"/>
      <c r="E584" s="2"/>
      <c r="F584" s="2"/>
      <c r="G584" s="2"/>
      <c r="H584" s="2"/>
      <c r="I584" s="2"/>
      <c r="J584" s="2"/>
      <c r="K584" s="14"/>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row>
    <row r="585">
      <c r="A585" s="2"/>
      <c r="B585" s="2"/>
      <c r="C585" s="2"/>
      <c r="D585" s="2"/>
      <c r="E585" s="2"/>
      <c r="F585" s="2"/>
      <c r="G585" s="2"/>
      <c r="H585" s="2"/>
      <c r="I585" s="2"/>
      <c r="J585" s="2"/>
      <c r="K585" s="14"/>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row>
    <row r="586">
      <c r="A586" s="2"/>
      <c r="B586" s="2"/>
      <c r="C586" s="2"/>
      <c r="D586" s="2"/>
      <c r="E586" s="2"/>
      <c r="F586" s="2"/>
      <c r="G586" s="2"/>
      <c r="H586" s="2"/>
      <c r="I586" s="2"/>
      <c r="J586" s="2"/>
      <c r="K586" s="14"/>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row>
    <row r="587">
      <c r="A587" s="2"/>
      <c r="B587" s="2"/>
      <c r="C587" s="2"/>
      <c r="D587" s="2"/>
      <c r="E587" s="2"/>
      <c r="F587" s="2"/>
      <c r="G587" s="2"/>
      <c r="H587" s="2"/>
      <c r="I587" s="2"/>
      <c r="J587" s="2"/>
      <c r="K587" s="14"/>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row>
    <row r="588">
      <c r="A588" s="2"/>
      <c r="B588" s="2"/>
      <c r="C588" s="2"/>
      <c r="D588" s="2"/>
      <c r="E588" s="2"/>
      <c r="F588" s="2"/>
      <c r="G588" s="2"/>
      <c r="H588" s="2"/>
      <c r="I588" s="2"/>
      <c r="J588" s="2"/>
      <c r="K588" s="14"/>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row>
    <row r="589">
      <c r="A589" s="2"/>
      <c r="B589" s="2"/>
      <c r="C589" s="2"/>
      <c r="D589" s="2"/>
      <c r="E589" s="2"/>
      <c r="F589" s="2"/>
      <c r="G589" s="2"/>
      <c r="H589" s="2"/>
      <c r="I589" s="2"/>
      <c r="J589" s="2"/>
      <c r="K589" s="14"/>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row>
    <row r="590">
      <c r="A590" s="2"/>
      <c r="B590" s="2"/>
      <c r="C590" s="2"/>
      <c r="D590" s="2"/>
      <c r="E590" s="2"/>
      <c r="F590" s="2"/>
      <c r="G590" s="2"/>
      <c r="H590" s="2"/>
      <c r="I590" s="2"/>
      <c r="J590" s="2"/>
      <c r="K590" s="14"/>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row>
    <row r="591">
      <c r="A591" s="2"/>
      <c r="B591" s="2"/>
      <c r="C591" s="2"/>
      <c r="D591" s="2"/>
      <c r="E591" s="2"/>
      <c r="F591" s="2"/>
      <c r="G591" s="2"/>
      <c r="H591" s="2"/>
      <c r="I591" s="2"/>
      <c r="J591" s="2"/>
      <c r="K591" s="14"/>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row>
    <row r="592">
      <c r="A592" s="2"/>
      <c r="B592" s="2"/>
      <c r="C592" s="2"/>
      <c r="D592" s="2"/>
      <c r="E592" s="2"/>
      <c r="F592" s="2"/>
      <c r="G592" s="2"/>
      <c r="H592" s="2"/>
      <c r="I592" s="2"/>
      <c r="J592" s="2"/>
      <c r="K592" s="14"/>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row>
    <row r="593">
      <c r="A593" s="2"/>
      <c r="B593" s="2"/>
      <c r="C593" s="2"/>
      <c r="D593" s="2"/>
      <c r="E593" s="2"/>
      <c r="F593" s="2"/>
      <c r="G593" s="2"/>
      <c r="H593" s="2"/>
      <c r="I593" s="2"/>
      <c r="J593" s="2"/>
      <c r="K593" s="14"/>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row>
    <row r="594">
      <c r="A594" s="2"/>
      <c r="B594" s="2"/>
      <c r="C594" s="2"/>
      <c r="D594" s="2"/>
      <c r="E594" s="2"/>
      <c r="F594" s="2"/>
      <c r="G594" s="2"/>
      <c r="H594" s="2"/>
      <c r="I594" s="2"/>
      <c r="J594" s="2"/>
      <c r="K594" s="14"/>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row>
    <row r="595">
      <c r="A595" s="2"/>
      <c r="B595" s="2"/>
      <c r="C595" s="2"/>
      <c r="D595" s="2"/>
      <c r="E595" s="2"/>
      <c r="F595" s="2"/>
      <c r="G595" s="2"/>
      <c r="H595" s="2"/>
      <c r="I595" s="2"/>
      <c r="J595" s="2"/>
      <c r="K595" s="14"/>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row>
    <row r="596">
      <c r="A596" s="2"/>
      <c r="B596" s="2"/>
      <c r="C596" s="2"/>
      <c r="D596" s="2"/>
      <c r="E596" s="2"/>
      <c r="F596" s="2"/>
      <c r="G596" s="2"/>
      <c r="H596" s="2"/>
      <c r="I596" s="2"/>
      <c r="J596" s="2"/>
      <c r="K596" s="14"/>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row>
    <row r="597">
      <c r="A597" s="2"/>
      <c r="B597" s="2"/>
      <c r="C597" s="2"/>
      <c r="D597" s="2"/>
      <c r="E597" s="2"/>
      <c r="F597" s="2"/>
      <c r="G597" s="2"/>
      <c r="H597" s="2"/>
      <c r="I597" s="2"/>
      <c r="J597" s="2"/>
      <c r="K597" s="14"/>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row>
    <row r="598">
      <c r="A598" s="2"/>
      <c r="B598" s="2"/>
      <c r="C598" s="2"/>
      <c r="D598" s="2"/>
      <c r="E598" s="2"/>
      <c r="F598" s="2"/>
      <c r="G598" s="2"/>
      <c r="H598" s="2"/>
      <c r="I598" s="2"/>
      <c r="J598" s="2"/>
      <c r="K598" s="14"/>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row>
    <row r="599">
      <c r="A599" s="2"/>
      <c r="B599" s="2"/>
      <c r="C599" s="2"/>
      <c r="D599" s="2"/>
      <c r="E599" s="2"/>
      <c r="F599" s="2"/>
      <c r="G599" s="2"/>
      <c r="H599" s="2"/>
      <c r="I599" s="2"/>
      <c r="J599" s="2"/>
      <c r="K599" s="14"/>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row>
    <row r="600">
      <c r="A600" s="2"/>
      <c r="B600" s="2"/>
      <c r="C600" s="2"/>
      <c r="D600" s="2"/>
      <c r="E600" s="2"/>
      <c r="F600" s="2"/>
      <c r="G600" s="2"/>
      <c r="H600" s="2"/>
      <c r="I600" s="2"/>
      <c r="J600" s="2"/>
      <c r="K600" s="14"/>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row>
    <row r="601">
      <c r="A601" s="2"/>
      <c r="B601" s="2"/>
      <c r="C601" s="2"/>
      <c r="D601" s="2"/>
      <c r="E601" s="2"/>
      <c r="F601" s="2"/>
      <c r="G601" s="2"/>
      <c r="H601" s="2"/>
      <c r="I601" s="2"/>
      <c r="J601" s="2"/>
      <c r="K601" s="14"/>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row>
    <row r="602">
      <c r="A602" s="2"/>
      <c r="B602" s="2"/>
      <c r="C602" s="2"/>
      <c r="D602" s="2"/>
      <c r="E602" s="2"/>
      <c r="F602" s="2"/>
      <c r="G602" s="2"/>
      <c r="H602" s="2"/>
      <c r="I602" s="2"/>
      <c r="J602" s="2"/>
      <c r="K602" s="14"/>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row>
    <row r="603">
      <c r="A603" s="2"/>
      <c r="B603" s="2"/>
      <c r="C603" s="2"/>
      <c r="D603" s="2"/>
      <c r="E603" s="2"/>
      <c r="F603" s="2"/>
      <c r="G603" s="2"/>
      <c r="H603" s="2"/>
      <c r="I603" s="2"/>
      <c r="J603" s="2"/>
      <c r="K603" s="14"/>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row>
    <row r="604">
      <c r="A604" s="2"/>
      <c r="B604" s="2"/>
      <c r="C604" s="2"/>
      <c r="D604" s="2"/>
      <c r="E604" s="2"/>
      <c r="F604" s="2"/>
      <c r="G604" s="2"/>
      <c r="H604" s="2"/>
      <c r="I604" s="2"/>
      <c r="J604" s="2"/>
      <c r="K604" s="14"/>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row>
    <row r="605">
      <c r="A605" s="2"/>
      <c r="B605" s="2"/>
      <c r="C605" s="2"/>
      <c r="D605" s="2"/>
      <c r="E605" s="2"/>
      <c r="F605" s="2"/>
      <c r="G605" s="2"/>
      <c r="H605" s="2"/>
      <c r="I605" s="2"/>
      <c r="J605" s="2"/>
      <c r="K605" s="14"/>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row>
    <row r="606">
      <c r="A606" s="2"/>
      <c r="B606" s="2"/>
      <c r="C606" s="2"/>
      <c r="D606" s="2"/>
      <c r="E606" s="2"/>
      <c r="F606" s="2"/>
      <c r="G606" s="2"/>
      <c r="H606" s="2"/>
      <c r="I606" s="2"/>
      <c r="J606" s="2"/>
      <c r="K606" s="14"/>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row>
    <row r="607">
      <c r="A607" s="2"/>
      <c r="B607" s="2"/>
      <c r="C607" s="2"/>
      <c r="D607" s="2"/>
      <c r="E607" s="2"/>
      <c r="F607" s="2"/>
      <c r="G607" s="2"/>
      <c r="H607" s="2"/>
      <c r="I607" s="2"/>
      <c r="J607" s="2"/>
      <c r="K607" s="14"/>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row>
    <row r="608">
      <c r="A608" s="2"/>
      <c r="B608" s="2"/>
      <c r="C608" s="2"/>
      <c r="D608" s="2"/>
      <c r="E608" s="2"/>
      <c r="F608" s="2"/>
      <c r="G608" s="2"/>
      <c r="H608" s="2"/>
      <c r="I608" s="2"/>
      <c r="J608" s="2"/>
      <c r="K608" s="14"/>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row>
    <row r="609">
      <c r="A609" s="2"/>
      <c r="B609" s="2"/>
      <c r="C609" s="2"/>
      <c r="D609" s="2"/>
      <c r="E609" s="2"/>
      <c r="F609" s="2"/>
      <c r="G609" s="2"/>
      <c r="H609" s="2"/>
      <c r="I609" s="2"/>
      <c r="J609" s="2"/>
      <c r="K609" s="14"/>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row>
    <row r="610">
      <c r="A610" s="2"/>
      <c r="B610" s="2"/>
      <c r="C610" s="2"/>
      <c r="D610" s="2"/>
      <c r="E610" s="2"/>
      <c r="F610" s="2"/>
      <c r="G610" s="2"/>
      <c r="H610" s="2"/>
      <c r="I610" s="2"/>
      <c r="J610" s="2"/>
      <c r="K610" s="14"/>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row>
    <row r="611">
      <c r="A611" s="2"/>
      <c r="B611" s="2"/>
      <c r="C611" s="2"/>
      <c r="D611" s="2"/>
      <c r="E611" s="2"/>
      <c r="F611" s="2"/>
      <c r="G611" s="2"/>
      <c r="H611" s="2"/>
      <c r="I611" s="2"/>
      <c r="J611" s="2"/>
      <c r="K611" s="14"/>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row>
    <row r="612">
      <c r="A612" s="2"/>
      <c r="B612" s="2"/>
      <c r="C612" s="2"/>
      <c r="D612" s="2"/>
      <c r="E612" s="2"/>
      <c r="F612" s="2"/>
      <c r="G612" s="2"/>
      <c r="H612" s="2"/>
      <c r="I612" s="2"/>
      <c r="J612" s="2"/>
      <c r="K612" s="14"/>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row>
    <row r="613">
      <c r="A613" s="2"/>
      <c r="B613" s="2"/>
      <c r="C613" s="2"/>
      <c r="D613" s="2"/>
      <c r="E613" s="2"/>
      <c r="F613" s="2"/>
      <c r="G613" s="2"/>
      <c r="H613" s="2"/>
      <c r="I613" s="2"/>
      <c r="J613" s="2"/>
      <c r="K613" s="14"/>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row>
    <row r="614">
      <c r="A614" s="2"/>
      <c r="B614" s="2"/>
      <c r="C614" s="2"/>
      <c r="D614" s="2"/>
      <c r="E614" s="2"/>
      <c r="F614" s="2"/>
      <c r="G614" s="2"/>
      <c r="H614" s="2"/>
      <c r="I614" s="2"/>
      <c r="J614" s="2"/>
      <c r="K614" s="14"/>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row>
    <row r="615">
      <c r="A615" s="2"/>
      <c r="B615" s="2"/>
      <c r="C615" s="2"/>
      <c r="D615" s="2"/>
      <c r="E615" s="2"/>
      <c r="F615" s="2"/>
      <c r="G615" s="2"/>
      <c r="H615" s="2"/>
      <c r="I615" s="2"/>
      <c r="J615" s="2"/>
      <c r="K615" s="14"/>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row>
    <row r="616">
      <c r="A616" s="2"/>
      <c r="B616" s="2"/>
      <c r="C616" s="2"/>
      <c r="D616" s="2"/>
      <c r="E616" s="2"/>
      <c r="F616" s="2"/>
      <c r="G616" s="2"/>
      <c r="H616" s="2"/>
      <c r="I616" s="2"/>
      <c r="J616" s="2"/>
      <c r="K616" s="14"/>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row>
    <row r="617">
      <c r="A617" s="2"/>
      <c r="B617" s="2"/>
      <c r="C617" s="2"/>
      <c r="D617" s="2"/>
      <c r="E617" s="2"/>
      <c r="F617" s="2"/>
      <c r="G617" s="2"/>
      <c r="H617" s="2"/>
      <c r="I617" s="2"/>
      <c r="J617" s="2"/>
      <c r="K617" s="14"/>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row>
    <row r="618">
      <c r="A618" s="2"/>
      <c r="B618" s="2"/>
      <c r="C618" s="2"/>
      <c r="D618" s="2"/>
      <c r="E618" s="2"/>
      <c r="F618" s="2"/>
      <c r="G618" s="2"/>
      <c r="H618" s="2"/>
      <c r="I618" s="2"/>
      <c r="J618" s="2"/>
      <c r="K618" s="14"/>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row>
    <row r="619">
      <c r="A619" s="2"/>
      <c r="B619" s="2"/>
      <c r="C619" s="2"/>
      <c r="D619" s="2"/>
      <c r="E619" s="2"/>
      <c r="F619" s="2"/>
      <c r="G619" s="2"/>
      <c r="H619" s="2"/>
      <c r="I619" s="2"/>
      <c r="J619" s="2"/>
      <c r="K619" s="14"/>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row>
    <row r="620">
      <c r="A620" s="2"/>
      <c r="B620" s="2"/>
      <c r="C620" s="2"/>
      <c r="D620" s="2"/>
      <c r="E620" s="2"/>
      <c r="F620" s="2"/>
      <c r="G620" s="2"/>
      <c r="H620" s="2"/>
      <c r="I620" s="2"/>
      <c r="J620" s="2"/>
      <c r="K620" s="14"/>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row>
    <row r="621">
      <c r="A621" s="2"/>
      <c r="B621" s="2"/>
      <c r="C621" s="2"/>
      <c r="D621" s="2"/>
      <c r="E621" s="2"/>
      <c r="F621" s="2"/>
      <c r="G621" s="2"/>
      <c r="H621" s="2"/>
      <c r="I621" s="2"/>
      <c r="J621" s="2"/>
      <c r="K621" s="14"/>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row>
    <row r="622">
      <c r="A622" s="2"/>
      <c r="B622" s="2"/>
      <c r="C622" s="2"/>
      <c r="D622" s="2"/>
      <c r="E622" s="2"/>
      <c r="F622" s="2"/>
      <c r="G622" s="2"/>
      <c r="H622" s="2"/>
      <c r="I622" s="2"/>
      <c r="J622" s="2"/>
      <c r="K622" s="14"/>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row>
    <row r="623">
      <c r="A623" s="2"/>
      <c r="B623" s="2"/>
      <c r="C623" s="2"/>
      <c r="D623" s="2"/>
      <c r="E623" s="2"/>
      <c r="F623" s="2"/>
      <c r="G623" s="2"/>
      <c r="H623" s="2"/>
      <c r="I623" s="2"/>
      <c r="J623" s="2"/>
      <c r="K623" s="14"/>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row>
    <row r="624">
      <c r="A624" s="2"/>
      <c r="B624" s="2"/>
      <c r="C624" s="2"/>
      <c r="D624" s="2"/>
      <c r="E624" s="2"/>
      <c r="F624" s="2"/>
      <c r="G624" s="2"/>
      <c r="H624" s="2"/>
      <c r="I624" s="2"/>
      <c r="J624" s="2"/>
      <c r="K624" s="14"/>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row>
    <row r="625">
      <c r="A625" s="2"/>
      <c r="B625" s="2"/>
      <c r="C625" s="2"/>
      <c r="D625" s="2"/>
      <c r="E625" s="2"/>
      <c r="F625" s="2"/>
      <c r="G625" s="2"/>
      <c r="H625" s="2"/>
      <c r="I625" s="2"/>
      <c r="J625" s="2"/>
      <c r="K625" s="14"/>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row>
    <row r="626">
      <c r="A626" s="2"/>
      <c r="B626" s="2"/>
      <c r="C626" s="2"/>
      <c r="D626" s="2"/>
      <c r="E626" s="2"/>
      <c r="F626" s="2"/>
      <c r="G626" s="2"/>
      <c r="H626" s="2"/>
      <c r="I626" s="2"/>
      <c r="J626" s="2"/>
      <c r="K626" s="14"/>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row>
    <row r="627">
      <c r="A627" s="2"/>
      <c r="B627" s="2"/>
      <c r="C627" s="2"/>
      <c r="D627" s="2"/>
      <c r="E627" s="2"/>
      <c r="F627" s="2"/>
      <c r="G627" s="2"/>
      <c r="H627" s="2"/>
      <c r="I627" s="2"/>
      <c r="J627" s="2"/>
      <c r="K627" s="14"/>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row>
    <row r="628">
      <c r="A628" s="2"/>
      <c r="B628" s="2"/>
      <c r="C628" s="2"/>
      <c r="D628" s="2"/>
      <c r="E628" s="2"/>
      <c r="F628" s="2"/>
      <c r="G628" s="2"/>
      <c r="H628" s="2"/>
      <c r="I628" s="2"/>
      <c r="J628" s="2"/>
      <c r="K628" s="14"/>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row>
    <row r="629">
      <c r="A629" s="2"/>
      <c r="B629" s="2"/>
      <c r="C629" s="2"/>
      <c r="D629" s="2"/>
      <c r="E629" s="2"/>
      <c r="F629" s="2"/>
      <c r="G629" s="2"/>
      <c r="H629" s="2"/>
      <c r="I629" s="2"/>
      <c r="J629" s="2"/>
      <c r="K629" s="14"/>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row>
    <row r="630">
      <c r="A630" s="2"/>
      <c r="B630" s="2"/>
      <c r="C630" s="2"/>
      <c r="D630" s="2"/>
      <c r="E630" s="2"/>
      <c r="F630" s="2"/>
      <c r="G630" s="2"/>
      <c r="H630" s="2"/>
      <c r="I630" s="2"/>
      <c r="J630" s="2"/>
      <c r="K630" s="14"/>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row>
    <row r="631">
      <c r="A631" s="2"/>
      <c r="B631" s="2"/>
      <c r="C631" s="2"/>
      <c r="D631" s="2"/>
      <c r="E631" s="2"/>
      <c r="F631" s="2"/>
      <c r="G631" s="2"/>
      <c r="H631" s="2"/>
      <c r="I631" s="2"/>
      <c r="J631" s="2"/>
      <c r="K631" s="14"/>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row>
    <row r="632">
      <c r="A632" s="2"/>
      <c r="B632" s="2"/>
      <c r="C632" s="2"/>
      <c r="D632" s="2"/>
      <c r="E632" s="2"/>
      <c r="F632" s="2"/>
      <c r="G632" s="2"/>
      <c r="H632" s="2"/>
      <c r="I632" s="2"/>
      <c r="J632" s="2"/>
      <c r="K632" s="14"/>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row>
    <row r="633">
      <c r="A633" s="2"/>
      <c r="B633" s="2"/>
      <c r="C633" s="2"/>
      <c r="D633" s="2"/>
      <c r="E633" s="2"/>
      <c r="F633" s="2"/>
      <c r="G633" s="2"/>
      <c r="H633" s="2"/>
      <c r="I633" s="2"/>
      <c r="J633" s="2"/>
      <c r="K633" s="14"/>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row>
    <row r="634">
      <c r="A634" s="2"/>
      <c r="B634" s="2"/>
      <c r="C634" s="2"/>
      <c r="D634" s="2"/>
      <c r="E634" s="2"/>
      <c r="F634" s="2"/>
      <c r="G634" s="2"/>
      <c r="H634" s="2"/>
      <c r="I634" s="2"/>
      <c r="J634" s="2"/>
      <c r="K634" s="14"/>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row>
    <row r="635">
      <c r="A635" s="2"/>
      <c r="B635" s="2"/>
      <c r="C635" s="2"/>
      <c r="D635" s="2"/>
      <c r="E635" s="2"/>
      <c r="F635" s="2"/>
      <c r="G635" s="2"/>
      <c r="H635" s="2"/>
      <c r="I635" s="2"/>
      <c r="J635" s="2"/>
      <c r="K635" s="14"/>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row>
    <row r="636">
      <c r="A636" s="2"/>
      <c r="B636" s="2"/>
      <c r="C636" s="2"/>
      <c r="D636" s="2"/>
      <c r="E636" s="2"/>
      <c r="F636" s="2"/>
      <c r="G636" s="2"/>
      <c r="H636" s="2"/>
      <c r="I636" s="2"/>
      <c r="J636" s="2"/>
      <c r="K636" s="14"/>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row>
    <row r="637">
      <c r="A637" s="2"/>
      <c r="B637" s="2"/>
      <c r="C637" s="2"/>
      <c r="D637" s="2"/>
      <c r="E637" s="2"/>
      <c r="F637" s="2"/>
      <c r="G637" s="2"/>
      <c r="H637" s="2"/>
      <c r="I637" s="2"/>
      <c r="J637" s="2"/>
      <c r="K637" s="14"/>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row>
    <row r="638">
      <c r="A638" s="2"/>
      <c r="B638" s="2"/>
      <c r="C638" s="2"/>
      <c r="D638" s="2"/>
      <c r="E638" s="2"/>
      <c r="F638" s="2"/>
      <c r="G638" s="2"/>
      <c r="H638" s="2"/>
      <c r="I638" s="2"/>
      <c r="J638" s="2"/>
      <c r="K638" s="14"/>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row>
    <row r="639">
      <c r="A639" s="2"/>
      <c r="B639" s="2"/>
      <c r="C639" s="2"/>
      <c r="D639" s="2"/>
      <c r="E639" s="2"/>
      <c r="F639" s="2"/>
      <c r="G639" s="2"/>
      <c r="H639" s="2"/>
      <c r="I639" s="2"/>
      <c r="J639" s="2"/>
      <c r="K639" s="14"/>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row>
    <row r="640">
      <c r="A640" s="2"/>
      <c r="B640" s="2"/>
      <c r="C640" s="2"/>
      <c r="D640" s="2"/>
      <c r="E640" s="2"/>
      <c r="F640" s="2"/>
      <c r="G640" s="2"/>
      <c r="H640" s="2"/>
      <c r="I640" s="2"/>
      <c r="J640" s="2"/>
      <c r="K640" s="14"/>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row>
    <row r="641">
      <c r="A641" s="2"/>
      <c r="B641" s="2"/>
      <c r="C641" s="2"/>
      <c r="D641" s="2"/>
      <c r="E641" s="2"/>
      <c r="F641" s="2"/>
      <c r="G641" s="2"/>
      <c r="H641" s="2"/>
      <c r="I641" s="2"/>
      <c r="J641" s="2"/>
      <c r="K641" s="14"/>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row>
    <row r="642">
      <c r="A642" s="2"/>
      <c r="B642" s="2"/>
      <c r="C642" s="2"/>
      <c r="D642" s="2"/>
      <c r="E642" s="2"/>
      <c r="F642" s="2"/>
      <c r="G642" s="2"/>
      <c r="H642" s="2"/>
      <c r="I642" s="2"/>
      <c r="J642" s="2"/>
      <c r="K642" s="14"/>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row>
    <row r="643">
      <c r="A643" s="2"/>
      <c r="B643" s="2"/>
      <c r="C643" s="2"/>
      <c r="D643" s="2"/>
      <c r="E643" s="2"/>
      <c r="F643" s="2"/>
      <c r="G643" s="2"/>
      <c r="H643" s="2"/>
      <c r="I643" s="2"/>
      <c r="J643" s="2"/>
      <c r="K643" s="14"/>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row>
    <row r="644">
      <c r="A644" s="2"/>
      <c r="B644" s="2"/>
      <c r="C644" s="2"/>
      <c r="D644" s="2"/>
      <c r="E644" s="2"/>
      <c r="F644" s="2"/>
      <c r="G644" s="2"/>
      <c r="H644" s="2"/>
      <c r="I644" s="2"/>
      <c r="J644" s="2"/>
      <c r="K644" s="14"/>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row>
    <row r="645">
      <c r="A645" s="2"/>
      <c r="B645" s="2"/>
      <c r="C645" s="2"/>
      <c r="D645" s="2"/>
      <c r="E645" s="2"/>
      <c r="F645" s="2"/>
      <c r="G645" s="2"/>
      <c r="H645" s="2"/>
      <c r="I645" s="2"/>
      <c r="J645" s="2"/>
      <c r="K645" s="14"/>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row>
    <row r="646">
      <c r="A646" s="2"/>
      <c r="B646" s="2"/>
      <c r="C646" s="2"/>
      <c r="D646" s="2"/>
      <c r="E646" s="2"/>
      <c r="F646" s="2"/>
      <c r="G646" s="2"/>
      <c r="H646" s="2"/>
      <c r="I646" s="2"/>
      <c r="J646" s="2"/>
      <c r="K646" s="14"/>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row>
    <row r="647">
      <c r="A647" s="2"/>
      <c r="B647" s="2"/>
      <c r="C647" s="2"/>
      <c r="D647" s="2"/>
      <c r="E647" s="2"/>
      <c r="F647" s="2"/>
      <c r="G647" s="2"/>
      <c r="H647" s="2"/>
      <c r="I647" s="2"/>
      <c r="J647" s="2"/>
      <c r="K647" s="14"/>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row>
    <row r="648">
      <c r="A648" s="2"/>
      <c r="B648" s="2"/>
      <c r="C648" s="2"/>
      <c r="D648" s="2"/>
      <c r="E648" s="2"/>
      <c r="F648" s="2"/>
      <c r="G648" s="2"/>
      <c r="H648" s="2"/>
      <c r="I648" s="2"/>
      <c r="J648" s="2"/>
      <c r="K648" s="14"/>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row>
    <row r="649">
      <c r="A649" s="2"/>
      <c r="B649" s="2"/>
      <c r="C649" s="2"/>
      <c r="D649" s="2"/>
      <c r="E649" s="2"/>
      <c r="F649" s="2"/>
      <c r="G649" s="2"/>
      <c r="H649" s="2"/>
      <c r="I649" s="2"/>
      <c r="J649" s="2"/>
      <c r="K649" s="14"/>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row>
    <row r="650">
      <c r="A650" s="2"/>
      <c r="B650" s="2"/>
      <c r="C650" s="2"/>
      <c r="D650" s="2"/>
      <c r="E650" s="2"/>
      <c r="F650" s="2"/>
      <c r="G650" s="2"/>
      <c r="H650" s="2"/>
      <c r="I650" s="2"/>
      <c r="J650" s="2"/>
      <c r="K650" s="14"/>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row>
    <row r="651">
      <c r="A651" s="2"/>
      <c r="B651" s="2"/>
      <c r="C651" s="2"/>
      <c r="D651" s="2"/>
      <c r="E651" s="2"/>
      <c r="F651" s="2"/>
      <c r="G651" s="2"/>
      <c r="H651" s="2"/>
      <c r="I651" s="2"/>
      <c r="J651" s="2"/>
      <c r="K651" s="14"/>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row>
    <row r="652">
      <c r="A652" s="2"/>
      <c r="B652" s="2"/>
      <c r="C652" s="2"/>
      <c r="D652" s="2"/>
      <c r="E652" s="2"/>
      <c r="F652" s="2"/>
      <c r="G652" s="2"/>
      <c r="H652" s="2"/>
      <c r="I652" s="2"/>
      <c r="J652" s="2"/>
      <c r="K652" s="14"/>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row>
    <row r="653">
      <c r="A653" s="2"/>
      <c r="B653" s="2"/>
      <c r="C653" s="2"/>
      <c r="D653" s="2"/>
      <c r="E653" s="2"/>
      <c r="F653" s="2"/>
      <c r="G653" s="2"/>
      <c r="H653" s="2"/>
      <c r="I653" s="2"/>
      <c r="J653" s="2"/>
      <c r="K653" s="14"/>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row>
    <row r="654">
      <c r="A654" s="2"/>
      <c r="B654" s="2"/>
      <c r="C654" s="2"/>
      <c r="D654" s="2"/>
      <c r="E654" s="2"/>
      <c r="F654" s="2"/>
      <c r="G654" s="2"/>
      <c r="H654" s="2"/>
      <c r="I654" s="2"/>
      <c r="J654" s="2"/>
      <c r="K654" s="14"/>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row>
    <row r="655">
      <c r="A655" s="2"/>
      <c r="B655" s="2"/>
      <c r="C655" s="2"/>
      <c r="D655" s="2"/>
      <c r="E655" s="2"/>
      <c r="F655" s="2"/>
      <c r="G655" s="2"/>
      <c r="H655" s="2"/>
      <c r="I655" s="2"/>
      <c r="J655" s="2"/>
      <c r="K655" s="14"/>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row>
    <row r="656">
      <c r="A656" s="2"/>
      <c r="B656" s="2"/>
      <c r="C656" s="2"/>
      <c r="D656" s="2"/>
      <c r="E656" s="2"/>
      <c r="F656" s="2"/>
      <c r="G656" s="2"/>
      <c r="H656" s="2"/>
      <c r="I656" s="2"/>
      <c r="J656" s="2"/>
      <c r="K656" s="14"/>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row>
    <row r="657">
      <c r="A657" s="2"/>
      <c r="B657" s="2"/>
      <c r="C657" s="2"/>
      <c r="D657" s="2"/>
      <c r="E657" s="2"/>
      <c r="F657" s="2"/>
      <c r="G657" s="2"/>
      <c r="H657" s="2"/>
      <c r="I657" s="2"/>
      <c r="J657" s="2"/>
      <c r="K657" s="14"/>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row>
    <row r="658">
      <c r="A658" s="2"/>
      <c r="B658" s="2"/>
      <c r="C658" s="2"/>
      <c r="D658" s="2"/>
      <c r="E658" s="2"/>
      <c r="F658" s="2"/>
      <c r="G658" s="2"/>
      <c r="H658" s="2"/>
      <c r="I658" s="2"/>
      <c r="J658" s="2"/>
      <c r="K658" s="14"/>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row>
    <row r="659">
      <c r="A659" s="2"/>
      <c r="B659" s="2"/>
      <c r="C659" s="2"/>
      <c r="D659" s="2"/>
      <c r="E659" s="2"/>
      <c r="F659" s="2"/>
      <c r="G659" s="2"/>
      <c r="H659" s="2"/>
      <c r="I659" s="2"/>
      <c r="J659" s="2"/>
      <c r="K659" s="14"/>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row>
    <row r="660">
      <c r="A660" s="2"/>
      <c r="B660" s="2"/>
      <c r="C660" s="2"/>
      <c r="D660" s="2"/>
      <c r="E660" s="2"/>
      <c r="F660" s="2"/>
      <c r="G660" s="2"/>
      <c r="H660" s="2"/>
      <c r="I660" s="2"/>
      <c r="J660" s="2"/>
      <c r="K660" s="14"/>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row>
    <row r="661">
      <c r="A661" s="2"/>
      <c r="B661" s="2"/>
      <c r="C661" s="2"/>
      <c r="D661" s="2"/>
      <c r="E661" s="2"/>
      <c r="F661" s="2"/>
      <c r="G661" s="2"/>
      <c r="H661" s="2"/>
      <c r="I661" s="2"/>
      <c r="J661" s="2"/>
      <c r="K661" s="14"/>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row>
    <row r="662">
      <c r="A662" s="2"/>
      <c r="B662" s="2"/>
      <c r="C662" s="2"/>
      <c r="D662" s="2"/>
      <c r="E662" s="2"/>
      <c r="F662" s="2"/>
      <c r="G662" s="2"/>
      <c r="H662" s="2"/>
      <c r="I662" s="2"/>
      <c r="J662" s="2"/>
      <c r="K662" s="14"/>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row>
    <row r="663">
      <c r="A663" s="2"/>
      <c r="B663" s="2"/>
      <c r="C663" s="2"/>
      <c r="D663" s="2"/>
      <c r="E663" s="2"/>
      <c r="F663" s="2"/>
      <c r="G663" s="2"/>
      <c r="H663" s="2"/>
      <c r="I663" s="2"/>
      <c r="J663" s="2"/>
      <c r="K663" s="14"/>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row>
    <row r="664">
      <c r="A664" s="2"/>
      <c r="B664" s="2"/>
      <c r="C664" s="2"/>
      <c r="D664" s="2"/>
      <c r="E664" s="2"/>
      <c r="F664" s="2"/>
      <c r="G664" s="2"/>
      <c r="H664" s="2"/>
      <c r="I664" s="2"/>
      <c r="J664" s="2"/>
      <c r="K664" s="14"/>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row>
    <row r="665">
      <c r="A665" s="2"/>
      <c r="B665" s="2"/>
      <c r="C665" s="2"/>
      <c r="D665" s="2"/>
      <c r="E665" s="2"/>
      <c r="F665" s="2"/>
      <c r="G665" s="2"/>
      <c r="H665" s="2"/>
      <c r="I665" s="2"/>
      <c r="J665" s="2"/>
      <c r="K665" s="14"/>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row>
    <row r="666">
      <c r="A666" s="2"/>
      <c r="B666" s="2"/>
      <c r="C666" s="2"/>
      <c r="D666" s="2"/>
      <c r="E666" s="2"/>
      <c r="F666" s="2"/>
      <c r="G666" s="2"/>
      <c r="H666" s="2"/>
      <c r="I666" s="2"/>
      <c r="J666" s="2"/>
      <c r="K666" s="14"/>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row>
    <row r="667">
      <c r="A667" s="2"/>
      <c r="B667" s="2"/>
      <c r="C667" s="2"/>
      <c r="D667" s="2"/>
      <c r="E667" s="2"/>
      <c r="F667" s="2"/>
      <c r="G667" s="2"/>
      <c r="H667" s="2"/>
      <c r="I667" s="2"/>
      <c r="J667" s="2"/>
      <c r="K667" s="14"/>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row>
    <row r="668">
      <c r="A668" s="2"/>
      <c r="B668" s="2"/>
      <c r="C668" s="2"/>
      <c r="D668" s="2"/>
      <c r="E668" s="2"/>
      <c r="F668" s="2"/>
      <c r="G668" s="2"/>
      <c r="H668" s="2"/>
      <c r="I668" s="2"/>
      <c r="J668" s="2"/>
      <c r="K668" s="14"/>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row>
    <row r="669">
      <c r="A669" s="2"/>
      <c r="B669" s="2"/>
      <c r="C669" s="2"/>
      <c r="D669" s="2"/>
      <c r="E669" s="2"/>
      <c r="F669" s="2"/>
      <c r="G669" s="2"/>
      <c r="H669" s="2"/>
      <c r="I669" s="2"/>
      <c r="J669" s="2"/>
      <c r="K669" s="14"/>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row>
    <row r="670">
      <c r="A670" s="2"/>
      <c r="B670" s="2"/>
      <c r="C670" s="2"/>
      <c r="D670" s="2"/>
      <c r="E670" s="2"/>
      <c r="F670" s="2"/>
      <c r="G670" s="2"/>
      <c r="H670" s="2"/>
      <c r="I670" s="2"/>
      <c r="J670" s="2"/>
      <c r="K670" s="14"/>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row>
    <row r="671">
      <c r="A671" s="2"/>
      <c r="B671" s="2"/>
      <c r="C671" s="2"/>
      <c r="D671" s="2"/>
      <c r="E671" s="2"/>
      <c r="F671" s="2"/>
      <c r="G671" s="2"/>
      <c r="H671" s="2"/>
      <c r="I671" s="2"/>
      <c r="J671" s="2"/>
      <c r="K671" s="14"/>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row>
    <row r="672">
      <c r="A672" s="2"/>
      <c r="B672" s="2"/>
      <c r="C672" s="2"/>
      <c r="D672" s="2"/>
      <c r="E672" s="2"/>
      <c r="F672" s="2"/>
      <c r="G672" s="2"/>
      <c r="H672" s="2"/>
      <c r="I672" s="2"/>
      <c r="J672" s="2"/>
      <c r="K672" s="14"/>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row>
    <row r="673">
      <c r="A673" s="2"/>
      <c r="B673" s="2"/>
      <c r="C673" s="2"/>
      <c r="D673" s="2"/>
      <c r="E673" s="2"/>
      <c r="F673" s="2"/>
      <c r="G673" s="2"/>
      <c r="H673" s="2"/>
      <c r="I673" s="2"/>
      <c r="J673" s="2"/>
      <c r="K673" s="14"/>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row>
    <row r="674">
      <c r="A674" s="2"/>
      <c r="B674" s="2"/>
      <c r="C674" s="2"/>
      <c r="D674" s="2"/>
      <c r="E674" s="2"/>
      <c r="F674" s="2"/>
      <c r="G674" s="2"/>
      <c r="H674" s="2"/>
      <c r="I674" s="2"/>
      <c r="J674" s="2"/>
      <c r="K674" s="14"/>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row>
    <row r="675">
      <c r="A675" s="2"/>
      <c r="B675" s="2"/>
      <c r="C675" s="2"/>
      <c r="D675" s="2"/>
      <c r="E675" s="2"/>
      <c r="F675" s="2"/>
      <c r="G675" s="2"/>
      <c r="H675" s="2"/>
      <c r="I675" s="2"/>
      <c r="J675" s="2"/>
      <c r="K675" s="14"/>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row>
    <row r="676">
      <c r="A676" s="2"/>
      <c r="B676" s="2"/>
      <c r="C676" s="2"/>
      <c r="D676" s="2"/>
      <c r="E676" s="2"/>
      <c r="F676" s="2"/>
      <c r="G676" s="2"/>
      <c r="H676" s="2"/>
      <c r="I676" s="2"/>
      <c r="J676" s="2"/>
      <c r="K676" s="14"/>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row>
    <row r="677">
      <c r="A677" s="2"/>
      <c r="B677" s="2"/>
      <c r="C677" s="2"/>
      <c r="D677" s="2"/>
      <c r="E677" s="2"/>
      <c r="F677" s="2"/>
      <c r="G677" s="2"/>
      <c r="H677" s="2"/>
      <c r="I677" s="2"/>
      <c r="J677" s="2"/>
      <c r="K677" s="14"/>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row>
    <row r="678">
      <c r="A678" s="2"/>
      <c r="B678" s="2"/>
      <c r="C678" s="2"/>
      <c r="D678" s="2"/>
      <c r="E678" s="2"/>
      <c r="F678" s="2"/>
      <c r="G678" s="2"/>
      <c r="H678" s="2"/>
      <c r="I678" s="2"/>
      <c r="J678" s="2"/>
      <c r="K678" s="14"/>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row>
    <row r="679">
      <c r="A679" s="2"/>
      <c r="B679" s="2"/>
      <c r="C679" s="2"/>
      <c r="D679" s="2"/>
      <c r="E679" s="2"/>
      <c r="F679" s="2"/>
      <c r="G679" s="2"/>
      <c r="H679" s="2"/>
      <c r="I679" s="2"/>
      <c r="J679" s="2"/>
      <c r="K679" s="14"/>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row>
    <row r="680">
      <c r="A680" s="2"/>
      <c r="B680" s="2"/>
      <c r="C680" s="2"/>
      <c r="D680" s="2"/>
      <c r="E680" s="2"/>
      <c r="F680" s="2"/>
      <c r="G680" s="2"/>
      <c r="H680" s="2"/>
      <c r="I680" s="2"/>
      <c r="J680" s="2"/>
      <c r="K680" s="14"/>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row>
    <row r="681">
      <c r="A681" s="2"/>
      <c r="B681" s="2"/>
      <c r="C681" s="2"/>
      <c r="D681" s="2"/>
      <c r="E681" s="2"/>
      <c r="F681" s="2"/>
      <c r="G681" s="2"/>
      <c r="H681" s="2"/>
      <c r="I681" s="2"/>
      <c r="J681" s="2"/>
      <c r="K681" s="14"/>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row>
    <row r="682">
      <c r="A682" s="2"/>
      <c r="B682" s="2"/>
      <c r="C682" s="2"/>
      <c r="D682" s="2"/>
      <c r="E682" s="2"/>
      <c r="F682" s="2"/>
      <c r="G682" s="2"/>
      <c r="H682" s="2"/>
      <c r="I682" s="2"/>
      <c r="J682" s="2"/>
      <c r="K682" s="14"/>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row>
    <row r="683">
      <c r="A683" s="2"/>
      <c r="B683" s="2"/>
      <c r="C683" s="2"/>
      <c r="D683" s="2"/>
      <c r="E683" s="2"/>
      <c r="F683" s="2"/>
      <c r="G683" s="2"/>
      <c r="H683" s="2"/>
      <c r="I683" s="2"/>
      <c r="J683" s="2"/>
      <c r="K683" s="14"/>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row>
    <row r="684">
      <c r="A684" s="2"/>
      <c r="B684" s="2"/>
      <c r="C684" s="2"/>
      <c r="D684" s="2"/>
      <c r="E684" s="2"/>
      <c r="F684" s="2"/>
      <c r="G684" s="2"/>
      <c r="H684" s="2"/>
      <c r="I684" s="2"/>
      <c r="J684" s="2"/>
      <c r="K684" s="14"/>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row>
    <row r="685">
      <c r="A685" s="2"/>
      <c r="B685" s="2"/>
      <c r="C685" s="2"/>
      <c r="D685" s="2"/>
      <c r="E685" s="2"/>
      <c r="F685" s="2"/>
      <c r="G685" s="2"/>
      <c r="H685" s="2"/>
      <c r="I685" s="2"/>
      <c r="J685" s="2"/>
      <c r="K685" s="14"/>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row>
    <row r="686">
      <c r="A686" s="2"/>
      <c r="B686" s="2"/>
      <c r="C686" s="2"/>
      <c r="D686" s="2"/>
      <c r="E686" s="2"/>
      <c r="F686" s="2"/>
      <c r="G686" s="2"/>
      <c r="H686" s="2"/>
      <c r="I686" s="2"/>
      <c r="J686" s="2"/>
      <c r="K686" s="14"/>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row>
    <row r="687">
      <c r="A687" s="2"/>
      <c r="B687" s="2"/>
      <c r="C687" s="2"/>
      <c r="D687" s="2"/>
      <c r="E687" s="2"/>
      <c r="F687" s="2"/>
      <c r="G687" s="2"/>
      <c r="H687" s="2"/>
      <c r="I687" s="2"/>
      <c r="J687" s="2"/>
      <c r="K687" s="14"/>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row>
    <row r="688">
      <c r="A688" s="2"/>
      <c r="B688" s="2"/>
      <c r="C688" s="2"/>
      <c r="D688" s="2"/>
      <c r="E688" s="2"/>
      <c r="F688" s="2"/>
      <c r="G688" s="2"/>
      <c r="H688" s="2"/>
      <c r="I688" s="2"/>
      <c r="J688" s="2"/>
      <c r="K688" s="14"/>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row>
    <row r="689">
      <c r="A689" s="2"/>
      <c r="B689" s="2"/>
      <c r="C689" s="2"/>
      <c r="D689" s="2"/>
      <c r="E689" s="2"/>
      <c r="F689" s="2"/>
      <c r="G689" s="2"/>
      <c r="H689" s="2"/>
      <c r="I689" s="2"/>
      <c r="J689" s="2"/>
      <c r="K689" s="14"/>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row>
    <row r="690">
      <c r="A690" s="2"/>
      <c r="B690" s="2"/>
      <c r="C690" s="2"/>
      <c r="D690" s="2"/>
      <c r="E690" s="2"/>
      <c r="F690" s="2"/>
      <c r="G690" s="2"/>
      <c r="H690" s="2"/>
      <c r="I690" s="2"/>
      <c r="J690" s="2"/>
      <c r="K690" s="14"/>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row>
    <row r="691">
      <c r="A691" s="2"/>
      <c r="B691" s="2"/>
      <c r="C691" s="2"/>
      <c r="D691" s="2"/>
      <c r="E691" s="2"/>
      <c r="F691" s="2"/>
      <c r="G691" s="2"/>
      <c r="H691" s="2"/>
      <c r="I691" s="2"/>
      <c r="J691" s="2"/>
      <c r="K691" s="14"/>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row>
    <row r="692">
      <c r="A692" s="2"/>
      <c r="B692" s="2"/>
      <c r="C692" s="2"/>
      <c r="D692" s="2"/>
      <c r="E692" s="2"/>
      <c r="F692" s="2"/>
      <c r="G692" s="2"/>
      <c r="H692" s="2"/>
      <c r="I692" s="2"/>
      <c r="J692" s="2"/>
      <c r="K692" s="14"/>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row>
    <row r="693">
      <c r="A693" s="2"/>
      <c r="B693" s="2"/>
      <c r="C693" s="2"/>
      <c r="D693" s="2"/>
      <c r="E693" s="2"/>
      <c r="F693" s="2"/>
      <c r="G693" s="2"/>
      <c r="H693" s="2"/>
      <c r="I693" s="2"/>
      <c r="J693" s="2"/>
      <c r="K693" s="14"/>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row>
    <row r="694">
      <c r="A694" s="2"/>
      <c r="B694" s="2"/>
      <c r="C694" s="2"/>
      <c r="D694" s="2"/>
      <c r="E694" s="2"/>
      <c r="F694" s="2"/>
      <c r="G694" s="2"/>
      <c r="H694" s="2"/>
      <c r="I694" s="2"/>
      <c r="J694" s="2"/>
      <c r="K694" s="14"/>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row>
    <row r="695">
      <c r="A695" s="2"/>
      <c r="B695" s="2"/>
      <c r="C695" s="2"/>
      <c r="D695" s="2"/>
      <c r="E695" s="2"/>
      <c r="F695" s="2"/>
      <c r="G695" s="2"/>
      <c r="H695" s="2"/>
      <c r="I695" s="2"/>
      <c r="J695" s="2"/>
      <c r="K695" s="14"/>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row>
    <row r="696">
      <c r="A696" s="2"/>
      <c r="B696" s="2"/>
      <c r="C696" s="2"/>
      <c r="D696" s="2"/>
      <c r="E696" s="2"/>
      <c r="F696" s="2"/>
      <c r="G696" s="2"/>
      <c r="H696" s="2"/>
      <c r="I696" s="2"/>
      <c r="J696" s="2"/>
      <c r="K696" s="14"/>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row>
    <row r="697">
      <c r="A697" s="2"/>
      <c r="B697" s="2"/>
      <c r="C697" s="2"/>
      <c r="D697" s="2"/>
      <c r="E697" s="2"/>
      <c r="F697" s="2"/>
      <c r="G697" s="2"/>
      <c r="H697" s="2"/>
      <c r="I697" s="2"/>
      <c r="J697" s="2"/>
      <c r="K697" s="14"/>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row>
    <row r="698">
      <c r="A698" s="2"/>
      <c r="B698" s="2"/>
      <c r="C698" s="2"/>
      <c r="D698" s="2"/>
      <c r="E698" s="2"/>
      <c r="F698" s="2"/>
      <c r="G698" s="2"/>
      <c r="H698" s="2"/>
      <c r="I698" s="2"/>
      <c r="J698" s="2"/>
      <c r="K698" s="14"/>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row>
    <row r="699">
      <c r="A699" s="2"/>
      <c r="B699" s="2"/>
      <c r="C699" s="2"/>
      <c r="D699" s="2"/>
      <c r="E699" s="2"/>
      <c r="F699" s="2"/>
      <c r="G699" s="2"/>
      <c r="H699" s="2"/>
      <c r="I699" s="2"/>
      <c r="J699" s="2"/>
      <c r="K699" s="14"/>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row>
    <row r="700">
      <c r="A700" s="2"/>
      <c r="B700" s="2"/>
      <c r="C700" s="2"/>
      <c r="D700" s="2"/>
      <c r="E700" s="2"/>
      <c r="F700" s="2"/>
      <c r="G700" s="2"/>
      <c r="H700" s="2"/>
      <c r="I700" s="2"/>
      <c r="J700" s="2"/>
      <c r="K700" s="14"/>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row>
    <row r="701">
      <c r="A701" s="2"/>
      <c r="B701" s="2"/>
      <c r="C701" s="2"/>
      <c r="D701" s="2"/>
      <c r="E701" s="2"/>
      <c r="F701" s="2"/>
      <c r="G701" s="2"/>
      <c r="H701" s="2"/>
      <c r="I701" s="2"/>
      <c r="J701" s="2"/>
      <c r="K701" s="14"/>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row>
    <row r="702">
      <c r="A702" s="2"/>
      <c r="B702" s="2"/>
      <c r="C702" s="2"/>
      <c r="D702" s="2"/>
      <c r="E702" s="2"/>
      <c r="F702" s="2"/>
      <c r="G702" s="2"/>
      <c r="H702" s="2"/>
      <c r="I702" s="2"/>
      <c r="J702" s="2"/>
      <c r="K702" s="14"/>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row>
    <row r="703">
      <c r="A703" s="2"/>
      <c r="B703" s="2"/>
      <c r="C703" s="2"/>
      <c r="D703" s="2"/>
      <c r="E703" s="2"/>
      <c r="F703" s="2"/>
      <c r="G703" s="2"/>
      <c r="H703" s="2"/>
      <c r="I703" s="2"/>
      <c r="J703" s="2"/>
      <c r="K703" s="14"/>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row>
    <row r="704">
      <c r="A704" s="2"/>
      <c r="B704" s="2"/>
      <c r="C704" s="2"/>
      <c r="D704" s="2"/>
      <c r="E704" s="2"/>
      <c r="F704" s="2"/>
      <c r="G704" s="2"/>
      <c r="H704" s="2"/>
      <c r="I704" s="2"/>
      <c r="J704" s="2"/>
      <c r="K704" s="14"/>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row>
    <row r="705">
      <c r="A705" s="2"/>
      <c r="B705" s="2"/>
      <c r="C705" s="2"/>
      <c r="D705" s="2"/>
      <c r="E705" s="2"/>
      <c r="F705" s="2"/>
      <c r="G705" s="2"/>
      <c r="H705" s="2"/>
      <c r="I705" s="2"/>
      <c r="J705" s="2"/>
      <c r="K705" s="14"/>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row>
    <row r="706">
      <c r="A706" s="2"/>
      <c r="B706" s="2"/>
      <c r="C706" s="2"/>
      <c r="D706" s="2"/>
      <c r="E706" s="2"/>
      <c r="F706" s="2"/>
      <c r="G706" s="2"/>
      <c r="H706" s="2"/>
      <c r="I706" s="2"/>
      <c r="J706" s="2"/>
      <c r="K706" s="14"/>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row>
    <row r="707">
      <c r="A707" s="2"/>
      <c r="B707" s="2"/>
      <c r="C707" s="2"/>
      <c r="D707" s="2"/>
      <c r="E707" s="2"/>
      <c r="F707" s="2"/>
      <c r="G707" s="2"/>
      <c r="H707" s="2"/>
      <c r="I707" s="2"/>
      <c r="J707" s="2"/>
      <c r="K707" s="14"/>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row>
    <row r="708">
      <c r="A708" s="2"/>
      <c r="B708" s="2"/>
      <c r="C708" s="2"/>
      <c r="D708" s="2"/>
      <c r="E708" s="2"/>
      <c r="F708" s="2"/>
      <c r="G708" s="2"/>
      <c r="H708" s="2"/>
      <c r="I708" s="2"/>
      <c r="J708" s="2"/>
      <c r="K708" s="14"/>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row>
    <row r="709">
      <c r="A709" s="2"/>
      <c r="B709" s="2"/>
      <c r="C709" s="2"/>
      <c r="D709" s="2"/>
      <c r="E709" s="2"/>
      <c r="F709" s="2"/>
      <c r="G709" s="2"/>
      <c r="H709" s="2"/>
      <c r="I709" s="2"/>
      <c r="J709" s="2"/>
      <c r="K709" s="14"/>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row>
    <row r="710">
      <c r="A710" s="2"/>
      <c r="B710" s="2"/>
      <c r="C710" s="2"/>
      <c r="D710" s="2"/>
      <c r="E710" s="2"/>
      <c r="F710" s="2"/>
      <c r="G710" s="2"/>
      <c r="H710" s="2"/>
      <c r="I710" s="2"/>
      <c r="J710" s="2"/>
      <c r="K710" s="14"/>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row>
    <row r="711">
      <c r="A711" s="2"/>
      <c r="B711" s="2"/>
      <c r="C711" s="2"/>
      <c r="D711" s="2"/>
      <c r="E711" s="2"/>
      <c r="F711" s="2"/>
      <c r="G711" s="2"/>
      <c r="H711" s="2"/>
      <c r="I711" s="2"/>
      <c r="J711" s="2"/>
      <c r="K711" s="14"/>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row>
    <row r="712">
      <c r="A712" s="2"/>
      <c r="B712" s="2"/>
      <c r="C712" s="2"/>
      <c r="D712" s="2"/>
      <c r="E712" s="2"/>
      <c r="F712" s="2"/>
      <c r="G712" s="2"/>
      <c r="H712" s="2"/>
      <c r="I712" s="2"/>
      <c r="J712" s="2"/>
      <c r="K712" s="14"/>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row>
    <row r="713">
      <c r="A713" s="2"/>
      <c r="B713" s="2"/>
      <c r="C713" s="2"/>
      <c r="D713" s="2"/>
      <c r="E713" s="2"/>
      <c r="F713" s="2"/>
      <c r="G713" s="2"/>
      <c r="H713" s="2"/>
      <c r="I713" s="2"/>
      <c r="J713" s="2"/>
      <c r="K713" s="14"/>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row>
    <row r="714">
      <c r="A714" s="2"/>
      <c r="B714" s="2"/>
      <c r="C714" s="2"/>
      <c r="D714" s="2"/>
      <c r="E714" s="2"/>
      <c r="F714" s="2"/>
      <c r="G714" s="2"/>
      <c r="H714" s="2"/>
      <c r="I714" s="2"/>
      <c r="J714" s="2"/>
      <c r="K714" s="14"/>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row>
    <row r="715">
      <c r="A715" s="2"/>
      <c r="B715" s="2"/>
      <c r="C715" s="2"/>
      <c r="D715" s="2"/>
      <c r="E715" s="2"/>
      <c r="F715" s="2"/>
      <c r="G715" s="2"/>
      <c r="H715" s="2"/>
      <c r="I715" s="2"/>
      <c r="J715" s="2"/>
      <c r="K715" s="14"/>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row>
    <row r="716">
      <c r="A716" s="2"/>
      <c r="B716" s="2"/>
      <c r="C716" s="2"/>
      <c r="D716" s="2"/>
      <c r="E716" s="2"/>
      <c r="F716" s="2"/>
      <c r="G716" s="2"/>
      <c r="H716" s="2"/>
      <c r="I716" s="2"/>
      <c r="J716" s="2"/>
      <c r="K716" s="14"/>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row>
    <row r="717">
      <c r="A717" s="2"/>
      <c r="B717" s="2"/>
      <c r="C717" s="2"/>
      <c r="D717" s="2"/>
      <c r="E717" s="2"/>
      <c r="F717" s="2"/>
      <c r="G717" s="2"/>
      <c r="H717" s="2"/>
      <c r="I717" s="2"/>
      <c r="J717" s="2"/>
      <c r="K717" s="14"/>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row>
    <row r="718">
      <c r="A718" s="2"/>
      <c r="B718" s="2"/>
      <c r="C718" s="2"/>
      <c r="D718" s="2"/>
      <c r="E718" s="2"/>
      <c r="F718" s="2"/>
      <c r="G718" s="2"/>
      <c r="H718" s="2"/>
      <c r="I718" s="2"/>
      <c r="J718" s="2"/>
      <c r="K718" s="14"/>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row>
    <row r="719">
      <c r="A719" s="2"/>
      <c r="B719" s="2"/>
      <c r="C719" s="2"/>
      <c r="D719" s="2"/>
      <c r="E719" s="2"/>
      <c r="F719" s="2"/>
      <c r="G719" s="2"/>
      <c r="H719" s="2"/>
      <c r="I719" s="2"/>
      <c r="J719" s="2"/>
      <c r="K719" s="14"/>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row>
    <row r="720">
      <c r="A720" s="2"/>
      <c r="B720" s="2"/>
      <c r="C720" s="2"/>
      <c r="D720" s="2"/>
      <c r="E720" s="2"/>
      <c r="F720" s="2"/>
      <c r="G720" s="2"/>
      <c r="H720" s="2"/>
      <c r="I720" s="2"/>
      <c r="J720" s="2"/>
      <c r="K720" s="14"/>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row>
    <row r="721">
      <c r="A721" s="2"/>
      <c r="B721" s="2"/>
      <c r="C721" s="2"/>
      <c r="D721" s="2"/>
      <c r="E721" s="2"/>
      <c r="F721" s="2"/>
      <c r="G721" s="2"/>
      <c r="H721" s="2"/>
      <c r="I721" s="2"/>
      <c r="J721" s="2"/>
      <c r="K721" s="14"/>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row>
    <row r="722">
      <c r="A722" s="2"/>
      <c r="B722" s="2"/>
      <c r="C722" s="2"/>
      <c r="D722" s="2"/>
      <c r="E722" s="2"/>
      <c r="F722" s="2"/>
      <c r="G722" s="2"/>
      <c r="H722" s="2"/>
      <c r="I722" s="2"/>
      <c r="J722" s="2"/>
      <c r="K722" s="14"/>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row>
    <row r="723">
      <c r="A723" s="2"/>
      <c r="B723" s="2"/>
      <c r="C723" s="2"/>
      <c r="D723" s="2"/>
      <c r="E723" s="2"/>
      <c r="F723" s="2"/>
      <c r="G723" s="2"/>
      <c r="H723" s="2"/>
      <c r="I723" s="2"/>
      <c r="J723" s="2"/>
      <c r="K723" s="14"/>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row>
    <row r="724">
      <c r="A724" s="2"/>
      <c r="B724" s="2"/>
      <c r="C724" s="2"/>
      <c r="D724" s="2"/>
      <c r="E724" s="2"/>
      <c r="F724" s="2"/>
      <c r="G724" s="2"/>
      <c r="H724" s="2"/>
      <c r="I724" s="2"/>
      <c r="J724" s="2"/>
      <c r="K724" s="14"/>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row>
    <row r="725">
      <c r="A725" s="2"/>
      <c r="B725" s="2"/>
      <c r="C725" s="2"/>
      <c r="D725" s="2"/>
      <c r="E725" s="2"/>
      <c r="F725" s="2"/>
      <c r="G725" s="2"/>
      <c r="H725" s="2"/>
      <c r="I725" s="2"/>
      <c r="J725" s="2"/>
      <c r="K725" s="14"/>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row>
    <row r="726">
      <c r="A726" s="2"/>
      <c r="B726" s="2"/>
      <c r="C726" s="2"/>
      <c r="D726" s="2"/>
      <c r="E726" s="2"/>
      <c r="F726" s="2"/>
      <c r="G726" s="2"/>
      <c r="H726" s="2"/>
      <c r="I726" s="2"/>
      <c r="J726" s="2"/>
      <c r="K726" s="14"/>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row>
    <row r="727">
      <c r="A727" s="2"/>
      <c r="B727" s="2"/>
      <c r="C727" s="2"/>
      <c r="D727" s="2"/>
      <c r="E727" s="2"/>
      <c r="F727" s="2"/>
      <c r="G727" s="2"/>
      <c r="H727" s="2"/>
      <c r="I727" s="2"/>
      <c r="J727" s="2"/>
      <c r="K727" s="14"/>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row>
    <row r="728">
      <c r="A728" s="2"/>
      <c r="B728" s="2"/>
      <c r="C728" s="2"/>
      <c r="D728" s="2"/>
      <c r="E728" s="2"/>
      <c r="F728" s="2"/>
      <c r="G728" s="2"/>
      <c r="H728" s="2"/>
      <c r="I728" s="2"/>
      <c r="J728" s="2"/>
      <c r="K728" s="14"/>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row>
    <row r="729">
      <c r="A729" s="2"/>
      <c r="B729" s="2"/>
      <c r="C729" s="2"/>
      <c r="D729" s="2"/>
      <c r="E729" s="2"/>
      <c r="F729" s="2"/>
      <c r="G729" s="2"/>
      <c r="H729" s="2"/>
      <c r="I729" s="2"/>
      <c r="J729" s="2"/>
      <c r="K729" s="14"/>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row>
    <row r="730">
      <c r="A730" s="2"/>
      <c r="B730" s="2"/>
      <c r="C730" s="2"/>
      <c r="D730" s="2"/>
      <c r="E730" s="2"/>
      <c r="F730" s="2"/>
      <c r="G730" s="2"/>
      <c r="H730" s="2"/>
      <c r="I730" s="2"/>
      <c r="J730" s="2"/>
      <c r="K730" s="14"/>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row>
    <row r="731">
      <c r="A731" s="2"/>
      <c r="B731" s="2"/>
      <c r="C731" s="2"/>
      <c r="D731" s="2"/>
      <c r="E731" s="2"/>
      <c r="F731" s="2"/>
      <c r="G731" s="2"/>
      <c r="H731" s="2"/>
      <c r="I731" s="2"/>
      <c r="J731" s="2"/>
      <c r="K731" s="14"/>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row>
    <row r="732">
      <c r="A732" s="2"/>
      <c r="B732" s="2"/>
      <c r="C732" s="2"/>
      <c r="D732" s="2"/>
      <c r="E732" s="2"/>
      <c r="F732" s="2"/>
      <c r="G732" s="2"/>
      <c r="H732" s="2"/>
      <c r="I732" s="2"/>
      <c r="J732" s="2"/>
      <c r="K732" s="14"/>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row>
    <row r="733">
      <c r="A733" s="2"/>
      <c r="B733" s="2"/>
      <c r="C733" s="2"/>
      <c r="D733" s="2"/>
      <c r="E733" s="2"/>
      <c r="F733" s="2"/>
      <c r="G733" s="2"/>
      <c r="H733" s="2"/>
      <c r="I733" s="2"/>
      <c r="J733" s="2"/>
      <c r="K733" s="14"/>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row>
    <row r="734">
      <c r="A734" s="2"/>
      <c r="B734" s="2"/>
      <c r="C734" s="2"/>
      <c r="D734" s="2"/>
      <c r="E734" s="2"/>
      <c r="F734" s="2"/>
      <c r="G734" s="2"/>
      <c r="H734" s="2"/>
      <c r="I734" s="2"/>
      <c r="J734" s="2"/>
      <c r="K734" s="14"/>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row>
    <row r="735">
      <c r="A735" s="2"/>
      <c r="B735" s="2"/>
      <c r="C735" s="2"/>
      <c r="D735" s="2"/>
      <c r="E735" s="2"/>
      <c r="F735" s="2"/>
      <c r="G735" s="2"/>
      <c r="H735" s="2"/>
      <c r="I735" s="2"/>
      <c r="J735" s="2"/>
      <c r="K735" s="14"/>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row>
    <row r="736">
      <c r="A736" s="2"/>
      <c r="B736" s="2"/>
      <c r="C736" s="2"/>
      <c r="D736" s="2"/>
      <c r="E736" s="2"/>
      <c r="F736" s="2"/>
      <c r="G736" s="2"/>
      <c r="H736" s="2"/>
      <c r="I736" s="2"/>
      <c r="J736" s="2"/>
      <c r="K736" s="14"/>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row>
    <row r="737">
      <c r="A737" s="2"/>
      <c r="B737" s="2"/>
      <c r="C737" s="2"/>
      <c r="D737" s="2"/>
      <c r="E737" s="2"/>
      <c r="F737" s="2"/>
      <c r="G737" s="2"/>
      <c r="H737" s="2"/>
      <c r="I737" s="2"/>
      <c r="J737" s="2"/>
      <c r="K737" s="14"/>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row>
    <row r="738">
      <c r="A738" s="2"/>
      <c r="B738" s="2"/>
      <c r="C738" s="2"/>
      <c r="D738" s="2"/>
      <c r="E738" s="2"/>
      <c r="F738" s="2"/>
      <c r="G738" s="2"/>
      <c r="H738" s="2"/>
      <c r="I738" s="2"/>
      <c r="J738" s="2"/>
      <c r="K738" s="14"/>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row>
    <row r="739">
      <c r="A739" s="2"/>
      <c r="B739" s="2"/>
      <c r="C739" s="2"/>
      <c r="D739" s="2"/>
      <c r="E739" s="2"/>
      <c r="F739" s="2"/>
      <c r="G739" s="2"/>
      <c r="H739" s="2"/>
      <c r="I739" s="2"/>
      <c r="J739" s="2"/>
      <c r="K739" s="14"/>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row>
    <row r="740">
      <c r="A740" s="2"/>
      <c r="B740" s="2"/>
      <c r="C740" s="2"/>
      <c r="D740" s="2"/>
      <c r="E740" s="2"/>
      <c r="F740" s="2"/>
      <c r="G740" s="2"/>
      <c r="H740" s="2"/>
      <c r="I740" s="2"/>
      <c r="J740" s="2"/>
      <c r="K740" s="14"/>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row>
    <row r="741">
      <c r="A741" s="2"/>
      <c r="B741" s="2"/>
      <c r="C741" s="2"/>
      <c r="D741" s="2"/>
      <c r="E741" s="2"/>
      <c r="F741" s="2"/>
      <c r="G741" s="2"/>
      <c r="H741" s="2"/>
      <c r="I741" s="2"/>
      <c r="J741" s="2"/>
      <c r="K741" s="14"/>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row>
    <row r="742">
      <c r="A742" s="2"/>
      <c r="B742" s="2"/>
      <c r="C742" s="2"/>
      <c r="D742" s="2"/>
      <c r="E742" s="2"/>
      <c r="F742" s="2"/>
      <c r="G742" s="2"/>
      <c r="H742" s="2"/>
      <c r="I742" s="2"/>
      <c r="J742" s="2"/>
      <c r="K742" s="14"/>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row>
    <row r="743">
      <c r="A743" s="2"/>
      <c r="B743" s="2"/>
      <c r="C743" s="2"/>
      <c r="D743" s="2"/>
      <c r="E743" s="2"/>
      <c r="F743" s="2"/>
      <c r="G743" s="2"/>
      <c r="H743" s="2"/>
      <c r="I743" s="2"/>
      <c r="J743" s="2"/>
      <c r="K743" s="14"/>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row>
    <row r="744">
      <c r="A744" s="2"/>
      <c r="B744" s="2"/>
      <c r="C744" s="2"/>
      <c r="D744" s="2"/>
      <c r="E744" s="2"/>
      <c r="F744" s="2"/>
      <c r="G744" s="2"/>
      <c r="H744" s="2"/>
      <c r="I744" s="2"/>
      <c r="J744" s="2"/>
      <c r="K744" s="14"/>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row>
    <row r="745">
      <c r="A745" s="2"/>
      <c r="B745" s="2"/>
      <c r="C745" s="2"/>
      <c r="D745" s="2"/>
      <c r="E745" s="2"/>
      <c r="F745" s="2"/>
      <c r="G745" s="2"/>
      <c r="H745" s="2"/>
      <c r="I745" s="2"/>
      <c r="J745" s="2"/>
      <c r="K745" s="14"/>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row>
    <row r="746">
      <c r="A746" s="2"/>
      <c r="B746" s="2"/>
      <c r="C746" s="2"/>
      <c r="D746" s="2"/>
      <c r="E746" s="2"/>
      <c r="F746" s="2"/>
      <c r="G746" s="2"/>
      <c r="H746" s="2"/>
      <c r="I746" s="2"/>
      <c r="J746" s="2"/>
      <c r="K746" s="14"/>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row>
    <row r="747">
      <c r="A747" s="2"/>
      <c r="B747" s="2"/>
      <c r="C747" s="2"/>
      <c r="D747" s="2"/>
      <c r="E747" s="2"/>
      <c r="F747" s="2"/>
      <c r="G747" s="2"/>
      <c r="H747" s="2"/>
      <c r="I747" s="2"/>
      <c r="J747" s="2"/>
      <c r="K747" s="14"/>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row>
    <row r="748">
      <c r="A748" s="2"/>
      <c r="B748" s="2"/>
      <c r="C748" s="2"/>
      <c r="D748" s="2"/>
      <c r="E748" s="2"/>
      <c r="F748" s="2"/>
      <c r="G748" s="2"/>
      <c r="H748" s="2"/>
      <c r="I748" s="2"/>
      <c r="J748" s="2"/>
      <c r="K748" s="14"/>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row>
    <row r="749">
      <c r="A749" s="2"/>
      <c r="B749" s="2"/>
      <c r="C749" s="2"/>
      <c r="D749" s="2"/>
      <c r="E749" s="2"/>
      <c r="F749" s="2"/>
      <c r="G749" s="2"/>
      <c r="H749" s="2"/>
      <c r="I749" s="2"/>
      <c r="J749" s="2"/>
      <c r="K749" s="14"/>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row>
    <row r="750">
      <c r="A750" s="2"/>
      <c r="B750" s="2"/>
      <c r="C750" s="2"/>
      <c r="D750" s="2"/>
      <c r="E750" s="2"/>
      <c r="F750" s="2"/>
      <c r="G750" s="2"/>
      <c r="H750" s="2"/>
      <c r="I750" s="2"/>
      <c r="J750" s="2"/>
      <c r="K750" s="14"/>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row>
    <row r="751">
      <c r="A751" s="2"/>
      <c r="B751" s="2"/>
      <c r="C751" s="2"/>
      <c r="D751" s="2"/>
      <c r="E751" s="2"/>
      <c r="F751" s="2"/>
      <c r="G751" s="2"/>
      <c r="H751" s="2"/>
      <c r="I751" s="2"/>
      <c r="J751" s="2"/>
      <c r="K751" s="14"/>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row>
    <row r="752">
      <c r="A752" s="2"/>
      <c r="B752" s="2"/>
      <c r="C752" s="2"/>
      <c r="D752" s="2"/>
      <c r="E752" s="2"/>
      <c r="F752" s="2"/>
      <c r="G752" s="2"/>
      <c r="H752" s="2"/>
      <c r="I752" s="2"/>
      <c r="J752" s="2"/>
      <c r="K752" s="14"/>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row>
    <row r="753">
      <c r="A753" s="2"/>
      <c r="B753" s="2"/>
      <c r="C753" s="2"/>
      <c r="D753" s="2"/>
      <c r="E753" s="2"/>
      <c r="F753" s="2"/>
      <c r="G753" s="2"/>
      <c r="H753" s="2"/>
      <c r="I753" s="2"/>
      <c r="J753" s="2"/>
      <c r="K753" s="14"/>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row>
    <row r="754">
      <c r="A754" s="2"/>
      <c r="B754" s="2"/>
      <c r="C754" s="2"/>
      <c r="D754" s="2"/>
      <c r="E754" s="2"/>
      <c r="F754" s="2"/>
      <c r="G754" s="2"/>
      <c r="H754" s="2"/>
      <c r="I754" s="2"/>
      <c r="J754" s="2"/>
      <c r="K754" s="14"/>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row>
    <row r="755">
      <c r="A755" s="2"/>
      <c r="B755" s="2"/>
      <c r="C755" s="2"/>
      <c r="D755" s="2"/>
      <c r="E755" s="2"/>
      <c r="F755" s="2"/>
      <c r="G755" s="2"/>
      <c r="H755" s="2"/>
      <c r="I755" s="2"/>
      <c r="J755" s="2"/>
      <c r="K755" s="14"/>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row>
    <row r="756">
      <c r="A756" s="2"/>
      <c r="B756" s="2"/>
      <c r="C756" s="2"/>
      <c r="D756" s="2"/>
      <c r="E756" s="2"/>
      <c r="F756" s="2"/>
      <c r="G756" s="2"/>
      <c r="H756" s="2"/>
      <c r="I756" s="2"/>
      <c r="J756" s="2"/>
      <c r="K756" s="14"/>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row>
    <row r="757">
      <c r="A757" s="2"/>
      <c r="B757" s="2"/>
      <c r="C757" s="2"/>
      <c r="D757" s="2"/>
      <c r="E757" s="2"/>
      <c r="F757" s="2"/>
      <c r="G757" s="2"/>
      <c r="H757" s="2"/>
      <c r="I757" s="2"/>
      <c r="J757" s="2"/>
      <c r="K757" s="14"/>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row>
    <row r="758">
      <c r="A758" s="2"/>
      <c r="B758" s="2"/>
      <c r="C758" s="2"/>
      <c r="D758" s="2"/>
      <c r="E758" s="2"/>
      <c r="F758" s="2"/>
      <c r="G758" s="2"/>
      <c r="H758" s="2"/>
      <c r="I758" s="2"/>
      <c r="J758" s="2"/>
      <c r="K758" s="14"/>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row>
    <row r="759">
      <c r="A759" s="2"/>
      <c r="B759" s="2"/>
      <c r="C759" s="2"/>
      <c r="D759" s="2"/>
      <c r="E759" s="2"/>
      <c r="F759" s="2"/>
      <c r="G759" s="2"/>
      <c r="H759" s="2"/>
      <c r="I759" s="2"/>
      <c r="J759" s="2"/>
      <c r="K759" s="14"/>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row>
    <row r="760">
      <c r="A760" s="2"/>
      <c r="B760" s="2"/>
      <c r="C760" s="2"/>
      <c r="D760" s="2"/>
      <c r="E760" s="2"/>
      <c r="F760" s="2"/>
      <c r="G760" s="2"/>
      <c r="H760" s="2"/>
      <c r="I760" s="2"/>
      <c r="J760" s="2"/>
      <c r="K760" s="14"/>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row>
    <row r="761">
      <c r="A761" s="2"/>
      <c r="B761" s="2"/>
      <c r="C761" s="2"/>
      <c r="D761" s="2"/>
      <c r="E761" s="2"/>
      <c r="F761" s="2"/>
      <c r="G761" s="2"/>
      <c r="H761" s="2"/>
      <c r="I761" s="2"/>
      <c r="J761" s="2"/>
      <c r="K761" s="14"/>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row>
    <row r="762">
      <c r="A762" s="2"/>
      <c r="B762" s="2"/>
      <c r="C762" s="2"/>
      <c r="D762" s="2"/>
      <c r="E762" s="2"/>
      <c r="F762" s="2"/>
      <c r="G762" s="2"/>
      <c r="H762" s="2"/>
      <c r="I762" s="2"/>
      <c r="J762" s="2"/>
      <c r="K762" s="14"/>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row>
    <row r="763">
      <c r="A763" s="2"/>
      <c r="B763" s="2"/>
      <c r="C763" s="2"/>
      <c r="D763" s="2"/>
      <c r="E763" s="2"/>
      <c r="F763" s="2"/>
      <c r="G763" s="2"/>
      <c r="H763" s="2"/>
      <c r="I763" s="2"/>
      <c r="J763" s="2"/>
      <c r="K763" s="14"/>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row>
    <row r="764">
      <c r="A764" s="2"/>
      <c r="B764" s="2"/>
      <c r="C764" s="2"/>
      <c r="D764" s="2"/>
      <c r="E764" s="2"/>
      <c r="F764" s="2"/>
      <c r="G764" s="2"/>
      <c r="H764" s="2"/>
      <c r="I764" s="2"/>
      <c r="J764" s="2"/>
      <c r="K764" s="14"/>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row>
    <row r="765">
      <c r="A765" s="2"/>
      <c r="B765" s="2"/>
      <c r="C765" s="2"/>
      <c r="D765" s="2"/>
      <c r="E765" s="2"/>
      <c r="F765" s="2"/>
      <c r="G765" s="2"/>
      <c r="H765" s="2"/>
      <c r="I765" s="2"/>
      <c r="J765" s="2"/>
      <c r="K765" s="14"/>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row>
    <row r="766">
      <c r="A766" s="2"/>
      <c r="B766" s="2"/>
      <c r="C766" s="2"/>
      <c r="D766" s="2"/>
      <c r="E766" s="2"/>
      <c r="F766" s="2"/>
      <c r="G766" s="2"/>
      <c r="H766" s="2"/>
      <c r="I766" s="2"/>
      <c r="J766" s="2"/>
      <c r="K766" s="14"/>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row>
    <row r="767">
      <c r="A767" s="2"/>
      <c r="B767" s="2"/>
      <c r="C767" s="2"/>
      <c r="D767" s="2"/>
      <c r="E767" s="2"/>
      <c r="F767" s="2"/>
      <c r="G767" s="2"/>
      <c r="H767" s="2"/>
      <c r="I767" s="2"/>
      <c r="J767" s="2"/>
      <c r="K767" s="14"/>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row>
    <row r="768">
      <c r="A768" s="2"/>
      <c r="B768" s="2"/>
      <c r="C768" s="2"/>
      <c r="D768" s="2"/>
      <c r="E768" s="2"/>
      <c r="F768" s="2"/>
      <c r="G768" s="2"/>
      <c r="H768" s="2"/>
      <c r="I768" s="2"/>
      <c r="J768" s="2"/>
      <c r="K768" s="14"/>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row>
    <row r="769">
      <c r="A769" s="2"/>
      <c r="B769" s="2"/>
      <c r="C769" s="2"/>
      <c r="D769" s="2"/>
      <c r="E769" s="2"/>
      <c r="F769" s="2"/>
      <c r="G769" s="2"/>
      <c r="H769" s="2"/>
      <c r="I769" s="2"/>
      <c r="J769" s="2"/>
      <c r="K769" s="14"/>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row>
    <row r="770">
      <c r="A770" s="2"/>
      <c r="B770" s="2"/>
      <c r="C770" s="2"/>
      <c r="D770" s="2"/>
      <c r="E770" s="2"/>
      <c r="F770" s="2"/>
      <c r="G770" s="2"/>
      <c r="H770" s="2"/>
      <c r="I770" s="2"/>
      <c r="J770" s="2"/>
      <c r="K770" s="14"/>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row>
    <row r="771">
      <c r="A771" s="2"/>
      <c r="B771" s="2"/>
      <c r="C771" s="2"/>
      <c r="D771" s="2"/>
      <c r="E771" s="2"/>
      <c r="F771" s="2"/>
      <c r="G771" s="2"/>
      <c r="H771" s="2"/>
      <c r="I771" s="2"/>
      <c r="J771" s="2"/>
      <c r="K771" s="14"/>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row>
    <row r="772">
      <c r="A772" s="2"/>
      <c r="B772" s="2"/>
      <c r="C772" s="2"/>
      <c r="D772" s="2"/>
      <c r="E772" s="2"/>
      <c r="F772" s="2"/>
      <c r="G772" s="2"/>
      <c r="H772" s="2"/>
      <c r="I772" s="2"/>
      <c r="J772" s="2"/>
      <c r="K772" s="14"/>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row>
    <row r="773">
      <c r="A773" s="2"/>
      <c r="B773" s="2"/>
      <c r="C773" s="2"/>
      <c r="D773" s="2"/>
      <c r="E773" s="2"/>
      <c r="F773" s="2"/>
      <c r="G773" s="2"/>
      <c r="H773" s="2"/>
      <c r="I773" s="2"/>
      <c r="J773" s="2"/>
      <c r="K773" s="14"/>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row>
    <row r="774">
      <c r="A774" s="2"/>
      <c r="B774" s="2"/>
      <c r="C774" s="2"/>
      <c r="D774" s="2"/>
      <c r="E774" s="2"/>
      <c r="F774" s="2"/>
      <c r="G774" s="2"/>
      <c r="H774" s="2"/>
      <c r="I774" s="2"/>
      <c r="J774" s="2"/>
      <c r="K774" s="14"/>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row>
    <row r="775">
      <c r="A775" s="2"/>
      <c r="B775" s="2"/>
      <c r="C775" s="2"/>
      <c r="D775" s="2"/>
      <c r="E775" s="2"/>
      <c r="F775" s="2"/>
      <c r="G775" s="2"/>
      <c r="H775" s="2"/>
      <c r="I775" s="2"/>
      <c r="J775" s="2"/>
      <c r="K775" s="14"/>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row>
    <row r="776">
      <c r="A776" s="2"/>
      <c r="B776" s="2"/>
      <c r="C776" s="2"/>
      <c r="D776" s="2"/>
      <c r="E776" s="2"/>
      <c r="F776" s="2"/>
      <c r="G776" s="2"/>
      <c r="H776" s="2"/>
      <c r="I776" s="2"/>
      <c r="J776" s="2"/>
      <c r="K776" s="14"/>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row>
    <row r="777">
      <c r="A777" s="2"/>
      <c r="B777" s="2"/>
      <c r="C777" s="2"/>
      <c r="D777" s="2"/>
      <c r="E777" s="2"/>
      <c r="F777" s="2"/>
      <c r="G777" s="2"/>
      <c r="H777" s="2"/>
      <c r="I777" s="2"/>
      <c r="J777" s="2"/>
      <c r="K777" s="14"/>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row>
    <row r="778">
      <c r="A778" s="2"/>
      <c r="B778" s="2"/>
      <c r="C778" s="2"/>
      <c r="D778" s="2"/>
      <c r="E778" s="2"/>
      <c r="F778" s="2"/>
      <c r="G778" s="2"/>
      <c r="H778" s="2"/>
      <c r="I778" s="2"/>
      <c r="J778" s="2"/>
      <c r="K778" s="14"/>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row>
    <row r="779">
      <c r="A779" s="2"/>
      <c r="B779" s="2"/>
      <c r="C779" s="2"/>
      <c r="D779" s="2"/>
      <c r="E779" s="2"/>
      <c r="F779" s="2"/>
      <c r="G779" s="2"/>
      <c r="H779" s="2"/>
      <c r="I779" s="2"/>
      <c r="J779" s="2"/>
      <c r="K779" s="14"/>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row>
    <row r="780">
      <c r="A780" s="2"/>
      <c r="B780" s="2"/>
      <c r="C780" s="2"/>
      <c r="D780" s="2"/>
      <c r="E780" s="2"/>
      <c r="F780" s="2"/>
      <c r="G780" s="2"/>
      <c r="H780" s="2"/>
      <c r="I780" s="2"/>
      <c r="J780" s="2"/>
      <c r="K780" s="14"/>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row>
    <row r="781">
      <c r="A781" s="2"/>
      <c r="B781" s="2"/>
      <c r="C781" s="2"/>
      <c r="D781" s="2"/>
      <c r="E781" s="2"/>
      <c r="F781" s="2"/>
      <c r="G781" s="2"/>
      <c r="H781" s="2"/>
      <c r="I781" s="2"/>
      <c r="J781" s="2"/>
      <c r="K781" s="14"/>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row>
    <row r="782">
      <c r="A782" s="2"/>
      <c r="B782" s="2"/>
      <c r="C782" s="2"/>
      <c r="D782" s="2"/>
      <c r="E782" s="2"/>
      <c r="F782" s="2"/>
      <c r="G782" s="2"/>
      <c r="H782" s="2"/>
      <c r="I782" s="2"/>
      <c r="J782" s="2"/>
      <c r="K782" s="14"/>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row>
    <row r="783">
      <c r="A783" s="2"/>
      <c r="B783" s="2"/>
      <c r="C783" s="2"/>
      <c r="D783" s="2"/>
      <c r="E783" s="2"/>
      <c r="F783" s="2"/>
      <c r="G783" s="2"/>
      <c r="H783" s="2"/>
      <c r="I783" s="2"/>
      <c r="J783" s="2"/>
      <c r="K783" s="14"/>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row>
    <row r="784">
      <c r="A784" s="2"/>
      <c r="B784" s="2"/>
      <c r="C784" s="2"/>
      <c r="D784" s="2"/>
      <c r="E784" s="2"/>
      <c r="F784" s="2"/>
      <c r="G784" s="2"/>
      <c r="H784" s="2"/>
      <c r="I784" s="2"/>
      <c r="J784" s="2"/>
      <c r="K784" s="14"/>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row>
    <row r="785">
      <c r="A785" s="2"/>
      <c r="B785" s="2"/>
      <c r="C785" s="2"/>
      <c r="D785" s="2"/>
      <c r="E785" s="2"/>
      <c r="F785" s="2"/>
      <c r="G785" s="2"/>
      <c r="H785" s="2"/>
      <c r="I785" s="2"/>
      <c r="J785" s="2"/>
      <c r="K785" s="14"/>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row>
    <row r="786">
      <c r="A786" s="2"/>
      <c r="B786" s="2"/>
      <c r="C786" s="2"/>
      <c r="D786" s="2"/>
      <c r="E786" s="2"/>
      <c r="F786" s="2"/>
      <c r="G786" s="2"/>
      <c r="H786" s="2"/>
      <c r="I786" s="2"/>
      <c r="J786" s="2"/>
      <c r="K786" s="14"/>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row>
    <row r="787">
      <c r="A787" s="2"/>
      <c r="B787" s="2"/>
      <c r="C787" s="2"/>
      <c r="D787" s="2"/>
      <c r="E787" s="2"/>
      <c r="F787" s="2"/>
      <c r="G787" s="2"/>
      <c r="H787" s="2"/>
      <c r="I787" s="2"/>
      <c r="J787" s="2"/>
      <c r="K787" s="14"/>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row>
    <row r="788">
      <c r="A788" s="2"/>
      <c r="B788" s="2"/>
      <c r="C788" s="2"/>
      <c r="D788" s="2"/>
      <c r="E788" s="2"/>
      <c r="F788" s="2"/>
      <c r="G788" s="2"/>
      <c r="H788" s="2"/>
      <c r="I788" s="2"/>
      <c r="J788" s="2"/>
      <c r="K788" s="14"/>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row>
    <row r="789">
      <c r="A789" s="2"/>
      <c r="B789" s="2"/>
      <c r="C789" s="2"/>
      <c r="D789" s="2"/>
      <c r="E789" s="2"/>
      <c r="F789" s="2"/>
      <c r="G789" s="2"/>
      <c r="H789" s="2"/>
      <c r="I789" s="2"/>
      <c r="J789" s="2"/>
      <c r="K789" s="14"/>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row>
    <row r="790">
      <c r="A790" s="2"/>
      <c r="B790" s="2"/>
      <c r="C790" s="2"/>
      <c r="D790" s="2"/>
      <c r="E790" s="2"/>
      <c r="F790" s="2"/>
      <c r="G790" s="2"/>
      <c r="H790" s="2"/>
      <c r="I790" s="2"/>
      <c r="J790" s="2"/>
      <c r="K790" s="14"/>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row>
    <row r="791">
      <c r="A791" s="2"/>
      <c r="B791" s="2"/>
      <c r="C791" s="2"/>
      <c r="D791" s="2"/>
      <c r="E791" s="2"/>
      <c r="F791" s="2"/>
      <c r="G791" s="2"/>
      <c r="H791" s="2"/>
      <c r="I791" s="2"/>
      <c r="J791" s="2"/>
      <c r="K791" s="14"/>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row>
    <row r="792">
      <c r="A792" s="2"/>
      <c r="B792" s="2"/>
      <c r="C792" s="2"/>
      <c r="D792" s="2"/>
      <c r="E792" s="2"/>
      <c r="F792" s="2"/>
      <c r="G792" s="2"/>
      <c r="H792" s="2"/>
      <c r="I792" s="2"/>
      <c r="J792" s="2"/>
      <c r="K792" s="14"/>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row>
    <row r="793">
      <c r="A793" s="2"/>
      <c r="B793" s="2"/>
      <c r="C793" s="2"/>
      <c r="D793" s="2"/>
      <c r="E793" s="2"/>
      <c r="F793" s="2"/>
      <c r="G793" s="2"/>
      <c r="H793" s="2"/>
      <c r="I793" s="2"/>
      <c r="J793" s="2"/>
      <c r="K793" s="14"/>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row>
    <row r="794">
      <c r="A794" s="2"/>
      <c r="B794" s="2"/>
      <c r="C794" s="2"/>
      <c r="D794" s="2"/>
      <c r="E794" s="2"/>
      <c r="F794" s="2"/>
      <c r="G794" s="2"/>
      <c r="H794" s="2"/>
      <c r="I794" s="2"/>
      <c r="J794" s="2"/>
      <c r="K794" s="14"/>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row>
    <row r="795">
      <c r="A795" s="2"/>
      <c r="B795" s="2"/>
      <c r="C795" s="2"/>
      <c r="D795" s="2"/>
      <c r="E795" s="2"/>
      <c r="F795" s="2"/>
      <c r="G795" s="2"/>
      <c r="H795" s="2"/>
      <c r="I795" s="2"/>
      <c r="J795" s="2"/>
      <c r="K795" s="14"/>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row>
    <row r="796">
      <c r="A796" s="2"/>
      <c r="B796" s="2"/>
      <c r="C796" s="2"/>
      <c r="D796" s="2"/>
      <c r="E796" s="2"/>
      <c r="F796" s="2"/>
      <c r="G796" s="2"/>
      <c r="H796" s="2"/>
      <c r="I796" s="2"/>
      <c r="J796" s="2"/>
      <c r="K796" s="14"/>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row>
    <row r="797">
      <c r="A797" s="2"/>
      <c r="B797" s="2"/>
      <c r="C797" s="2"/>
      <c r="D797" s="2"/>
      <c r="E797" s="2"/>
      <c r="F797" s="2"/>
      <c r="G797" s="2"/>
      <c r="H797" s="2"/>
      <c r="I797" s="2"/>
      <c r="J797" s="2"/>
      <c r="K797" s="14"/>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row>
    <row r="798">
      <c r="A798" s="2"/>
      <c r="B798" s="2"/>
      <c r="C798" s="2"/>
      <c r="D798" s="2"/>
      <c r="E798" s="2"/>
      <c r="F798" s="2"/>
      <c r="G798" s="2"/>
      <c r="H798" s="2"/>
      <c r="I798" s="2"/>
      <c r="J798" s="2"/>
      <c r="K798" s="14"/>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row>
    <row r="799">
      <c r="A799" s="2"/>
      <c r="B799" s="2"/>
      <c r="C799" s="2"/>
      <c r="D799" s="2"/>
      <c r="E799" s="2"/>
      <c r="F799" s="2"/>
      <c r="G799" s="2"/>
      <c r="H799" s="2"/>
      <c r="I799" s="2"/>
      <c r="J799" s="2"/>
      <c r="K799" s="14"/>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row>
    <row r="800">
      <c r="A800" s="2"/>
      <c r="B800" s="2"/>
      <c r="C800" s="2"/>
      <c r="D800" s="2"/>
      <c r="E800" s="2"/>
      <c r="F800" s="2"/>
      <c r="G800" s="2"/>
      <c r="H800" s="2"/>
      <c r="I800" s="2"/>
      <c r="J800" s="2"/>
      <c r="K800" s="14"/>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row>
    <row r="801">
      <c r="A801" s="2"/>
      <c r="B801" s="2"/>
      <c r="C801" s="2"/>
      <c r="D801" s="2"/>
      <c r="E801" s="2"/>
      <c r="F801" s="2"/>
      <c r="G801" s="2"/>
      <c r="H801" s="2"/>
      <c r="I801" s="2"/>
      <c r="J801" s="2"/>
      <c r="K801" s="14"/>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row>
    <row r="802">
      <c r="A802" s="2"/>
      <c r="B802" s="2"/>
      <c r="C802" s="2"/>
      <c r="D802" s="2"/>
      <c r="E802" s="2"/>
      <c r="F802" s="2"/>
      <c r="G802" s="2"/>
      <c r="H802" s="2"/>
      <c r="I802" s="2"/>
      <c r="J802" s="2"/>
      <c r="K802" s="14"/>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row>
    <row r="803">
      <c r="A803" s="2"/>
      <c r="B803" s="2"/>
      <c r="C803" s="2"/>
      <c r="D803" s="2"/>
      <c r="E803" s="2"/>
      <c r="F803" s="2"/>
      <c r="G803" s="2"/>
      <c r="H803" s="2"/>
      <c r="I803" s="2"/>
      <c r="J803" s="2"/>
      <c r="K803" s="14"/>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row>
    <row r="804">
      <c r="A804" s="2"/>
      <c r="B804" s="2"/>
      <c r="C804" s="2"/>
      <c r="D804" s="2"/>
      <c r="E804" s="2"/>
      <c r="F804" s="2"/>
      <c r="G804" s="2"/>
      <c r="H804" s="2"/>
      <c r="I804" s="2"/>
      <c r="J804" s="2"/>
      <c r="K804" s="14"/>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row>
    <row r="805">
      <c r="A805" s="2"/>
      <c r="B805" s="2"/>
      <c r="C805" s="2"/>
      <c r="D805" s="2"/>
      <c r="E805" s="2"/>
      <c r="F805" s="2"/>
      <c r="G805" s="2"/>
      <c r="H805" s="2"/>
      <c r="I805" s="2"/>
      <c r="J805" s="2"/>
      <c r="K805" s="14"/>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row>
    <row r="806">
      <c r="A806" s="2"/>
      <c r="B806" s="2"/>
      <c r="C806" s="2"/>
      <c r="D806" s="2"/>
      <c r="E806" s="2"/>
      <c r="F806" s="2"/>
      <c r="G806" s="2"/>
      <c r="H806" s="2"/>
      <c r="I806" s="2"/>
      <c r="J806" s="2"/>
      <c r="K806" s="14"/>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row>
    <row r="807">
      <c r="A807" s="2"/>
      <c r="B807" s="2"/>
      <c r="C807" s="2"/>
      <c r="D807" s="2"/>
      <c r="E807" s="2"/>
      <c r="F807" s="2"/>
      <c r="G807" s="2"/>
      <c r="H807" s="2"/>
      <c r="I807" s="2"/>
      <c r="J807" s="2"/>
      <c r="K807" s="14"/>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row>
    <row r="808">
      <c r="A808" s="2"/>
      <c r="B808" s="2"/>
      <c r="C808" s="2"/>
      <c r="D808" s="2"/>
      <c r="E808" s="2"/>
      <c r="F808" s="2"/>
      <c r="G808" s="2"/>
      <c r="H808" s="2"/>
      <c r="I808" s="2"/>
      <c r="J808" s="2"/>
      <c r="K808" s="14"/>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row>
    <row r="809">
      <c r="A809" s="2"/>
      <c r="B809" s="2"/>
      <c r="C809" s="2"/>
      <c r="D809" s="2"/>
      <c r="E809" s="2"/>
      <c r="F809" s="2"/>
      <c r="G809" s="2"/>
      <c r="H809" s="2"/>
      <c r="I809" s="2"/>
      <c r="J809" s="2"/>
      <c r="K809" s="14"/>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row>
    <row r="810">
      <c r="A810" s="2"/>
      <c r="B810" s="2"/>
      <c r="C810" s="2"/>
      <c r="D810" s="2"/>
      <c r="E810" s="2"/>
      <c r="F810" s="2"/>
      <c r="G810" s="2"/>
      <c r="H810" s="2"/>
      <c r="I810" s="2"/>
      <c r="J810" s="2"/>
      <c r="K810" s="14"/>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row>
    <row r="811">
      <c r="A811" s="2"/>
      <c r="B811" s="2"/>
      <c r="C811" s="2"/>
      <c r="D811" s="2"/>
      <c r="E811" s="2"/>
      <c r="F811" s="2"/>
      <c r="G811" s="2"/>
      <c r="H811" s="2"/>
      <c r="I811" s="2"/>
      <c r="J811" s="2"/>
      <c r="K811" s="14"/>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row>
    <row r="812">
      <c r="A812" s="2"/>
      <c r="B812" s="2"/>
      <c r="C812" s="2"/>
      <c r="D812" s="2"/>
      <c r="E812" s="2"/>
      <c r="F812" s="2"/>
      <c r="G812" s="2"/>
      <c r="H812" s="2"/>
      <c r="I812" s="2"/>
      <c r="J812" s="2"/>
      <c r="K812" s="14"/>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row>
    <row r="813">
      <c r="A813" s="2"/>
      <c r="B813" s="2"/>
      <c r="C813" s="2"/>
      <c r="D813" s="2"/>
      <c r="E813" s="2"/>
      <c r="F813" s="2"/>
      <c r="G813" s="2"/>
      <c r="H813" s="2"/>
      <c r="I813" s="2"/>
      <c r="J813" s="2"/>
      <c r="K813" s="14"/>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row>
    <row r="814">
      <c r="A814" s="2"/>
      <c r="B814" s="2"/>
      <c r="C814" s="2"/>
      <c r="D814" s="2"/>
      <c r="E814" s="2"/>
      <c r="F814" s="2"/>
      <c r="G814" s="2"/>
      <c r="H814" s="2"/>
      <c r="I814" s="2"/>
      <c r="J814" s="2"/>
      <c r="K814" s="14"/>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row>
    <row r="815">
      <c r="A815" s="2"/>
      <c r="B815" s="2"/>
      <c r="C815" s="2"/>
      <c r="D815" s="2"/>
      <c r="E815" s="2"/>
      <c r="F815" s="2"/>
      <c r="G815" s="2"/>
      <c r="H815" s="2"/>
      <c r="I815" s="2"/>
      <c r="J815" s="2"/>
      <c r="K815" s="14"/>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row>
    <row r="816">
      <c r="A816" s="2"/>
      <c r="B816" s="2"/>
      <c r="C816" s="2"/>
      <c r="D816" s="2"/>
      <c r="E816" s="2"/>
      <c r="F816" s="2"/>
      <c r="G816" s="2"/>
      <c r="H816" s="2"/>
      <c r="I816" s="2"/>
      <c r="J816" s="2"/>
      <c r="K816" s="14"/>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row>
    <row r="817">
      <c r="A817" s="2"/>
      <c r="B817" s="2"/>
      <c r="C817" s="2"/>
      <c r="D817" s="2"/>
      <c r="E817" s="2"/>
      <c r="F817" s="2"/>
      <c r="G817" s="2"/>
      <c r="H817" s="2"/>
      <c r="I817" s="2"/>
      <c r="J817" s="2"/>
      <c r="K817" s="14"/>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row>
    <row r="818">
      <c r="A818" s="2"/>
      <c r="B818" s="2"/>
      <c r="C818" s="2"/>
      <c r="D818" s="2"/>
      <c r="E818" s="2"/>
      <c r="F818" s="2"/>
      <c r="G818" s="2"/>
      <c r="H818" s="2"/>
      <c r="I818" s="2"/>
      <c r="J818" s="2"/>
      <c r="K818" s="14"/>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row>
    <row r="819">
      <c r="A819" s="2"/>
      <c r="B819" s="2"/>
      <c r="C819" s="2"/>
      <c r="D819" s="2"/>
      <c r="E819" s="2"/>
      <c r="F819" s="2"/>
      <c r="G819" s="2"/>
      <c r="H819" s="2"/>
      <c r="I819" s="2"/>
      <c r="J819" s="2"/>
      <c r="K819" s="14"/>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row>
    <row r="820">
      <c r="A820" s="2"/>
      <c r="B820" s="2"/>
      <c r="C820" s="2"/>
      <c r="D820" s="2"/>
      <c r="E820" s="2"/>
      <c r="F820" s="2"/>
      <c r="G820" s="2"/>
      <c r="H820" s="2"/>
      <c r="I820" s="2"/>
      <c r="J820" s="2"/>
      <c r="K820" s="14"/>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row>
    <row r="821">
      <c r="A821" s="2"/>
      <c r="B821" s="2"/>
      <c r="C821" s="2"/>
      <c r="D821" s="2"/>
      <c r="E821" s="2"/>
      <c r="F821" s="2"/>
      <c r="G821" s="2"/>
      <c r="H821" s="2"/>
      <c r="I821" s="2"/>
      <c r="J821" s="2"/>
      <c r="K821" s="14"/>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row>
    <row r="822">
      <c r="A822" s="2"/>
      <c r="B822" s="2"/>
      <c r="C822" s="2"/>
      <c r="D822" s="2"/>
      <c r="E822" s="2"/>
      <c r="F822" s="2"/>
      <c r="G822" s="2"/>
      <c r="H822" s="2"/>
      <c r="I822" s="2"/>
      <c r="J822" s="2"/>
      <c r="K822" s="14"/>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row>
    <row r="823">
      <c r="A823" s="2"/>
      <c r="B823" s="2"/>
      <c r="C823" s="2"/>
      <c r="D823" s="2"/>
      <c r="E823" s="2"/>
      <c r="F823" s="2"/>
      <c r="G823" s="2"/>
      <c r="H823" s="2"/>
      <c r="I823" s="2"/>
      <c r="J823" s="2"/>
      <c r="K823" s="14"/>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row>
    <row r="824">
      <c r="A824" s="2"/>
      <c r="B824" s="2"/>
      <c r="C824" s="2"/>
      <c r="D824" s="2"/>
      <c r="E824" s="2"/>
      <c r="F824" s="2"/>
      <c r="G824" s="2"/>
      <c r="H824" s="2"/>
      <c r="I824" s="2"/>
      <c r="J824" s="2"/>
      <c r="K824" s="14"/>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row>
    <row r="825">
      <c r="A825" s="2"/>
      <c r="B825" s="2"/>
      <c r="C825" s="2"/>
      <c r="D825" s="2"/>
      <c r="E825" s="2"/>
      <c r="F825" s="2"/>
      <c r="G825" s="2"/>
      <c r="H825" s="2"/>
      <c r="I825" s="2"/>
      <c r="J825" s="2"/>
      <c r="K825" s="14"/>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row>
    <row r="826">
      <c r="A826" s="2"/>
      <c r="B826" s="2"/>
      <c r="C826" s="2"/>
      <c r="D826" s="2"/>
      <c r="E826" s="2"/>
      <c r="F826" s="2"/>
      <c r="G826" s="2"/>
      <c r="H826" s="2"/>
      <c r="I826" s="2"/>
      <c r="J826" s="2"/>
      <c r="K826" s="14"/>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row>
    <row r="827">
      <c r="A827" s="2"/>
      <c r="B827" s="2"/>
      <c r="C827" s="2"/>
      <c r="D827" s="2"/>
      <c r="E827" s="2"/>
      <c r="F827" s="2"/>
      <c r="G827" s="2"/>
      <c r="H827" s="2"/>
      <c r="I827" s="2"/>
      <c r="J827" s="2"/>
      <c r="K827" s="14"/>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row>
    <row r="828">
      <c r="A828" s="2"/>
      <c r="B828" s="2"/>
      <c r="C828" s="2"/>
      <c r="D828" s="2"/>
      <c r="E828" s="2"/>
      <c r="F828" s="2"/>
      <c r="G828" s="2"/>
      <c r="H828" s="2"/>
      <c r="I828" s="2"/>
      <c r="J828" s="2"/>
      <c r="K828" s="14"/>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row>
    <row r="829">
      <c r="A829" s="2"/>
      <c r="B829" s="2"/>
      <c r="C829" s="2"/>
      <c r="D829" s="2"/>
      <c r="E829" s="2"/>
      <c r="F829" s="2"/>
      <c r="G829" s="2"/>
      <c r="H829" s="2"/>
      <c r="I829" s="2"/>
      <c r="J829" s="2"/>
      <c r="K829" s="14"/>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row>
    <row r="830">
      <c r="A830" s="2"/>
      <c r="B830" s="2"/>
      <c r="C830" s="2"/>
      <c r="D830" s="2"/>
      <c r="E830" s="2"/>
      <c r="F830" s="2"/>
      <c r="G830" s="2"/>
      <c r="H830" s="2"/>
      <c r="I830" s="2"/>
      <c r="J830" s="2"/>
      <c r="K830" s="14"/>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row>
    <row r="831">
      <c r="A831" s="2"/>
      <c r="B831" s="2"/>
      <c r="C831" s="2"/>
      <c r="D831" s="2"/>
      <c r="E831" s="2"/>
      <c r="F831" s="2"/>
      <c r="G831" s="2"/>
      <c r="H831" s="2"/>
      <c r="I831" s="2"/>
      <c r="J831" s="2"/>
      <c r="K831" s="14"/>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row>
    <row r="832">
      <c r="A832" s="2"/>
      <c r="B832" s="2"/>
      <c r="C832" s="2"/>
      <c r="D832" s="2"/>
      <c r="E832" s="2"/>
      <c r="F832" s="2"/>
      <c r="G832" s="2"/>
      <c r="H832" s="2"/>
      <c r="I832" s="2"/>
      <c r="J832" s="2"/>
      <c r="K832" s="14"/>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row>
  </sheetData>
  <dataValidations>
    <dataValidation type="list" allowBlank="1" sqref="B9">
      <formula1>'Country selection'!$B$16:$L$16</formula1>
    </dataValidation>
    <dataValidation type="list" allowBlank="1" sqref="B8">
      <formula1>"Overall,Burkina Faso,Chad,Nigeria"</formula1>
    </dataValidation>
    <dataValidation type="list" allowBlank="1" sqref="B4">
      <formula1>'Country selection'!$B$26:$S$26</formula1>
    </dataValidation>
    <dataValidation type="list" allowBlank="1" sqref="B6">
      <formula1>'Country selection'!$B$41:$P$41</formula1>
    </dataValidation>
    <dataValidation type="list" allowBlank="1" sqref="B5">
      <formula1>'Country selection'!$B$36:$K$36</formula1>
    </dataValidation>
    <dataValidation type="list" allowBlank="1" sqref="B7">
      <formula1>"Overall,DRC,Ghana,Malawi,Togo,Uganda,Zambia"</formula1>
    </dataValidation>
  </dataValidations>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9DAF8"/>
    <outlinePr summaryBelow="0" summaryRight="0"/>
  </sheetPr>
  <sheetViews>
    <sheetView workbookViewId="0"/>
  </sheetViews>
  <sheetFormatPr customHeight="1" defaultColWidth="17.29" defaultRowHeight="15.0"/>
  <cols>
    <col customWidth="1" min="1" max="1" width="64.0"/>
    <col customWidth="1" min="2" max="2" width="59.43"/>
  </cols>
  <sheetData>
    <row r="1">
      <c r="A1" s="993" t="s">
        <v>792</v>
      </c>
      <c r="B1" s="994"/>
      <c r="C1" s="994"/>
      <c r="D1" s="994"/>
      <c r="E1" s="994"/>
      <c r="F1" s="994"/>
      <c r="G1" s="994"/>
      <c r="H1" s="994"/>
      <c r="I1" s="994"/>
      <c r="J1" s="994"/>
      <c r="K1" s="994"/>
      <c r="L1" s="994"/>
      <c r="M1" s="994"/>
      <c r="N1" s="994"/>
      <c r="O1" s="995"/>
      <c r="P1" s="620"/>
      <c r="Q1" s="620"/>
      <c r="R1" s="620"/>
      <c r="S1" s="620"/>
      <c r="T1" s="620"/>
      <c r="U1" s="620"/>
      <c r="V1" s="620"/>
      <c r="W1" s="620"/>
      <c r="X1" s="620"/>
      <c r="Y1" s="620"/>
      <c r="Z1" s="620"/>
    </row>
    <row r="2">
      <c r="A2" s="513" t="s">
        <v>793</v>
      </c>
      <c r="B2" s="996" t="s">
        <v>14</v>
      </c>
    </row>
    <row r="3">
      <c r="A3" s="513" t="s">
        <v>794</v>
      </c>
      <c r="B3" s="996" t="s">
        <v>795</v>
      </c>
    </row>
    <row r="4">
      <c r="A4" s="513" t="s">
        <v>796</v>
      </c>
      <c r="B4" s="996" t="s">
        <v>797</v>
      </c>
    </row>
    <row r="5">
      <c r="A5" s="513" t="s">
        <v>798</v>
      </c>
      <c r="B5" s="822" t="s">
        <v>799</v>
      </c>
    </row>
    <row r="6">
      <c r="A6" s="993" t="s">
        <v>800</v>
      </c>
      <c r="B6" s="997"/>
      <c r="C6" s="994"/>
      <c r="D6" s="994"/>
      <c r="E6" s="994"/>
      <c r="F6" s="994"/>
      <c r="G6" s="994"/>
      <c r="H6" s="994"/>
      <c r="I6" s="994"/>
      <c r="J6" s="994"/>
      <c r="K6" s="994"/>
      <c r="L6" s="994"/>
      <c r="M6" s="994"/>
      <c r="N6" s="994"/>
      <c r="O6" s="995"/>
      <c r="P6" s="620"/>
      <c r="Q6" s="620"/>
      <c r="R6" s="620"/>
      <c r="S6" s="620"/>
      <c r="T6" s="620"/>
      <c r="U6" s="620"/>
      <c r="V6" s="620"/>
      <c r="W6" s="620"/>
      <c r="X6" s="620"/>
      <c r="Y6" s="620"/>
      <c r="Z6" s="620"/>
    </row>
    <row r="7">
      <c r="B7" s="836"/>
    </row>
    <row r="8">
      <c r="A8" s="998" t="str">
        <f>if(B5 = "Outcome A compared to Outcome B", concatenate(B3, " is valued as [ ]X as good as ", B4), concatenate(B4, " is valued as [ ]X as good as ", B3)) </f>
        <v>averting the death of an individual under 5 — AMF is valued as [ ]X as good as averting the death of an individual 5 or older</v>
      </c>
      <c r="B8" s="999" t="str">
        <f>if(if(B5 = "Outcome A compared to Outcome B", B11/B12, B12/B11)&gt;1, fixed(if(B5 = "Outcome A compared to Outcome B", B11/B12, B12/B11),2), concatenate(fixed(if(B5 = "Outcome A compared to Outcome B", B11/B12, B12/B11),3)*100,"%"))</f>
        <v>1.43</v>
      </c>
    </row>
    <row r="9">
      <c r="A9" s="1000"/>
    </row>
    <row r="10">
      <c r="A10" s="993" t="s">
        <v>801</v>
      </c>
      <c r="B10" s="994"/>
      <c r="C10" s="994"/>
      <c r="D10" s="994"/>
      <c r="E10" s="994"/>
      <c r="F10" s="994"/>
      <c r="G10" s="994"/>
      <c r="H10" s="994"/>
      <c r="I10" s="994"/>
      <c r="J10" s="994"/>
      <c r="K10" s="994"/>
      <c r="L10" s="994"/>
      <c r="M10" s="994"/>
      <c r="N10" s="994"/>
      <c r="O10" s="995"/>
      <c r="P10" s="620"/>
      <c r="Q10" s="620"/>
      <c r="R10" s="620"/>
      <c r="S10" s="620"/>
      <c r="T10" s="620"/>
      <c r="U10" s="620"/>
      <c r="V10" s="620"/>
      <c r="W10" s="620"/>
      <c r="X10" s="620"/>
      <c r="Y10" s="620"/>
      <c r="Z10" s="620"/>
    </row>
    <row r="11">
      <c r="A11" s="513" t="str">
        <f t="shared" ref="A11:A12" si="1">B3</f>
        <v>averting the death of an individual under 5 — AMF</v>
      </c>
      <c r="B11" s="612">
        <f t="array" ref="B11">index('Moral weights'!$A$1:$ZY$90,match(CONCATENATE("Value assigned to ",A11),'Moral weights'!$A$1:$A$90,0),match($B$2,'Moral weights'!$A$1:$ZY$1,0))</f>
        <v>43</v>
      </c>
    </row>
    <row r="12">
      <c r="A12" s="513" t="str">
        <f t="shared" si="1"/>
        <v>averting the death of an individual 5 or older</v>
      </c>
      <c r="B12" s="612">
        <f t="array" ref="B12">index('Moral weights'!$A$1:$ZY$90,match(CONCATENATE("Value assigned to ",A12),'Moral weights'!$A$1:$A$90,0),match($B$2,'Moral weights'!$A$1:$ZY$1,0))</f>
        <v>30</v>
      </c>
    </row>
  </sheetData>
  <dataValidations>
    <dataValidation type="list" allowBlank="1" showErrorMessage="1" sqref="B5">
      <formula1>"Outcome A compared to Outcome B,Outcome B compared to Outcome A"</formula1>
    </dataValidation>
    <dataValidation type="list" allowBlank="1" sqref="B2">
      <formula1>'Spreadsheet settings'!$B$2:$B$98</formula1>
    </dataValidation>
    <dataValidation type="list" allowBlank="1" sqref="B3:B4">
      <formula1>'Spreadsheet settings'!$A$2:$A$100</formula1>
    </dataValidation>
  </dataValidation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9D9D9"/>
    <outlinePr summaryBelow="0" summaryRight="0"/>
  </sheetPr>
  <sheetViews>
    <sheetView workbookViewId="0">
      <pane ySplit="1.0" topLeftCell="A2" activePane="bottomLeft" state="frozen"/>
      <selection activeCell="B3" sqref="B3" pane="bottomLeft"/>
    </sheetView>
  </sheetViews>
  <sheetFormatPr customHeight="1" defaultColWidth="17.29" defaultRowHeight="15.0"/>
  <cols>
    <col customWidth="1" min="1" max="1" width="64.86"/>
    <col customWidth="1" min="2" max="2" width="12.86"/>
    <col customWidth="1" min="3" max="3" width="27.71"/>
    <col customWidth="1" min="4" max="4" width="27.57"/>
    <col customWidth="1" min="5" max="5" width="23.0"/>
    <col customWidth="1" min="6" max="6" width="25.43"/>
    <col customWidth="1" min="7" max="7" width="38.14"/>
  </cols>
  <sheetData>
    <row r="1">
      <c r="A1" s="1001" t="s">
        <v>802</v>
      </c>
      <c r="B1" s="172" t="s">
        <v>803</v>
      </c>
      <c r="C1" s="1002" t="s">
        <v>804</v>
      </c>
      <c r="D1" s="172" t="s">
        <v>805</v>
      </c>
      <c r="E1" s="1003" t="s">
        <v>806</v>
      </c>
      <c r="F1" s="172" t="s">
        <v>807</v>
      </c>
      <c r="G1" s="172" t="s">
        <v>0</v>
      </c>
      <c r="H1" s="172"/>
      <c r="I1" s="172"/>
      <c r="J1" s="172"/>
      <c r="K1" s="172"/>
      <c r="L1" s="172"/>
      <c r="M1" s="172"/>
      <c r="N1" s="172"/>
      <c r="O1" s="172"/>
      <c r="P1" s="172"/>
      <c r="Q1" s="172"/>
      <c r="R1" s="172"/>
      <c r="S1" s="172"/>
      <c r="T1" s="172"/>
      <c r="U1" s="172"/>
      <c r="V1" s="172"/>
      <c r="W1" s="172"/>
      <c r="X1" s="172"/>
      <c r="Y1" s="172"/>
    </row>
    <row r="2">
      <c r="B2" s="1004" t="s">
        <v>808</v>
      </c>
      <c r="C2" s="1005" t="s">
        <v>809</v>
      </c>
      <c r="D2" s="1005" t="s">
        <v>810</v>
      </c>
      <c r="E2" s="1005" t="s">
        <v>811</v>
      </c>
      <c r="F2" s="1005"/>
      <c r="G2" s="1006"/>
    </row>
    <row r="3">
      <c r="A3" s="1007"/>
      <c r="C3" s="1008" t="s">
        <v>812</v>
      </c>
      <c r="D3" s="1008" t="s">
        <v>813</v>
      </c>
      <c r="E3" s="1008" t="s">
        <v>814</v>
      </c>
      <c r="F3" s="1008" t="s">
        <v>815</v>
      </c>
      <c r="G3" s="1006"/>
    </row>
    <row r="4">
      <c r="A4" s="1007"/>
      <c r="C4" s="1009" t="s">
        <v>816</v>
      </c>
      <c r="D4" s="1009" t="s">
        <v>817</v>
      </c>
      <c r="E4" s="1009" t="s">
        <v>818</v>
      </c>
      <c r="F4" s="1009" t="s">
        <v>819</v>
      </c>
    </row>
    <row r="5">
      <c r="A5" s="1007"/>
      <c r="C5" s="1010" t="s">
        <v>820</v>
      </c>
      <c r="D5" s="1010" t="s">
        <v>821</v>
      </c>
      <c r="E5" s="1010" t="s">
        <v>822</v>
      </c>
      <c r="F5" s="1010" t="s">
        <v>823</v>
      </c>
      <c r="G5" s="1006"/>
    </row>
    <row r="6">
      <c r="C6" s="1011"/>
      <c r="D6" s="1011"/>
      <c r="E6" s="1011"/>
      <c r="F6" s="1011"/>
      <c r="G6" s="1006"/>
    </row>
    <row r="7">
      <c r="A7" s="822" t="s">
        <v>71</v>
      </c>
      <c r="B7" s="513"/>
      <c r="C7" s="513"/>
      <c r="D7" s="513"/>
      <c r="E7" s="513"/>
      <c r="F7" s="513"/>
      <c r="G7" s="1011"/>
    </row>
    <row r="8">
      <c r="A8" s="513" t="s">
        <v>824</v>
      </c>
      <c r="B8" s="513" t="s">
        <v>825</v>
      </c>
      <c r="C8" s="859">
        <v>0.5</v>
      </c>
      <c r="D8" s="513">
        <v>3.0</v>
      </c>
      <c r="E8" s="513">
        <v>3.0</v>
      </c>
      <c r="F8" s="513">
        <v>3.0</v>
      </c>
      <c r="G8" s="1011" t="s">
        <v>826</v>
      </c>
    </row>
    <row r="9">
      <c r="A9" s="150" t="s">
        <v>827</v>
      </c>
      <c r="B9" s="513" t="s">
        <v>825</v>
      </c>
      <c r="C9" s="1012">
        <v>0.3</v>
      </c>
      <c r="D9" s="513">
        <v>2.0</v>
      </c>
      <c r="E9" s="513">
        <v>3.0</v>
      </c>
      <c r="F9" s="513">
        <v>2.0</v>
      </c>
      <c r="G9" s="1011" t="s">
        <v>828</v>
      </c>
    </row>
    <row r="10">
      <c r="A10" s="150" t="s">
        <v>829</v>
      </c>
      <c r="B10" s="513" t="s">
        <v>825</v>
      </c>
      <c r="C10" s="1012">
        <v>0.2</v>
      </c>
      <c r="D10" s="513">
        <v>2.0</v>
      </c>
      <c r="E10" s="513">
        <v>1.0</v>
      </c>
      <c r="F10" s="513">
        <v>2.0</v>
      </c>
      <c r="G10" s="1011" t="s">
        <v>830</v>
      </c>
    </row>
    <row r="11">
      <c r="A11" s="150" t="s">
        <v>831</v>
      </c>
      <c r="B11" s="1013" t="s">
        <v>832</v>
      </c>
      <c r="C11" s="1012">
        <v>0.15</v>
      </c>
      <c r="D11" s="513">
        <v>3.0</v>
      </c>
      <c r="E11" s="513">
        <v>2.0</v>
      </c>
      <c r="F11" s="513">
        <v>1.0</v>
      </c>
      <c r="G11" s="1011" t="s">
        <v>833</v>
      </c>
    </row>
    <row r="12">
      <c r="A12" s="150" t="s">
        <v>834</v>
      </c>
      <c r="B12" s="1013" t="s">
        <v>832</v>
      </c>
      <c r="C12" s="1012">
        <v>0.15</v>
      </c>
      <c r="D12" s="513">
        <v>3.0</v>
      </c>
      <c r="E12" s="513">
        <v>2.0</v>
      </c>
      <c r="F12" s="513">
        <v>1.0</v>
      </c>
      <c r="G12" s="1011" t="s">
        <v>835</v>
      </c>
    </row>
    <row r="13">
      <c r="A13" s="513" t="s">
        <v>836</v>
      </c>
      <c r="B13" s="1013" t="s">
        <v>832</v>
      </c>
      <c r="C13" s="1012">
        <v>0.05</v>
      </c>
      <c r="D13" s="513">
        <v>2.0</v>
      </c>
      <c r="E13" s="513">
        <v>1.0</v>
      </c>
      <c r="F13" s="513">
        <v>1.0</v>
      </c>
      <c r="G13" s="1011" t="s">
        <v>837</v>
      </c>
    </row>
    <row r="14">
      <c r="A14" s="513" t="s">
        <v>838</v>
      </c>
      <c r="B14" s="1013" t="s">
        <v>832</v>
      </c>
      <c r="C14" s="859">
        <v>0.1</v>
      </c>
      <c r="D14" s="513">
        <v>3.0</v>
      </c>
      <c r="E14" s="513">
        <v>3.0</v>
      </c>
      <c r="F14" s="513">
        <v>3.0</v>
      </c>
      <c r="G14" s="1011" t="s">
        <v>839</v>
      </c>
    </row>
    <row r="15">
      <c r="A15" s="150" t="s">
        <v>840</v>
      </c>
      <c r="B15" s="1013" t="s">
        <v>832</v>
      </c>
      <c r="C15" s="859">
        <v>0.05</v>
      </c>
      <c r="D15" s="513">
        <v>1.0</v>
      </c>
      <c r="E15" s="513">
        <v>2.0</v>
      </c>
      <c r="F15" s="513">
        <v>2.0</v>
      </c>
      <c r="G15" s="1011" t="s">
        <v>841</v>
      </c>
    </row>
    <row r="16">
      <c r="A16" s="150" t="s">
        <v>842</v>
      </c>
      <c r="B16" s="1013" t="s">
        <v>832</v>
      </c>
      <c r="C16" s="859">
        <v>-0.1</v>
      </c>
      <c r="D16" s="513">
        <v>2.0</v>
      </c>
      <c r="E16" s="513">
        <v>1.0</v>
      </c>
      <c r="F16" s="513">
        <v>1.0</v>
      </c>
      <c r="G16" s="1011" t="s">
        <v>843</v>
      </c>
    </row>
    <row r="17">
      <c r="A17" s="150" t="s">
        <v>844</v>
      </c>
      <c r="B17" s="1013" t="s">
        <v>832</v>
      </c>
      <c r="C17" s="513" t="s">
        <v>845</v>
      </c>
      <c r="D17" s="1014">
        <v>1.0</v>
      </c>
      <c r="E17" s="1014">
        <v>1.0</v>
      </c>
      <c r="F17" s="1014">
        <v>1.0</v>
      </c>
      <c r="G17" s="1011" t="s">
        <v>846</v>
      </c>
    </row>
    <row r="18">
      <c r="A18" s="150" t="s">
        <v>847</v>
      </c>
      <c r="B18" s="1013" t="s">
        <v>832</v>
      </c>
      <c r="C18" s="859">
        <v>0.1</v>
      </c>
      <c r="D18" s="513">
        <v>3.0</v>
      </c>
      <c r="E18" s="513">
        <v>2.0</v>
      </c>
      <c r="F18" s="513">
        <v>1.0</v>
      </c>
      <c r="G18" s="1011" t="s">
        <v>848</v>
      </c>
    </row>
    <row r="19">
      <c r="A19" s="853" t="s">
        <v>849</v>
      </c>
      <c r="B19" s="78" t="s">
        <v>832</v>
      </c>
      <c r="C19" s="1015">
        <v>0.03</v>
      </c>
      <c r="D19" s="1016">
        <v>3.0</v>
      </c>
      <c r="E19" s="1016">
        <v>3.0</v>
      </c>
      <c r="F19" s="1017">
        <v>2.0</v>
      </c>
      <c r="G19" s="1018" t="s">
        <v>850</v>
      </c>
    </row>
    <row r="20">
      <c r="A20" s="853" t="s">
        <v>851</v>
      </c>
      <c r="B20" s="78" t="s">
        <v>832</v>
      </c>
      <c r="C20" s="1019">
        <v>-0.3</v>
      </c>
      <c r="D20" s="1017">
        <v>2.0</v>
      </c>
      <c r="E20" s="1020">
        <v>1.0</v>
      </c>
      <c r="F20" s="1017">
        <v>2.0</v>
      </c>
      <c r="G20" s="1018" t="s">
        <v>852</v>
      </c>
      <c r="H20" s="14"/>
      <c r="I20" s="14"/>
      <c r="J20" s="1021"/>
      <c r="K20" s="206"/>
      <c r="L20" s="945"/>
      <c r="M20" s="14"/>
      <c r="N20" s="14"/>
      <c r="O20" s="14"/>
      <c r="P20" s="14"/>
      <c r="Q20" s="14"/>
      <c r="R20" s="14"/>
      <c r="S20" s="14"/>
      <c r="T20" s="14"/>
      <c r="U20" s="14"/>
      <c r="V20" s="14"/>
      <c r="W20" s="14"/>
      <c r="X20" s="14"/>
      <c r="Y20" s="14"/>
      <c r="Z20" s="14"/>
      <c r="AA20" s="14"/>
    </row>
    <row r="21">
      <c r="A21" s="150"/>
      <c r="B21" s="513"/>
      <c r="C21" s="513"/>
      <c r="D21" s="513"/>
      <c r="E21" s="513"/>
      <c r="F21" s="513"/>
      <c r="G21" s="1011"/>
    </row>
    <row r="22">
      <c r="A22" s="822" t="s">
        <v>258</v>
      </c>
      <c r="B22" s="1013"/>
      <c r="C22" s="1022"/>
      <c r="D22" s="513"/>
      <c r="E22" s="513"/>
      <c r="F22" s="513"/>
      <c r="G22" s="1011"/>
    </row>
    <row r="23">
      <c r="A23" s="150" t="s">
        <v>829</v>
      </c>
      <c r="B23" s="513" t="s">
        <v>825</v>
      </c>
      <c r="C23" s="859">
        <v>1.0</v>
      </c>
      <c r="D23" s="513">
        <v>2.0</v>
      </c>
      <c r="E23" s="513">
        <v>1.0</v>
      </c>
      <c r="F23" s="513">
        <v>3.0</v>
      </c>
      <c r="G23" s="1011" t="s">
        <v>853</v>
      </c>
    </row>
    <row r="24">
      <c r="A24" s="150" t="s">
        <v>854</v>
      </c>
      <c r="B24" s="513" t="s">
        <v>832</v>
      </c>
      <c r="C24" s="859">
        <v>0.02</v>
      </c>
      <c r="D24" s="513">
        <v>2.0</v>
      </c>
      <c r="E24" s="513">
        <v>1.0</v>
      </c>
      <c r="F24" s="513">
        <v>1.0</v>
      </c>
      <c r="G24" s="1011" t="s">
        <v>855</v>
      </c>
    </row>
    <row r="25">
      <c r="A25" s="150" t="s">
        <v>856</v>
      </c>
      <c r="B25" s="513" t="s">
        <v>832</v>
      </c>
      <c r="C25" s="859">
        <v>0.1</v>
      </c>
      <c r="D25" s="513">
        <v>2.0</v>
      </c>
      <c r="E25" s="513">
        <v>2.0</v>
      </c>
      <c r="F25" s="513">
        <v>2.0</v>
      </c>
      <c r="G25" s="1011" t="s">
        <v>857</v>
      </c>
    </row>
    <row r="26">
      <c r="A26" s="513" t="s">
        <v>858</v>
      </c>
      <c r="B26" s="513" t="s">
        <v>832</v>
      </c>
      <c r="C26" s="859">
        <v>-0.05</v>
      </c>
      <c r="D26" s="513">
        <v>2.0</v>
      </c>
      <c r="E26" s="513">
        <v>1.0</v>
      </c>
      <c r="F26" s="513">
        <v>2.0</v>
      </c>
      <c r="G26" s="1011" t="s">
        <v>859</v>
      </c>
    </row>
    <row r="27">
      <c r="A27" s="513" t="s">
        <v>860</v>
      </c>
      <c r="B27" s="513" t="s">
        <v>832</v>
      </c>
      <c r="C27" s="859">
        <v>0.05</v>
      </c>
      <c r="D27" s="513">
        <v>1.0</v>
      </c>
      <c r="E27" s="513">
        <v>3.0</v>
      </c>
      <c r="F27" s="513">
        <v>3.0</v>
      </c>
      <c r="G27" s="1011" t="s">
        <v>861</v>
      </c>
    </row>
    <row r="28">
      <c r="A28" s="150" t="s">
        <v>834</v>
      </c>
      <c r="B28" s="1013" t="s">
        <v>832</v>
      </c>
      <c r="C28" s="1012">
        <v>0.15</v>
      </c>
      <c r="D28" s="513">
        <v>3.0</v>
      </c>
      <c r="E28" s="513">
        <v>2.0</v>
      </c>
      <c r="F28" s="513">
        <v>1.0</v>
      </c>
      <c r="G28" s="1011" t="s">
        <v>835</v>
      </c>
    </row>
    <row r="29">
      <c r="A29" s="513" t="s">
        <v>840</v>
      </c>
      <c r="B29" s="513" t="s">
        <v>832</v>
      </c>
      <c r="C29" s="859">
        <v>0.2</v>
      </c>
      <c r="D29" s="513">
        <v>1.0</v>
      </c>
      <c r="E29" s="513">
        <v>2.0</v>
      </c>
      <c r="F29" s="513">
        <v>2.0</v>
      </c>
      <c r="G29" s="1011" t="s">
        <v>862</v>
      </c>
    </row>
    <row r="30">
      <c r="A30" s="513" t="s">
        <v>863</v>
      </c>
      <c r="B30" s="513" t="s">
        <v>832</v>
      </c>
      <c r="C30" s="859">
        <v>0.4</v>
      </c>
      <c r="D30" s="513">
        <v>0.0</v>
      </c>
      <c r="E30" s="513">
        <v>0.0</v>
      </c>
      <c r="F30" s="513">
        <v>1.0</v>
      </c>
      <c r="G30" s="1011" t="s">
        <v>864</v>
      </c>
    </row>
    <row r="31">
      <c r="A31" s="513" t="s">
        <v>865</v>
      </c>
      <c r="B31" s="513" t="s">
        <v>832</v>
      </c>
      <c r="C31" s="859">
        <v>0.2</v>
      </c>
      <c r="D31" s="513">
        <v>3.0</v>
      </c>
      <c r="E31" s="513">
        <v>2.0</v>
      </c>
      <c r="F31" s="513">
        <v>2.0</v>
      </c>
      <c r="G31" s="1011" t="s">
        <v>866</v>
      </c>
    </row>
    <row r="32">
      <c r="A32" s="513" t="s">
        <v>867</v>
      </c>
      <c r="B32" s="513" t="s">
        <v>832</v>
      </c>
      <c r="C32" s="859">
        <v>-0.1</v>
      </c>
      <c r="D32" s="513">
        <v>1.0</v>
      </c>
      <c r="E32" s="513">
        <v>1.0</v>
      </c>
      <c r="F32" s="513">
        <v>2.0</v>
      </c>
      <c r="G32" s="1011" t="s">
        <v>868</v>
      </c>
    </row>
    <row r="33">
      <c r="A33" s="513" t="s">
        <v>869</v>
      </c>
      <c r="B33" s="513" t="s">
        <v>832</v>
      </c>
      <c r="C33" s="859">
        <v>-0.35</v>
      </c>
      <c r="D33" s="513">
        <v>1.0</v>
      </c>
      <c r="E33" s="513">
        <v>1.0</v>
      </c>
      <c r="F33" s="513">
        <v>2.0</v>
      </c>
      <c r="G33" s="1011" t="s">
        <v>870</v>
      </c>
    </row>
    <row r="34">
      <c r="A34" s="375" t="s">
        <v>851</v>
      </c>
      <c r="B34" s="14" t="s">
        <v>832</v>
      </c>
      <c r="C34" s="1015">
        <v>-0.05</v>
      </c>
      <c r="D34" s="1023">
        <v>2.0</v>
      </c>
      <c r="E34" s="1024">
        <v>1.0</v>
      </c>
      <c r="F34" s="1023">
        <v>2.0</v>
      </c>
      <c r="G34" s="1018" t="s">
        <v>871</v>
      </c>
    </row>
    <row r="35">
      <c r="G35" s="1011"/>
    </row>
    <row r="36">
      <c r="A36" s="822" t="s">
        <v>185</v>
      </c>
      <c r="B36" s="513"/>
      <c r="C36" s="513"/>
      <c r="D36" s="513"/>
      <c r="E36" s="513"/>
      <c r="F36" s="513"/>
      <c r="G36" s="1011"/>
    </row>
    <row r="37">
      <c r="A37" s="513" t="s">
        <v>824</v>
      </c>
      <c r="B37" s="513" t="s">
        <v>825</v>
      </c>
      <c r="C37" s="859">
        <v>0.65</v>
      </c>
      <c r="D37" s="513">
        <v>3.0</v>
      </c>
      <c r="E37" s="513">
        <v>3.0</v>
      </c>
      <c r="F37" s="513">
        <v>3.0</v>
      </c>
      <c r="G37" s="1011" t="s">
        <v>872</v>
      </c>
    </row>
    <row r="38">
      <c r="A38" s="150" t="s">
        <v>829</v>
      </c>
      <c r="B38" s="513" t="s">
        <v>825</v>
      </c>
      <c r="C38" s="1012">
        <v>0.3</v>
      </c>
      <c r="D38" s="513">
        <v>2.0</v>
      </c>
      <c r="E38" s="513">
        <v>1.0</v>
      </c>
      <c r="F38" s="513">
        <v>2.0</v>
      </c>
      <c r="G38" s="1011" t="s">
        <v>830</v>
      </c>
    </row>
    <row r="39">
      <c r="A39" s="150" t="s">
        <v>827</v>
      </c>
      <c r="B39" s="513" t="s">
        <v>825</v>
      </c>
      <c r="C39" s="1012">
        <v>0.05</v>
      </c>
      <c r="D39" s="513">
        <v>3.0</v>
      </c>
      <c r="E39" s="513">
        <v>3.0</v>
      </c>
      <c r="F39" s="513">
        <v>3.0</v>
      </c>
      <c r="G39" s="1011" t="s">
        <v>873</v>
      </c>
    </row>
    <row r="40">
      <c r="A40" s="150" t="s">
        <v>831</v>
      </c>
      <c r="B40" s="1013" t="s">
        <v>832</v>
      </c>
      <c r="C40" s="1012">
        <v>0.15</v>
      </c>
      <c r="D40" s="513">
        <v>3.0</v>
      </c>
      <c r="E40" s="513">
        <v>2.0</v>
      </c>
      <c r="F40" s="513">
        <v>1.0</v>
      </c>
      <c r="G40" s="1011" t="s">
        <v>833</v>
      </c>
    </row>
    <row r="41">
      <c r="A41" s="150" t="s">
        <v>834</v>
      </c>
      <c r="B41" s="1013" t="s">
        <v>832</v>
      </c>
      <c r="C41" s="1012">
        <v>0.15</v>
      </c>
      <c r="D41" s="513">
        <v>3.0</v>
      </c>
      <c r="E41" s="513">
        <v>2.0</v>
      </c>
      <c r="F41" s="513">
        <v>1.0</v>
      </c>
      <c r="G41" s="1011" t="s">
        <v>835</v>
      </c>
    </row>
    <row r="42">
      <c r="A42" s="150" t="s">
        <v>840</v>
      </c>
      <c r="B42" s="1013" t="s">
        <v>832</v>
      </c>
      <c r="C42" s="859">
        <v>0.1</v>
      </c>
      <c r="D42" s="513">
        <v>1.0</v>
      </c>
      <c r="E42" s="513">
        <v>2.0</v>
      </c>
      <c r="F42" s="513">
        <v>3.0</v>
      </c>
      <c r="G42" s="1011" t="s">
        <v>874</v>
      </c>
    </row>
    <row r="43">
      <c r="A43" s="150" t="s">
        <v>842</v>
      </c>
      <c r="B43" s="1013" t="s">
        <v>832</v>
      </c>
      <c r="C43" s="859">
        <v>-0.1</v>
      </c>
      <c r="D43" s="513">
        <v>2.0</v>
      </c>
      <c r="E43" s="513">
        <v>1.0</v>
      </c>
      <c r="F43" s="513">
        <v>1.0</v>
      </c>
      <c r="G43" s="1011" t="s">
        <v>875</v>
      </c>
    </row>
    <row r="44">
      <c r="A44" s="513" t="s">
        <v>867</v>
      </c>
      <c r="B44" s="513" t="s">
        <v>832</v>
      </c>
      <c r="C44" s="859">
        <v>-0.1</v>
      </c>
      <c r="D44" s="513">
        <v>1.0</v>
      </c>
      <c r="E44" s="513">
        <v>1.0</v>
      </c>
      <c r="F44" s="513">
        <v>2.0</v>
      </c>
      <c r="G44" s="1011" t="s">
        <v>876</v>
      </c>
    </row>
    <row r="45">
      <c r="A45" s="150" t="s">
        <v>844</v>
      </c>
      <c r="B45" s="1013" t="s">
        <v>832</v>
      </c>
      <c r="C45" s="513" t="s">
        <v>845</v>
      </c>
      <c r="D45" s="1014">
        <v>1.0</v>
      </c>
      <c r="E45" s="1014">
        <v>1.0</v>
      </c>
      <c r="F45" s="1014">
        <v>1.0</v>
      </c>
      <c r="G45" s="1011" t="s">
        <v>846</v>
      </c>
    </row>
    <row r="46">
      <c r="A46" s="150" t="s">
        <v>847</v>
      </c>
      <c r="B46" s="1013" t="s">
        <v>832</v>
      </c>
      <c r="C46" s="859">
        <v>0.1</v>
      </c>
      <c r="D46" s="513">
        <v>3.0</v>
      </c>
      <c r="E46" s="513">
        <v>2.0</v>
      </c>
      <c r="F46" s="513">
        <v>1.0</v>
      </c>
      <c r="G46" s="1011" t="s">
        <v>877</v>
      </c>
    </row>
    <row r="47">
      <c r="A47" s="853" t="s">
        <v>849</v>
      </c>
      <c r="B47" s="78" t="s">
        <v>832</v>
      </c>
      <c r="C47" s="1015">
        <v>0.04</v>
      </c>
      <c r="D47" s="1016">
        <v>3.0</v>
      </c>
      <c r="E47" s="1016">
        <v>3.0</v>
      </c>
      <c r="F47" s="1017">
        <v>2.0</v>
      </c>
      <c r="G47" s="1018" t="s">
        <v>850</v>
      </c>
    </row>
    <row r="48">
      <c r="A48" s="375" t="s">
        <v>851</v>
      </c>
      <c r="B48" s="14" t="s">
        <v>832</v>
      </c>
      <c r="C48" s="1015">
        <v>-0.05</v>
      </c>
      <c r="D48" s="1023">
        <v>2.0</v>
      </c>
      <c r="E48" s="1024">
        <v>1.0</v>
      </c>
      <c r="F48" s="1023">
        <v>2.0</v>
      </c>
      <c r="G48" s="1018" t="s">
        <v>878</v>
      </c>
    </row>
    <row r="49">
      <c r="A49" s="14" t="s">
        <v>879</v>
      </c>
      <c r="B49" s="14" t="s">
        <v>832</v>
      </c>
      <c r="C49" s="1015">
        <v>-0.005</v>
      </c>
      <c r="D49" s="1025">
        <v>3.0</v>
      </c>
      <c r="E49" s="1025">
        <v>3.0</v>
      </c>
      <c r="F49" s="1025">
        <v>3.0</v>
      </c>
      <c r="G49" s="1026" t="s">
        <v>880</v>
      </c>
    </row>
    <row r="50">
      <c r="A50" s="935" t="s">
        <v>881</v>
      </c>
      <c r="B50" s="935" t="s">
        <v>832</v>
      </c>
      <c r="C50" s="1027">
        <v>-0.02</v>
      </c>
      <c r="D50" s="1028">
        <v>2.0</v>
      </c>
      <c r="E50" s="1028">
        <v>3.0</v>
      </c>
      <c r="F50" s="1028">
        <v>3.0</v>
      </c>
      <c r="G50" s="1018" t="s">
        <v>882</v>
      </c>
    </row>
    <row r="51">
      <c r="G51" s="1011"/>
    </row>
    <row r="52">
      <c r="A52" s="1029" t="s">
        <v>586</v>
      </c>
      <c r="B52" s="14"/>
      <c r="C52" s="14"/>
      <c r="D52" s="14"/>
      <c r="E52" s="14"/>
      <c r="F52" s="14"/>
      <c r="G52" s="14"/>
      <c r="H52" s="14"/>
      <c r="I52" s="14"/>
      <c r="J52" s="14"/>
      <c r="K52" s="14"/>
      <c r="L52" s="14"/>
      <c r="M52" s="14"/>
      <c r="N52" s="14"/>
      <c r="O52" s="14"/>
      <c r="P52" s="14"/>
      <c r="Q52" s="14"/>
      <c r="R52" s="14"/>
      <c r="S52" s="14"/>
      <c r="T52" s="14"/>
      <c r="U52" s="14"/>
      <c r="V52" s="14"/>
      <c r="W52" s="14"/>
      <c r="X52" s="14"/>
      <c r="Y52" s="14"/>
      <c r="Z52" s="14"/>
      <c r="AA52" s="14"/>
    </row>
    <row r="53">
      <c r="A53" s="78" t="s">
        <v>883</v>
      </c>
      <c r="B53" s="78" t="s">
        <v>825</v>
      </c>
      <c r="C53" s="1030">
        <v>1.0</v>
      </c>
      <c r="D53" s="1031">
        <v>3.0</v>
      </c>
      <c r="E53" s="1031">
        <v>3.0</v>
      </c>
      <c r="F53" s="1031">
        <v>3.0</v>
      </c>
      <c r="G53" s="1026" t="s">
        <v>884</v>
      </c>
      <c r="H53" s="14"/>
      <c r="I53" s="14"/>
      <c r="J53" s="14"/>
      <c r="K53" s="14"/>
      <c r="L53" s="14"/>
      <c r="M53" s="14"/>
      <c r="N53" s="14"/>
      <c r="O53" s="14"/>
      <c r="P53" s="14"/>
      <c r="Q53" s="14"/>
      <c r="R53" s="14"/>
      <c r="S53" s="14"/>
      <c r="T53" s="14"/>
      <c r="U53" s="14"/>
      <c r="V53" s="14"/>
      <c r="W53" s="14"/>
      <c r="X53" s="14"/>
      <c r="Y53" s="14"/>
      <c r="Z53" s="14"/>
      <c r="AA53" s="14"/>
    </row>
    <row r="54">
      <c r="A54" s="78" t="s">
        <v>885</v>
      </c>
      <c r="B54" s="935" t="s">
        <v>832</v>
      </c>
      <c r="C54" s="1032">
        <v>0.5</v>
      </c>
      <c r="D54" s="1020">
        <v>1.0</v>
      </c>
      <c r="E54" s="1020">
        <v>1.0</v>
      </c>
      <c r="F54" s="1031">
        <v>3.0</v>
      </c>
      <c r="G54" s="1026" t="s">
        <v>886</v>
      </c>
      <c r="H54" s="14"/>
      <c r="I54" s="14"/>
      <c r="J54" s="14"/>
      <c r="K54" s="14"/>
      <c r="L54" s="14"/>
      <c r="M54" s="14"/>
      <c r="N54" s="14"/>
      <c r="O54" s="14"/>
      <c r="P54" s="14"/>
      <c r="Q54" s="14"/>
      <c r="R54" s="14"/>
      <c r="S54" s="14"/>
      <c r="T54" s="14"/>
      <c r="U54" s="14"/>
      <c r="V54" s="14"/>
      <c r="W54" s="14"/>
      <c r="X54" s="14"/>
      <c r="Y54" s="14"/>
      <c r="Z54" s="14"/>
      <c r="AA54" s="14"/>
    </row>
    <row r="55">
      <c r="A55" s="935" t="s">
        <v>887</v>
      </c>
      <c r="B55" s="78" t="s">
        <v>832</v>
      </c>
      <c r="C55" s="1019">
        <v>0.35</v>
      </c>
      <c r="D55" s="1033">
        <v>2.0</v>
      </c>
      <c r="E55" s="1020">
        <v>1.0</v>
      </c>
      <c r="F55" s="1020">
        <v>1.0</v>
      </c>
      <c r="G55" s="1026" t="s">
        <v>888</v>
      </c>
      <c r="H55" s="14"/>
      <c r="I55" s="14"/>
      <c r="J55" s="14"/>
      <c r="K55" s="14"/>
      <c r="L55" s="14"/>
      <c r="M55" s="14"/>
      <c r="N55" s="14"/>
      <c r="O55" s="14"/>
      <c r="P55" s="14"/>
      <c r="Q55" s="14"/>
      <c r="R55" s="14"/>
      <c r="S55" s="14"/>
      <c r="T55" s="14"/>
      <c r="U55" s="14"/>
      <c r="V55" s="14"/>
      <c r="W55" s="14"/>
      <c r="X55" s="14"/>
      <c r="Y55" s="14"/>
      <c r="Z55" s="14"/>
      <c r="AA55" s="14"/>
    </row>
    <row r="56">
      <c r="A56" s="78" t="s">
        <v>834</v>
      </c>
      <c r="B56" s="78" t="s">
        <v>832</v>
      </c>
      <c r="C56" s="1034">
        <v>0.15</v>
      </c>
      <c r="D56" s="1031">
        <v>3.0</v>
      </c>
      <c r="E56" s="1017">
        <v>2.0</v>
      </c>
      <c r="F56" s="1020">
        <v>1.0</v>
      </c>
      <c r="G56" s="1026" t="s">
        <v>835</v>
      </c>
      <c r="H56" s="14"/>
      <c r="I56" s="14"/>
      <c r="J56" s="14"/>
      <c r="K56" s="14"/>
      <c r="L56" s="14"/>
      <c r="M56" s="14"/>
      <c r="N56" s="14"/>
      <c r="O56" s="14"/>
      <c r="P56" s="14"/>
      <c r="Q56" s="14"/>
      <c r="R56" s="14"/>
      <c r="S56" s="14"/>
      <c r="T56" s="14"/>
      <c r="U56" s="14"/>
      <c r="V56" s="14"/>
      <c r="W56" s="14"/>
      <c r="X56" s="14"/>
      <c r="Y56" s="14"/>
      <c r="Z56" s="14"/>
      <c r="AA56" s="14"/>
    </row>
    <row r="57">
      <c r="A57" s="78" t="s">
        <v>889</v>
      </c>
      <c r="B57" s="78" t="s">
        <v>832</v>
      </c>
      <c r="C57" s="1034">
        <v>0.15</v>
      </c>
      <c r="D57" s="1020">
        <v>1.0</v>
      </c>
      <c r="E57" s="1017">
        <v>2.0</v>
      </c>
      <c r="F57" s="935">
        <v>2.0</v>
      </c>
      <c r="G57" s="1026" t="s">
        <v>890</v>
      </c>
      <c r="H57" s="14"/>
      <c r="I57" s="14"/>
      <c r="J57" s="14"/>
      <c r="K57" s="14"/>
      <c r="L57" s="14"/>
      <c r="M57" s="14"/>
      <c r="N57" s="14"/>
      <c r="O57" s="14"/>
      <c r="P57" s="14"/>
      <c r="Q57" s="14"/>
      <c r="R57" s="14"/>
      <c r="S57" s="14"/>
      <c r="T57" s="14"/>
      <c r="U57" s="14"/>
      <c r="V57" s="14"/>
      <c r="W57" s="14"/>
      <c r="X57" s="14"/>
      <c r="Y57" s="14"/>
      <c r="Z57" s="14"/>
      <c r="AA57" s="14"/>
    </row>
    <row r="58">
      <c r="A58" s="78" t="s">
        <v>891</v>
      </c>
      <c r="B58" s="78" t="s">
        <v>832</v>
      </c>
      <c r="C58" s="1019">
        <v>0.3</v>
      </c>
      <c r="D58" s="1017">
        <v>2.0</v>
      </c>
      <c r="E58" s="1017">
        <v>2.0</v>
      </c>
      <c r="F58" s="1017">
        <v>2.0</v>
      </c>
      <c r="G58" s="1026" t="s">
        <v>892</v>
      </c>
      <c r="H58" s="14"/>
      <c r="I58" s="14"/>
      <c r="J58" s="14"/>
      <c r="K58" s="14"/>
      <c r="L58" s="14"/>
      <c r="M58" s="14"/>
      <c r="N58" s="14"/>
      <c r="O58" s="14"/>
      <c r="P58" s="14"/>
      <c r="Q58" s="14"/>
      <c r="R58" s="14"/>
      <c r="S58" s="14"/>
      <c r="T58" s="14"/>
      <c r="U58" s="14"/>
      <c r="V58" s="14"/>
      <c r="W58" s="14"/>
      <c r="X58" s="14"/>
      <c r="Y58" s="14"/>
      <c r="Z58" s="14"/>
      <c r="AA58" s="14"/>
    </row>
    <row r="59">
      <c r="A59" s="78" t="s">
        <v>893</v>
      </c>
      <c r="B59" s="78" t="s">
        <v>832</v>
      </c>
      <c r="C59" s="1015">
        <v>0.05</v>
      </c>
      <c r="D59" s="935">
        <v>1.0</v>
      </c>
      <c r="E59" s="935">
        <v>1.0</v>
      </c>
      <c r="F59" s="935">
        <v>1.0</v>
      </c>
      <c r="G59" s="1026" t="s">
        <v>894</v>
      </c>
      <c r="H59" s="14"/>
      <c r="I59" s="14"/>
      <c r="J59" s="14"/>
      <c r="K59" s="14"/>
      <c r="L59" s="14"/>
      <c r="M59" s="14"/>
      <c r="N59" s="14"/>
      <c r="O59" s="14"/>
      <c r="P59" s="14"/>
      <c r="Q59" s="14"/>
      <c r="R59" s="14"/>
      <c r="S59" s="14"/>
      <c r="T59" s="14"/>
      <c r="U59" s="14"/>
      <c r="V59" s="14"/>
      <c r="W59" s="14"/>
      <c r="X59" s="14"/>
      <c r="Y59" s="14"/>
      <c r="Z59" s="14"/>
      <c r="AA59" s="14"/>
    </row>
    <row r="60">
      <c r="A60" s="375" t="s">
        <v>844</v>
      </c>
      <c r="B60" s="14" t="s">
        <v>832</v>
      </c>
      <c r="C60" s="46" t="s">
        <v>845</v>
      </c>
      <c r="D60" s="1035">
        <v>1.0</v>
      </c>
      <c r="E60" s="1035">
        <v>1.0</v>
      </c>
      <c r="F60" s="1035">
        <v>1.0</v>
      </c>
      <c r="G60" s="1026" t="s">
        <v>846</v>
      </c>
      <c r="H60" s="14"/>
      <c r="I60" s="14"/>
      <c r="J60" s="14"/>
      <c r="K60" s="14"/>
      <c r="L60" s="14"/>
      <c r="M60" s="14"/>
      <c r="N60" s="14"/>
      <c r="O60" s="14"/>
      <c r="P60" s="14"/>
      <c r="Q60" s="14"/>
      <c r="R60" s="14"/>
      <c r="S60" s="14"/>
      <c r="T60" s="14"/>
      <c r="U60" s="14"/>
      <c r="V60" s="14"/>
      <c r="W60" s="14"/>
      <c r="X60" s="14"/>
      <c r="Y60" s="14"/>
      <c r="Z60" s="14"/>
      <c r="AA60" s="14"/>
    </row>
    <row r="61">
      <c r="A61" s="375" t="s">
        <v>847</v>
      </c>
      <c r="B61" s="1036" t="s">
        <v>832</v>
      </c>
      <c r="C61" s="1015">
        <v>0.1</v>
      </c>
      <c r="D61" s="1037">
        <v>3.0</v>
      </c>
      <c r="E61" s="1023">
        <v>2.0</v>
      </c>
      <c r="F61" s="1024">
        <v>1.0</v>
      </c>
      <c r="G61" s="1038" t="s">
        <v>877</v>
      </c>
      <c r="H61" s="14"/>
      <c r="I61" s="14"/>
      <c r="J61" s="14"/>
      <c r="K61" s="14"/>
      <c r="L61" s="14"/>
      <c r="M61" s="14"/>
      <c r="N61" s="14"/>
      <c r="O61" s="14"/>
      <c r="P61" s="14"/>
      <c r="Q61" s="14"/>
      <c r="R61" s="14"/>
      <c r="S61" s="14"/>
      <c r="T61" s="14"/>
      <c r="U61" s="14"/>
      <c r="V61" s="14"/>
      <c r="W61" s="14"/>
      <c r="X61" s="14"/>
      <c r="Y61" s="14"/>
      <c r="Z61" s="14"/>
      <c r="AA61" s="14"/>
    </row>
    <row r="62">
      <c r="A62" s="375" t="s">
        <v>851</v>
      </c>
      <c r="B62" s="14" t="s">
        <v>832</v>
      </c>
      <c r="C62" s="1015">
        <v>0.0</v>
      </c>
      <c r="D62" s="1023">
        <v>2.0</v>
      </c>
      <c r="E62" s="1024">
        <v>1.0</v>
      </c>
      <c r="F62" s="1023">
        <v>2.0</v>
      </c>
      <c r="G62" s="1039" t="s">
        <v>895</v>
      </c>
      <c r="H62" s="14"/>
      <c r="I62" s="14"/>
      <c r="J62" s="14"/>
      <c r="K62" s="14"/>
      <c r="L62" s="14"/>
      <c r="M62" s="14"/>
      <c r="N62" s="14"/>
      <c r="O62" s="14"/>
      <c r="P62" s="14"/>
      <c r="Q62" s="14"/>
      <c r="R62" s="14"/>
      <c r="S62" s="14"/>
      <c r="T62" s="14"/>
      <c r="U62" s="14"/>
      <c r="V62" s="14"/>
      <c r="W62" s="14"/>
      <c r="X62" s="14"/>
      <c r="Y62" s="14"/>
      <c r="Z62" s="14"/>
      <c r="AA62" s="14"/>
    </row>
    <row r="63">
      <c r="G63" s="643"/>
    </row>
    <row r="64">
      <c r="A64" s="822" t="s">
        <v>389</v>
      </c>
      <c r="G64" s="643"/>
    </row>
    <row r="65">
      <c r="A65" s="150" t="s">
        <v>896</v>
      </c>
      <c r="B65" s="513" t="s">
        <v>825</v>
      </c>
      <c r="C65" s="859">
        <v>0.5</v>
      </c>
      <c r="D65" s="513">
        <v>3.0</v>
      </c>
      <c r="E65" s="513">
        <v>3.0</v>
      </c>
      <c r="F65" s="513">
        <v>3.0</v>
      </c>
      <c r="G65" s="1011" t="s">
        <v>884</v>
      </c>
    </row>
    <row r="66">
      <c r="A66" s="150" t="s">
        <v>840</v>
      </c>
      <c r="B66" s="513" t="s">
        <v>825</v>
      </c>
      <c r="C66" s="859">
        <v>0.5</v>
      </c>
      <c r="D66" s="513">
        <v>2.0</v>
      </c>
      <c r="E66" s="513">
        <v>2.0</v>
      </c>
      <c r="F66" s="513">
        <v>1.0</v>
      </c>
      <c r="G66" s="1011" t="s">
        <v>897</v>
      </c>
    </row>
    <row r="67">
      <c r="A67" s="513" t="s">
        <v>898</v>
      </c>
      <c r="B67" s="513" t="s">
        <v>832</v>
      </c>
      <c r="C67" s="859">
        <v>-0.1</v>
      </c>
      <c r="D67" s="513">
        <v>3.0</v>
      </c>
      <c r="E67" s="513">
        <v>2.0</v>
      </c>
      <c r="F67" s="513">
        <v>2.0</v>
      </c>
      <c r="G67" s="1011" t="s">
        <v>899</v>
      </c>
    </row>
    <row r="68">
      <c r="A68" s="513" t="s">
        <v>900</v>
      </c>
      <c r="B68" s="513" t="s">
        <v>832</v>
      </c>
      <c r="C68" s="859">
        <v>-0.3</v>
      </c>
      <c r="D68" s="513">
        <v>2.0</v>
      </c>
      <c r="E68" s="513">
        <v>1.0</v>
      </c>
      <c r="F68" s="513">
        <v>2.0</v>
      </c>
      <c r="G68" s="1011" t="s">
        <v>901</v>
      </c>
    </row>
    <row r="69">
      <c r="A69" s="513" t="s">
        <v>902</v>
      </c>
      <c r="B69" s="513" t="s">
        <v>832</v>
      </c>
      <c r="C69" s="859">
        <v>-0.2</v>
      </c>
      <c r="D69" s="513">
        <v>2.0</v>
      </c>
      <c r="E69" s="513">
        <v>1.0</v>
      </c>
      <c r="F69" s="513">
        <v>1.0</v>
      </c>
      <c r="G69" s="1011" t="s">
        <v>903</v>
      </c>
    </row>
    <row r="70">
      <c r="A70" s="513" t="s">
        <v>829</v>
      </c>
      <c r="B70" s="513" t="s">
        <v>832</v>
      </c>
      <c r="C70" s="859">
        <v>0.1</v>
      </c>
      <c r="D70" s="513">
        <v>1.0</v>
      </c>
      <c r="E70" s="513">
        <v>2.0</v>
      </c>
      <c r="F70" s="513">
        <v>3.0</v>
      </c>
      <c r="G70" s="1011" t="s">
        <v>904</v>
      </c>
    </row>
    <row r="71">
      <c r="A71" s="513" t="s">
        <v>905</v>
      </c>
      <c r="B71" s="513" t="s">
        <v>832</v>
      </c>
      <c r="C71" s="859">
        <v>0.1</v>
      </c>
      <c r="D71" s="513">
        <v>1.0</v>
      </c>
      <c r="E71" s="513">
        <v>2.0</v>
      </c>
      <c r="F71" s="513">
        <v>1.0</v>
      </c>
      <c r="G71" s="1011" t="s">
        <v>906</v>
      </c>
    </row>
    <row r="72">
      <c r="A72" s="513" t="s">
        <v>907</v>
      </c>
      <c r="B72" s="513" t="s">
        <v>832</v>
      </c>
      <c r="C72" s="859">
        <v>0.1</v>
      </c>
      <c r="D72" s="513">
        <v>1.0</v>
      </c>
      <c r="E72" s="513">
        <v>2.0</v>
      </c>
      <c r="F72" s="513">
        <v>1.0</v>
      </c>
      <c r="G72" s="1011" t="s">
        <v>904</v>
      </c>
    </row>
    <row r="73">
      <c r="G73" s="643"/>
    </row>
    <row r="74">
      <c r="A74" s="822" t="s">
        <v>908</v>
      </c>
      <c r="G74" s="643"/>
    </row>
    <row r="75">
      <c r="A75" s="513" t="s">
        <v>390</v>
      </c>
      <c r="B75" s="513" t="s">
        <v>825</v>
      </c>
      <c r="C75" s="513" t="s">
        <v>909</v>
      </c>
      <c r="D75" s="513">
        <v>1.0</v>
      </c>
      <c r="E75" s="513">
        <v>2.0</v>
      </c>
      <c r="F75" s="513">
        <v>3.0</v>
      </c>
      <c r="G75" s="1011" t="s">
        <v>910</v>
      </c>
    </row>
    <row r="76">
      <c r="A76" s="513" t="s">
        <v>911</v>
      </c>
      <c r="B76" s="513" t="s">
        <v>832</v>
      </c>
      <c r="C76" s="513" t="s">
        <v>845</v>
      </c>
      <c r="D76" s="513">
        <v>0.0</v>
      </c>
      <c r="E76" s="513">
        <v>0.0</v>
      </c>
      <c r="F76" s="513">
        <v>1.0</v>
      </c>
      <c r="G76" s="1011" t="s">
        <v>912</v>
      </c>
    </row>
    <row r="77">
      <c r="A77" s="513" t="s">
        <v>913</v>
      </c>
      <c r="B77" s="513" t="s">
        <v>832</v>
      </c>
      <c r="C77" s="513" t="s">
        <v>845</v>
      </c>
      <c r="D77" s="513">
        <v>0.0</v>
      </c>
      <c r="E77" s="513">
        <v>0.0</v>
      </c>
      <c r="F77" s="513">
        <v>1.0</v>
      </c>
      <c r="G77" s="1011" t="s">
        <v>912</v>
      </c>
    </row>
    <row r="78">
      <c r="A78" s="513" t="s">
        <v>914</v>
      </c>
      <c r="B78" s="513" t="s">
        <v>832</v>
      </c>
      <c r="C78" s="513" t="s">
        <v>845</v>
      </c>
      <c r="D78" s="513">
        <v>1.0</v>
      </c>
      <c r="E78" s="513">
        <v>0.0</v>
      </c>
      <c r="F78" s="513">
        <v>1.0</v>
      </c>
      <c r="G78" s="1011" t="s">
        <v>915</v>
      </c>
    </row>
    <row r="79">
      <c r="A79" s="14" t="s">
        <v>916</v>
      </c>
      <c r="B79" s="14" t="s">
        <v>832</v>
      </c>
      <c r="C79" s="14" t="s">
        <v>845</v>
      </c>
      <c r="D79" s="1024">
        <v>1.0</v>
      </c>
      <c r="E79" s="1023">
        <v>2.0</v>
      </c>
      <c r="F79" s="1024">
        <v>1.0</v>
      </c>
      <c r="G79" s="1018" t="s">
        <v>917</v>
      </c>
    </row>
    <row r="80">
      <c r="G80" s="643"/>
    </row>
    <row r="81">
      <c r="G81" s="643"/>
    </row>
    <row r="82">
      <c r="G82" s="643"/>
    </row>
    <row r="83">
      <c r="G83" s="643"/>
    </row>
    <row r="84">
      <c r="G84" s="643"/>
    </row>
    <row r="85">
      <c r="G85" s="643"/>
    </row>
    <row r="86">
      <c r="G86" s="643"/>
    </row>
    <row r="87">
      <c r="G87" s="643"/>
    </row>
    <row r="88">
      <c r="G88" s="643"/>
    </row>
    <row r="89">
      <c r="G89" s="643"/>
    </row>
    <row r="90">
      <c r="G90" s="643"/>
    </row>
    <row r="91">
      <c r="G91" s="643"/>
    </row>
    <row r="92">
      <c r="G92" s="643"/>
    </row>
    <row r="93">
      <c r="G93" s="643"/>
    </row>
    <row r="94">
      <c r="G94" s="643"/>
    </row>
    <row r="95">
      <c r="G95" s="643"/>
    </row>
    <row r="96">
      <c r="G96" s="643"/>
    </row>
    <row r="97">
      <c r="G97" s="643"/>
    </row>
    <row r="98">
      <c r="G98" s="643"/>
    </row>
    <row r="99">
      <c r="G99" s="643"/>
    </row>
    <row r="100">
      <c r="G100" s="643"/>
    </row>
    <row r="101">
      <c r="G101" s="643"/>
    </row>
    <row r="102">
      <c r="G102" s="643"/>
    </row>
    <row r="103">
      <c r="G103" s="643"/>
    </row>
    <row r="104">
      <c r="G104" s="643"/>
    </row>
    <row r="105">
      <c r="G105" s="643"/>
    </row>
    <row r="106">
      <c r="G106" s="643"/>
    </row>
    <row r="107">
      <c r="G107" s="643"/>
    </row>
    <row r="108">
      <c r="G108" s="643"/>
    </row>
    <row r="109">
      <c r="G109" s="643"/>
    </row>
    <row r="110">
      <c r="G110" s="643"/>
    </row>
    <row r="111">
      <c r="G111" s="643"/>
    </row>
    <row r="112">
      <c r="G112" s="643"/>
    </row>
    <row r="113">
      <c r="G113" s="643"/>
    </row>
    <row r="114">
      <c r="G114" s="643"/>
    </row>
    <row r="115">
      <c r="G115" s="643"/>
    </row>
    <row r="116">
      <c r="G116" s="643"/>
    </row>
    <row r="117">
      <c r="G117" s="643"/>
    </row>
    <row r="118">
      <c r="G118" s="643"/>
    </row>
    <row r="119">
      <c r="G119" s="643"/>
    </row>
    <row r="120">
      <c r="G120" s="643"/>
    </row>
    <row r="121">
      <c r="G121" s="643"/>
    </row>
    <row r="122">
      <c r="G122" s="643"/>
    </row>
    <row r="123">
      <c r="G123" s="643"/>
    </row>
    <row r="124">
      <c r="G124" s="643"/>
    </row>
    <row r="125">
      <c r="G125" s="643"/>
    </row>
    <row r="126">
      <c r="G126" s="643"/>
    </row>
    <row r="127">
      <c r="G127" s="643"/>
    </row>
    <row r="128">
      <c r="G128" s="643"/>
    </row>
    <row r="129">
      <c r="G129" s="643"/>
    </row>
    <row r="130">
      <c r="G130" s="643"/>
    </row>
    <row r="131">
      <c r="G131" s="643"/>
    </row>
    <row r="132">
      <c r="G132" s="643"/>
    </row>
    <row r="133">
      <c r="G133" s="643"/>
    </row>
    <row r="134">
      <c r="G134" s="643"/>
    </row>
    <row r="135">
      <c r="G135" s="643"/>
    </row>
    <row r="136">
      <c r="G136" s="643"/>
    </row>
    <row r="137">
      <c r="G137" s="643"/>
    </row>
    <row r="138">
      <c r="G138" s="643"/>
    </row>
    <row r="139">
      <c r="G139" s="643"/>
    </row>
    <row r="140">
      <c r="G140" s="643"/>
    </row>
    <row r="141">
      <c r="G141" s="643"/>
    </row>
    <row r="142">
      <c r="G142" s="643"/>
    </row>
    <row r="143">
      <c r="G143" s="643"/>
    </row>
    <row r="144">
      <c r="G144" s="643"/>
    </row>
    <row r="145">
      <c r="G145" s="643"/>
    </row>
    <row r="146">
      <c r="G146" s="643"/>
    </row>
    <row r="147">
      <c r="G147" s="643"/>
    </row>
    <row r="148">
      <c r="G148" s="643"/>
    </row>
    <row r="149">
      <c r="G149" s="643"/>
    </row>
    <row r="150">
      <c r="G150" s="643"/>
    </row>
    <row r="151">
      <c r="G151" s="643"/>
    </row>
    <row r="152">
      <c r="G152" s="643"/>
    </row>
    <row r="153">
      <c r="G153" s="643"/>
    </row>
    <row r="154">
      <c r="G154" s="643"/>
    </row>
    <row r="155">
      <c r="G155" s="643"/>
    </row>
    <row r="156">
      <c r="G156" s="643"/>
    </row>
    <row r="157">
      <c r="G157" s="643"/>
    </row>
    <row r="158">
      <c r="G158" s="643"/>
    </row>
    <row r="159">
      <c r="G159" s="643"/>
    </row>
    <row r="160">
      <c r="G160" s="643"/>
    </row>
    <row r="161">
      <c r="G161" s="643"/>
    </row>
    <row r="162">
      <c r="G162" s="643"/>
    </row>
    <row r="163">
      <c r="G163" s="643"/>
    </row>
    <row r="164">
      <c r="G164" s="643"/>
    </row>
    <row r="165">
      <c r="G165" s="643"/>
    </row>
    <row r="166">
      <c r="G166" s="643"/>
    </row>
    <row r="167">
      <c r="G167" s="643"/>
    </row>
    <row r="168">
      <c r="G168" s="643"/>
    </row>
    <row r="169">
      <c r="G169" s="643"/>
    </row>
    <row r="170">
      <c r="G170" s="643"/>
    </row>
    <row r="171">
      <c r="G171" s="643"/>
    </row>
    <row r="172">
      <c r="G172" s="643"/>
    </row>
    <row r="173">
      <c r="G173" s="643"/>
    </row>
    <row r="174">
      <c r="G174" s="643"/>
    </row>
    <row r="175">
      <c r="G175" s="643"/>
    </row>
    <row r="176">
      <c r="G176" s="643"/>
    </row>
    <row r="177">
      <c r="G177" s="643"/>
    </row>
    <row r="178">
      <c r="G178" s="643"/>
    </row>
    <row r="179">
      <c r="G179" s="643"/>
    </row>
    <row r="180">
      <c r="G180" s="643"/>
    </row>
    <row r="181">
      <c r="G181" s="643"/>
    </row>
    <row r="182">
      <c r="G182" s="643"/>
    </row>
    <row r="183">
      <c r="G183" s="643"/>
    </row>
    <row r="184">
      <c r="G184" s="643"/>
    </row>
    <row r="185">
      <c r="G185" s="643"/>
    </row>
    <row r="186">
      <c r="G186" s="643"/>
    </row>
    <row r="187">
      <c r="G187" s="643"/>
    </row>
    <row r="188">
      <c r="G188" s="643"/>
    </row>
    <row r="189">
      <c r="G189" s="643"/>
    </row>
    <row r="190">
      <c r="G190" s="643"/>
    </row>
    <row r="191">
      <c r="G191" s="643"/>
    </row>
    <row r="192">
      <c r="G192" s="643"/>
    </row>
    <row r="193">
      <c r="G193" s="643"/>
    </row>
    <row r="194">
      <c r="G194" s="643"/>
    </row>
    <row r="195">
      <c r="G195" s="643"/>
    </row>
    <row r="196">
      <c r="G196" s="643"/>
    </row>
    <row r="197">
      <c r="G197" s="643"/>
    </row>
    <row r="198">
      <c r="G198" s="643"/>
    </row>
    <row r="199">
      <c r="G199" s="643"/>
    </row>
    <row r="200">
      <c r="G200" s="643"/>
    </row>
    <row r="201">
      <c r="G201" s="643"/>
    </row>
    <row r="202">
      <c r="G202" s="643"/>
    </row>
    <row r="203">
      <c r="G203" s="643"/>
    </row>
    <row r="204">
      <c r="G204" s="643"/>
    </row>
    <row r="205">
      <c r="G205" s="643"/>
    </row>
    <row r="206">
      <c r="G206" s="643"/>
    </row>
    <row r="207">
      <c r="G207" s="643"/>
    </row>
    <row r="208">
      <c r="G208" s="643"/>
    </row>
    <row r="209">
      <c r="G209" s="643"/>
    </row>
    <row r="210">
      <c r="G210" s="643"/>
    </row>
    <row r="211">
      <c r="G211" s="643"/>
    </row>
    <row r="212">
      <c r="G212" s="643"/>
    </row>
    <row r="213">
      <c r="G213" s="643"/>
    </row>
    <row r="214">
      <c r="G214" s="643"/>
    </row>
    <row r="215">
      <c r="G215" s="643"/>
    </row>
    <row r="216">
      <c r="G216" s="643"/>
    </row>
    <row r="217">
      <c r="G217" s="643"/>
    </row>
    <row r="218">
      <c r="G218" s="643"/>
    </row>
    <row r="219">
      <c r="G219" s="643"/>
    </row>
    <row r="220">
      <c r="G220" s="643"/>
    </row>
    <row r="221">
      <c r="G221" s="643"/>
    </row>
    <row r="222">
      <c r="G222" s="643"/>
    </row>
    <row r="223">
      <c r="G223" s="643"/>
    </row>
    <row r="224">
      <c r="G224" s="643"/>
    </row>
    <row r="225">
      <c r="G225" s="643"/>
    </row>
    <row r="226">
      <c r="G226" s="643"/>
    </row>
    <row r="227">
      <c r="G227" s="643"/>
    </row>
    <row r="228">
      <c r="G228" s="643"/>
    </row>
    <row r="229">
      <c r="G229" s="643"/>
    </row>
    <row r="230">
      <c r="G230" s="643"/>
    </row>
    <row r="231">
      <c r="G231" s="643"/>
    </row>
    <row r="232">
      <c r="G232" s="643"/>
    </row>
    <row r="233">
      <c r="G233" s="643"/>
    </row>
    <row r="234">
      <c r="G234" s="643"/>
    </row>
    <row r="235">
      <c r="G235" s="643"/>
    </row>
    <row r="236">
      <c r="G236" s="643"/>
    </row>
    <row r="237">
      <c r="G237" s="643"/>
    </row>
    <row r="238">
      <c r="G238" s="643"/>
    </row>
    <row r="239">
      <c r="G239" s="643"/>
    </row>
    <row r="240">
      <c r="G240" s="643"/>
    </row>
    <row r="241">
      <c r="G241" s="643"/>
    </row>
    <row r="242">
      <c r="G242" s="643"/>
    </row>
    <row r="243">
      <c r="G243" s="643"/>
    </row>
    <row r="244">
      <c r="G244" s="643"/>
    </row>
    <row r="245">
      <c r="G245" s="643"/>
    </row>
    <row r="246">
      <c r="G246" s="643"/>
    </row>
    <row r="247">
      <c r="G247" s="643"/>
    </row>
    <row r="248">
      <c r="G248" s="643"/>
    </row>
    <row r="249">
      <c r="G249" s="643"/>
    </row>
    <row r="250">
      <c r="G250" s="643"/>
    </row>
    <row r="251">
      <c r="G251" s="643"/>
    </row>
    <row r="252">
      <c r="G252" s="643"/>
    </row>
    <row r="253">
      <c r="G253" s="643"/>
    </row>
    <row r="254">
      <c r="G254" s="643"/>
    </row>
    <row r="255">
      <c r="G255" s="643"/>
    </row>
    <row r="256">
      <c r="G256" s="643"/>
    </row>
    <row r="257">
      <c r="G257" s="643"/>
    </row>
    <row r="258">
      <c r="G258" s="643"/>
    </row>
    <row r="259">
      <c r="G259" s="643"/>
    </row>
    <row r="260">
      <c r="G260" s="643"/>
    </row>
    <row r="261">
      <c r="G261" s="643"/>
    </row>
    <row r="262">
      <c r="G262" s="643"/>
    </row>
    <row r="263">
      <c r="G263" s="643"/>
    </row>
    <row r="264">
      <c r="G264" s="643"/>
    </row>
    <row r="265">
      <c r="G265" s="643"/>
    </row>
    <row r="266">
      <c r="G266" s="643"/>
    </row>
    <row r="267">
      <c r="G267" s="643"/>
    </row>
    <row r="268">
      <c r="G268" s="643"/>
    </row>
    <row r="269">
      <c r="G269" s="643"/>
    </row>
    <row r="270">
      <c r="G270" s="643"/>
    </row>
    <row r="271">
      <c r="G271" s="643"/>
    </row>
    <row r="272">
      <c r="G272" s="643"/>
    </row>
    <row r="273">
      <c r="G273" s="643"/>
    </row>
    <row r="274">
      <c r="G274" s="643"/>
    </row>
    <row r="275">
      <c r="G275" s="643"/>
    </row>
    <row r="276">
      <c r="G276" s="643"/>
    </row>
    <row r="277">
      <c r="G277" s="643"/>
    </row>
    <row r="278">
      <c r="G278" s="643"/>
    </row>
    <row r="279">
      <c r="G279" s="643"/>
    </row>
    <row r="280">
      <c r="G280" s="643"/>
    </row>
    <row r="281">
      <c r="G281" s="643"/>
    </row>
    <row r="282">
      <c r="G282" s="643"/>
    </row>
    <row r="283">
      <c r="G283" s="643"/>
    </row>
    <row r="284">
      <c r="G284" s="643"/>
    </row>
    <row r="285">
      <c r="G285" s="643"/>
    </row>
    <row r="286">
      <c r="G286" s="643"/>
    </row>
    <row r="287">
      <c r="G287" s="643"/>
    </row>
    <row r="288">
      <c r="G288" s="643"/>
    </row>
    <row r="289">
      <c r="G289" s="643"/>
    </row>
    <row r="290">
      <c r="G290" s="643"/>
    </row>
    <row r="291">
      <c r="G291" s="643"/>
    </row>
    <row r="292">
      <c r="G292" s="643"/>
    </row>
    <row r="293">
      <c r="G293" s="643"/>
    </row>
    <row r="294">
      <c r="G294" s="643"/>
    </row>
    <row r="295">
      <c r="G295" s="643"/>
    </row>
    <row r="296">
      <c r="G296" s="643"/>
    </row>
    <row r="297">
      <c r="G297" s="643"/>
    </row>
    <row r="298">
      <c r="G298" s="643"/>
    </row>
    <row r="299">
      <c r="G299" s="643"/>
    </row>
    <row r="300">
      <c r="G300" s="643"/>
    </row>
    <row r="301">
      <c r="G301" s="643"/>
    </row>
    <row r="302">
      <c r="G302" s="643"/>
    </row>
    <row r="303">
      <c r="G303" s="643"/>
    </row>
    <row r="304">
      <c r="G304" s="643"/>
    </row>
    <row r="305">
      <c r="G305" s="643"/>
    </row>
    <row r="306">
      <c r="G306" s="643"/>
    </row>
    <row r="307">
      <c r="G307" s="643"/>
    </row>
    <row r="308">
      <c r="G308" s="643"/>
    </row>
    <row r="309">
      <c r="G309" s="643"/>
    </row>
    <row r="310">
      <c r="G310" s="643"/>
    </row>
    <row r="311">
      <c r="G311" s="643"/>
    </row>
    <row r="312">
      <c r="G312" s="643"/>
    </row>
    <row r="313">
      <c r="G313" s="643"/>
    </row>
    <row r="314">
      <c r="G314" s="643"/>
    </row>
    <row r="315">
      <c r="G315" s="643"/>
    </row>
    <row r="316">
      <c r="G316" s="643"/>
    </row>
    <row r="317">
      <c r="G317" s="643"/>
    </row>
    <row r="318">
      <c r="G318" s="643"/>
    </row>
    <row r="319">
      <c r="G319" s="643"/>
    </row>
    <row r="320">
      <c r="G320" s="643"/>
    </row>
    <row r="321">
      <c r="G321" s="643"/>
    </row>
    <row r="322">
      <c r="G322" s="643"/>
    </row>
    <row r="323">
      <c r="G323" s="643"/>
    </row>
    <row r="324">
      <c r="G324" s="643"/>
    </row>
    <row r="325">
      <c r="G325" s="643"/>
    </row>
    <row r="326">
      <c r="G326" s="643"/>
    </row>
    <row r="327">
      <c r="G327" s="643"/>
    </row>
    <row r="328">
      <c r="G328" s="643"/>
    </row>
    <row r="329">
      <c r="G329" s="643"/>
    </row>
    <row r="330">
      <c r="G330" s="643"/>
    </row>
    <row r="331">
      <c r="G331" s="643"/>
    </row>
    <row r="332">
      <c r="G332" s="643"/>
    </row>
    <row r="333">
      <c r="G333" s="643"/>
    </row>
    <row r="334">
      <c r="G334" s="643"/>
    </row>
    <row r="335">
      <c r="G335" s="643"/>
    </row>
    <row r="336">
      <c r="G336" s="643"/>
    </row>
    <row r="337">
      <c r="G337" s="643"/>
    </row>
    <row r="338">
      <c r="G338" s="643"/>
    </row>
    <row r="339">
      <c r="G339" s="643"/>
    </row>
    <row r="340">
      <c r="G340" s="643"/>
    </row>
    <row r="341">
      <c r="G341" s="643"/>
    </row>
    <row r="342">
      <c r="G342" s="643"/>
    </row>
    <row r="343">
      <c r="G343" s="643"/>
    </row>
    <row r="344">
      <c r="G344" s="643"/>
    </row>
    <row r="345">
      <c r="G345" s="643"/>
    </row>
    <row r="346">
      <c r="G346" s="643"/>
    </row>
    <row r="347">
      <c r="G347" s="643"/>
    </row>
    <row r="348">
      <c r="G348" s="643"/>
    </row>
    <row r="349">
      <c r="G349" s="643"/>
    </row>
    <row r="350">
      <c r="G350" s="643"/>
    </row>
    <row r="351">
      <c r="G351" s="643"/>
    </row>
    <row r="352">
      <c r="G352" s="643"/>
    </row>
    <row r="353">
      <c r="G353" s="643"/>
    </row>
    <row r="354">
      <c r="G354" s="643"/>
    </row>
    <row r="355">
      <c r="G355" s="643"/>
    </row>
    <row r="356">
      <c r="G356" s="643"/>
    </row>
    <row r="357">
      <c r="G357" s="643"/>
    </row>
    <row r="358">
      <c r="G358" s="643"/>
    </row>
    <row r="359">
      <c r="G359" s="643"/>
    </row>
    <row r="360">
      <c r="G360" s="643"/>
    </row>
    <row r="361">
      <c r="G361" s="643"/>
    </row>
    <row r="362">
      <c r="G362" s="643"/>
    </row>
    <row r="363">
      <c r="G363" s="643"/>
    </row>
    <row r="364">
      <c r="G364" s="643"/>
    </row>
    <row r="365">
      <c r="G365" s="643"/>
    </row>
    <row r="366">
      <c r="G366" s="643"/>
    </row>
    <row r="367">
      <c r="G367" s="643"/>
    </row>
    <row r="368">
      <c r="G368" s="643"/>
    </row>
    <row r="369">
      <c r="G369" s="643"/>
    </row>
    <row r="370">
      <c r="G370" s="643"/>
    </row>
    <row r="371">
      <c r="G371" s="643"/>
    </row>
    <row r="372">
      <c r="G372" s="643"/>
    </row>
    <row r="373">
      <c r="G373" s="643"/>
    </row>
    <row r="374">
      <c r="G374" s="643"/>
    </row>
    <row r="375">
      <c r="G375" s="643"/>
    </row>
    <row r="376">
      <c r="G376" s="643"/>
    </row>
    <row r="377">
      <c r="G377" s="643"/>
    </row>
    <row r="378">
      <c r="G378" s="643"/>
    </row>
    <row r="379">
      <c r="G379" s="643"/>
    </row>
    <row r="380">
      <c r="G380" s="643"/>
    </row>
    <row r="381">
      <c r="G381" s="643"/>
    </row>
    <row r="382">
      <c r="G382" s="643"/>
    </row>
    <row r="383">
      <c r="G383" s="643"/>
    </row>
    <row r="384">
      <c r="G384" s="643"/>
    </row>
    <row r="385">
      <c r="G385" s="643"/>
    </row>
    <row r="386">
      <c r="G386" s="643"/>
    </row>
    <row r="387">
      <c r="G387" s="643"/>
    </row>
    <row r="388">
      <c r="G388" s="643"/>
    </row>
    <row r="389">
      <c r="G389" s="643"/>
    </row>
    <row r="390">
      <c r="G390" s="643"/>
    </row>
    <row r="391">
      <c r="G391" s="643"/>
    </row>
    <row r="392">
      <c r="G392" s="643"/>
    </row>
    <row r="393">
      <c r="G393" s="643"/>
    </row>
    <row r="394">
      <c r="G394" s="643"/>
    </row>
    <row r="395">
      <c r="G395" s="643"/>
    </row>
    <row r="396">
      <c r="G396" s="643"/>
    </row>
    <row r="397">
      <c r="G397" s="643"/>
    </row>
    <row r="398">
      <c r="G398" s="643"/>
    </row>
    <row r="399">
      <c r="G399" s="643"/>
    </row>
    <row r="400">
      <c r="G400" s="643"/>
    </row>
    <row r="401">
      <c r="G401" s="643"/>
    </row>
    <row r="402">
      <c r="G402" s="643"/>
    </row>
    <row r="403">
      <c r="G403" s="643"/>
    </row>
    <row r="404">
      <c r="G404" s="643"/>
    </row>
    <row r="405">
      <c r="G405" s="643"/>
    </row>
    <row r="406">
      <c r="G406" s="643"/>
    </row>
    <row r="407">
      <c r="G407" s="643"/>
    </row>
    <row r="408">
      <c r="G408" s="643"/>
    </row>
    <row r="409">
      <c r="G409" s="643"/>
    </row>
    <row r="410">
      <c r="G410" s="643"/>
    </row>
    <row r="411">
      <c r="G411" s="643"/>
    </row>
    <row r="412">
      <c r="G412" s="643"/>
    </row>
    <row r="413">
      <c r="G413" s="643"/>
    </row>
    <row r="414">
      <c r="G414" s="643"/>
    </row>
    <row r="415">
      <c r="G415" s="643"/>
    </row>
    <row r="416">
      <c r="G416" s="643"/>
    </row>
    <row r="417">
      <c r="G417" s="643"/>
    </row>
    <row r="418">
      <c r="G418" s="643"/>
    </row>
    <row r="419">
      <c r="G419" s="643"/>
    </row>
    <row r="420">
      <c r="G420" s="643"/>
    </row>
    <row r="421">
      <c r="G421" s="643"/>
    </row>
    <row r="422">
      <c r="G422" s="643"/>
    </row>
    <row r="423">
      <c r="G423" s="643"/>
    </row>
    <row r="424">
      <c r="G424" s="643"/>
    </row>
    <row r="425">
      <c r="G425" s="643"/>
    </row>
    <row r="426">
      <c r="G426" s="643"/>
    </row>
    <row r="427">
      <c r="G427" s="643"/>
    </row>
    <row r="428">
      <c r="G428" s="643"/>
    </row>
    <row r="429">
      <c r="G429" s="643"/>
    </row>
    <row r="430">
      <c r="G430" s="643"/>
    </row>
    <row r="431">
      <c r="G431" s="643"/>
    </row>
    <row r="432">
      <c r="G432" s="643"/>
    </row>
    <row r="433">
      <c r="G433" s="643"/>
    </row>
    <row r="434">
      <c r="G434" s="643"/>
    </row>
    <row r="435">
      <c r="G435" s="643"/>
    </row>
    <row r="436">
      <c r="G436" s="643"/>
    </row>
    <row r="437">
      <c r="G437" s="643"/>
    </row>
    <row r="438">
      <c r="G438" s="643"/>
    </row>
    <row r="439">
      <c r="G439" s="643"/>
    </row>
    <row r="440">
      <c r="G440" s="643"/>
    </row>
    <row r="441">
      <c r="G441" s="643"/>
    </row>
    <row r="442">
      <c r="G442" s="643"/>
    </row>
    <row r="443">
      <c r="G443" s="643"/>
    </row>
    <row r="444">
      <c r="G444" s="643"/>
    </row>
    <row r="445">
      <c r="G445" s="643"/>
    </row>
    <row r="446">
      <c r="G446" s="643"/>
    </row>
    <row r="447">
      <c r="G447" s="643"/>
    </row>
    <row r="448">
      <c r="G448" s="643"/>
    </row>
    <row r="449">
      <c r="G449" s="643"/>
    </row>
    <row r="450">
      <c r="G450" s="643"/>
    </row>
    <row r="451">
      <c r="G451" s="643"/>
    </row>
    <row r="452">
      <c r="G452" s="643"/>
    </row>
    <row r="453">
      <c r="G453" s="643"/>
    </row>
    <row r="454">
      <c r="G454" s="643"/>
    </row>
    <row r="455">
      <c r="G455" s="643"/>
    </row>
    <row r="456">
      <c r="G456" s="643"/>
    </row>
    <row r="457">
      <c r="G457" s="643"/>
    </row>
    <row r="458">
      <c r="G458" s="643"/>
    </row>
    <row r="459">
      <c r="G459" s="643"/>
    </row>
    <row r="460">
      <c r="G460" s="643"/>
    </row>
    <row r="461">
      <c r="G461" s="643"/>
    </row>
    <row r="462">
      <c r="G462" s="643"/>
    </row>
    <row r="463">
      <c r="G463" s="643"/>
    </row>
    <row r="464">
      <c r="G464" s="643"/>
    </row>
    <row r="465">
      <c r="G465" s="643"/>
    </row>
    <row r="466">
      <c r="G466" s="643"/>
    </row>
    <row r="467">
      <c r="G467" s="643"/>
    </row>
    <row r="468">
      <c r="G468" s="643"/>
    </row>
    <row r="469">
      <c r="G469" s="643"/>
    </row>
    <row r="470">
      <c r="G470" s="643"/>
    </row>
    <row r="471">
      <c r="G471" s="643"/>
    </row>
    <row r="472">
      <c r="G472" s="643"/>
    </row>
    <row r="473">
      <c r="G473" s="643"/>
    </row>
    <row r="474">
      <c r="G474" s="643"/>
    </row>
    <row r="475">
      <c r="G475" s="643"/>
    </row>
    <row r="476">
      <c r="G476" s="643"/>
    </row>
    <row r="477">
      <c r="G477" s="643"/>
    </row>
    <row r="478">
      <c r="G478" s="643"/>
    </row>
    <row r="479">
      <c r="G479" s="643"/>
    </row>
    <row r="480">
      <c r="G480" s="643"/>
    </row>
    <row r="481">
      <c r="G481" s="643"/>
    </row>
    <row r="482">
      <c r="G482" s="643"/>
    </row>
    <row r="483">
      <c r="G483" s="643"/>
    </row>
    <row r="484">
      <c r="G484" s="643"/>
    </row>
    <row r="485">
      <c r="G485" s="643"/>
    </row>
    <row r="486">
      <c r="G486" s="643"/>
    </row>
    <row r="487">
      <c r="G487" s="643"/>
    </row>
    <row r="488">
      <c r="G488" s="643"/>
    </row>
    <row r="489">
      <c r="G489" s="643"/>
    </row>
    <row r="490">
      <c r="G490" s="643"/>
    </row>
    <row r="491">
      <c r="G491" s="643"/>
    </row>
    <row r="492">
      <c r="G492" s="643"/>
    </row>
    <row r="493">
      <c r="G493" s="643"/>
    </row>
    <row r="494">
      <c r="G494" s="643"/>
    </row>
    <row r="495">
      <c r="G495" s="643"/>
    </row>
    <row r="496">
      <c r="G496" s="643"/>
    </row>
    <row r="497">
      <c r="G497" s="643"/>
    </row>
    <row r="498">
      <c r="G498" s="643"/>
    </row>
    <row r="499">
      <c r="G499" s="643"/>
    </row>
    <row r="500">
      <c r="G500" s="643"/>
    </row>
    <row r="501">
      <c r="G501" s="643"/>
    </row>
    <row r="502">
      <c r="G502" s="643"/>
    </row>
    <row r="503">
      <c r="G503" s="643"/>
    </row>
    <row r="504">
      <c r="G504" s="643"/>
    </row>
    <row r="505">
      <c r="G505" s="643"/>
    </row>
    <row r="506">
      <c r="G506" s="643"/>
    </row>
    <row r="507">
      <c r="G507" s="643"/>
    </row>
    <row r="508">
      <c r="G508" s="643"/>
    </row>
    <row r="509">
      <c r="G509" s="643"/>
    </row>
    <row r="510">
      <c r="G510" s="643"/>
    </row>
    <row r="511">
      <c r="G511" s="643"/>
    </row>
    <row r="512">
      <c r="G512" s="643"/>
    </row>
    <row r="513">
      <c r="G513" s="643"/>
    </row>
    <row r="514">
      <c r="G514" s="643"/>
    </row>
    <row r="515">
      <c r="G515" s="643"/>
    </row>
    <row r="516">
      <c r="G516" s="643"/>
    </row>
    <row r="517">
      <c r="G517" s="643"/>
    </row>
    <row r="518">
      <c r="G518" s="643"/>
    </row>
    <row r="519">
      <c r="G519" s="643"/>
    </row>
    <row r="520">
      <c r="G520" s="643"/>
    </row>
    <row r="521">
      <c r="G521" s="643"/>
    </row>
    <row r="522">
      <c r="G522" s="643"/>
    </row>
    <row r="523">
      <c r="G523" s="643"/>
    </row>
    <row r="524">
      <c r="G524" s="643"/>
    </row>
    <row r="525">
      <c r="G525" s="643"/>
    </row>
    <row r="526">
      <c r="G526" s="643"/>
    </row>
    <row r="527">
      <c r="G527" s="643"/>
    </row>
    <row r="528">
      <c r="G528" s="643"/>
    </row>
    <row r="529">
      <c r="G529" s="643"/>
    </row>
    <row r="530">
      <c r="G530" s="643"/>
    </row>
    <row r="531">
      <c r="G531" s="643"/>
    </row>
    <row r="532">
      <c r="G532" s="643"/>
    </row>
    <row r="533">
      <c r="G533" s="643"/>
    </row>
    <row r="534">
      <c r="G534" s="643"/>
    </row>
    <row r="535">
      <c r="G535" s="643"/>
    </row>
    <row r="536">
      <c r="G536" s="643"/>
    </row>
    <row r="537">
      <c r="G537" s="643"/>
    </row>
    <row r="538">
      <c r="G538" s="643"/>
    </row>
    <row r="539">
      <c r="G539" s="643"/>
    </row>
    <row r="540">
      <c r="G540" s="643"/>
    </row>
    <row r="541">
      <c r="G541" s="643"/>
    </row>
    <row r="542">
      <c r="G542" s="643"/>
    </row>
    <row r="543">
      <c r="G543" s="643"/>
    </row>
    <row r="544">
      <c r="G544" s="643"/>
    </row>
    <row r="545">
      <c r="G545" s="643"/>
    </row>
    <row r="546">
      <c r="G546" s="643"/>
    </row>
    <row r="547">
      <c r="G547" s="643"/>
    </row>
    <row r="548">
      <c r="G548" s="643"/>
    </row>
    <row r="549">
      <c r="G549" s="643"/>
    </row>
    <row r="550">
      <c r="G550" s="643"/>
    </row>
    <row r="551">
      <c r="G551" s="643"/>
    </row>
    <row r="552">
      <c r="G552" s="643"/>
    </row>
    <row r="553">
      <c r="G553" s="643"/>
    </row>
    <row r="554">
      <c r="G554" s="643"/>
    </row>
    <row r="555">
      <c r="G555" s="643"/>
    </row>
    <row r="556">
      <c r="G556" s="643"/>
    </row>
    <row r="557">
      <c r="G557" s="643"/>
    </row>
    <row r="558">
      <c r="G558" s="643"/>
    </row>
    <row r="559">
      <c r="G559" s="643"/>
    </row>
    <row r="560">
      <c r="G560" s="643"/>
    </row>
    <row r="561">
      <c r="G561" s="643"/>
    </row>
    <row r="562">
      <c r="G562" s="643"/>
    </row>
    <row r="563">
      <c r="G563" s="643"/>
    </row>
    <row r="564">
      <c r="G564" s="643"/>
    </row>
    <row r="565">
      <c r="G565" s="643"/>
    </row>
    <row r="566">
      <c r="G566" s="643"/>
    </row>
    <row r="567">
      <c r="G567" s="643"/>
    </row>
    <row r="568">
      <c r="G568" s="643"/>
    </row>
    <row r="569">
      <c r="G569" s="643"/>
    </row>
    <row r="570">
      <c r="G570" s="643"/>
    </row>
    <row r="571">
      <c r="G571" s="643"/>
    </row>
    <row r="572">
      <c r="G572" s="643"/>
    </row>
    <row r="573">
      <c r="G573" s="643"/>
    </row>
    <row r="574">
      <c r="G574" s="643"/>
    </row>
    <row r="575">
      <c r="G575" s="643"/>
    </row>
    <row r="576">
      <c r="G576" s="643"/>
    </row>
    <row r="577">
      <c r="G577" s="643"/>
    </row>
    <row r="578">
      <c r="G578" s="643"/>
    </row>
    <row r="579">
      <c r="G579" s="643"/>
    </row>
    <row r="580">
      <c r="G580" s="643"/>
    </row>
    <row r="581">
      <c r="G581" s="643"/>
    </row>
    <row r="582">
      <c r="G582" s="643"/>
    </row>
    <row r="583">
      <c r="G583" s="643"/>
    </row>
    <row r="584">
      <c r="G584" s="643"/>
    </row>
    <row r="585">
      <c r="G585" s="643"/>
    </row>
    <row r="586">
      <c r="G586" s="643"/>
    </row>
    <row r="587">
      <c r="G587" s="643"/>
    </row>
    <row r="588">
      <c r="G588" s="643"/>
    </row>
    <row r="589">
      <c r="G589" s="643"/>
    </row>
    <row r="590">
      <c r="G590" s="643"/>
    </row>
    <row r="591">
      <c r="G591" s="643"/>
    </row>
    <row r="592">
      <c r="G592" s="643"/>
    </row>
    <row r="593">
      <c r="G593" s="643"/>
    </row>
    <row r="594">
      <c r="G594" s="643"/>
    </row>
    <row r="595">
      <c r="G595" s="643"/>
    </row>
    <row r="596">
      <c r="G596" s="643"/>
    </row>
    <row r="597">
      <c r="G597" s="643"/>
    </row>
    <row r="598">
      <c r="G598" s="643"/>
    </row>
    <row r="599">
      <c r="G599" s="643"/>
    </row>
    <row r="600">
      <c r="G600" s="643"/>
    </row>
    <row r="601">
      <c r="G601" s="643"/>
    </row>
    <row r="602">
      <c r="G602" s="643"/>
    </row>
    <row r="603">
      <c r="G603" s="643"/>
    </row>
    <row r="604">
      <c r="G604" s="643"/>
    </row>
    <row r="605">
      <c r="G605" s="643"/>
    </row>
    <row r="606">
      <c r="G606" s="643"/>
    </row>
    <row r="607">
      <c r="G607" s="643"/>
    </row>
    <row r="608">
      <c r="G608" s="643"/>
    </row>
    <row r="609">
      <c r="G609" s="643"/>
    </row>
    <row r="610">
      <c r="G610" s="643"/>
    </row>
    <row r="611">
      <c r="G611" s="643"/>
    </row>
    <row r="612">
      <c r="G612" s="643"/>
    </row>
    <row r="613">
      <c r="G613" s="643"/>
    </row>
    <row r="614">
      <c r="G614" s="643"/>
    </row>
    <row r="615">
      <c r="G615" s="643"/>
    </row>
    <row r="616">
      <c r="G616" s="643"/>
    </row>
    <row r="617">
      <c r="G617" s="643"/>
    </row>
    <row r="618">
      <c r="G618" s="643"/>
    </row>
    <row r="619">
      <c r="G619" s="643"/>
    </row>
    <row r="620">
      <c r="G620" s="643"/>
    </row>
    <row r="621">
      <c r="G621" s="643"/>
    </row>
    <row r="622">
      <c r="G622" s="643"/>
    </row>
    <row r="623">
      <c r="G623" s="643"/>
    </row>
    <row r="624">
      <c r="G624" s="643"/>
    </row>
    <row r="625">
      <c r="G625" s="643"/>
    </row>
    <row r="626">
      <c r="G626" s="643"/>
    </row>
    <row r="627">
      <c r="G627" s="643"/>
    </row>
    <row r="628">
      <c r="G628" s="643"/>
    </row>
    <row r="629">
      <c r="G629" s="643"/>
    </row>
    <row r="630">
      <c r="G630" s="643"/>
    </row>
    <row r="631">
      <c r="G631" s="643"/>
    </row>
    <row r="632">
      <c r="G632" s="643"/>
    </row>
    <row r="633">
      <c r="G633" s="643"/>
    </row>
    <row r="634">
      <c r="G634" s="643"/>
    </row>
    <row r="635">
      <c r="G635" s="643"/>
    </row>
    <row r="636">
      <c r="G636" s="643"/>
    </row>
    <row r="637">
      <c r="G637" s="643"/>
    </row>
    <row r="638">
      <c r="G638" s="643"/>
    </row>
    <row r="639">
      <c r="G639" s="643"/>
    </row>
    <row r="640">
      <c r="G640" s="643"/>
    </row>
    <row r="641">
      <c r="G641" s="643"/>
    </row>
    <row r="642">
      <c r="G642" s="643"/>
    </row>
    <row r="643">
      <c r="G643" s="643"/>
    </row>
    <row r="644">
      <c r="G644" s="643"/>
    </row>
    <row r="645">
      <c r="G645" s="643"/>
    </row>
    <row r="646">
      <c r="G646" s="643"/>
    </row>
    <row r="647">
      <c r="G647" s="643"/>
    </row>
    <row r="648">
      <c r="G648" s="643"/>
    </row>
    <row r="649">
      <c r="G649" s="643"/>
    </row>
    <row r="650">
      <c r="G650" s="643"/>
    </row>
    <row r="651">
      <c r="G651" s="643"/>
    </row>
    <row r="652">
      <c r="G652" s="643"/>
    </row>
    <row r="653">
      <c r="G653" s="643"/>
    </row>
    <row r="654">
      <c r="G654" s="643"/>
    </row>
    <row r="655">
      <c r="G655" s="643"/>
    </row>
    <row r="656">
      <c r="G656" s="643"/>
    </row>
    <row r="657">
      <c r="G657" s="643"/>
    </row>
    <row r="658">
      <c r="G658" s="643"/>
    </row>
    <row r="659">
      <c r="G659" s="643"/>
    </row>
    <row r="660">
      <c r="G660" s="643"/>
    </row>
    <row r="661">
      <c r="G661" s="643"/>
    </row>
    <row r="662">
      <c r="G662" s="643"/>
    </row>
    <row r="663">
      <c r="G663" s="643"/>
    </row>
    <row r="664">
      <c r="G664" s="643"/>
    </row>
    <row r="665">
      <c r="G665" s="643"/>
    </row>
    <row r="666">
      <c r="G666" s="643"/>
    </row>
    <row r="667">
      <c r="G667" s="643"/>
    </row>
    <row r="668">
      <c r="G668" s="643"/>
    </row>
    <row r="669">
      <c r="G669" s="643"/>
    </row>
    <row r="670">
      <c r="G670" s="643"/>
    </row>
    <row r="671">
      <c r="G671" s="643"/>
    </row>
    <row r="672">
      <c r="G672" s="643"/>
    </row>
    <row r="673">
      <c r="G673" s="643"/>
    </row>
    <row r="674">
      <c r="G674" s="643"/>
    </row>
    <row r="675">
      <c r="G675" s="643"/>
    </row>
    <row r="676">
      <c r="G676" s="643"/>
    </row>
    <row r="677">
      <c r="G677" s="643"/>
    </row>
    <row r="678">
      <c r="G678" s="643"/>
    </row>
    <row r="679">
      <c r="G679" s="643"/>
    </row>
    <row r="680">
      <c r="G680" s="643"/>
    </row>
    <row r="681">
      <c r="G681" s="643"/>
    </row>
    <row r="682">
      <c r="G682" s="643"/>
    </row>
    <row r="683">
      <c r="G683" s="643"/>
    </row>
    <row r="684">
      <c r="G684" s="643"/>
    </row>
    <row r="685">
      <c r="G685" s="643"/>
    </row>
    <row r="686">
      <c r="G686" s="643"/>
    </row>
    <row r="687">
      <c r="G687" s="643"/>
    </row>
    <row r="688">
      <c r="G688" s="643"/>
    </row>
    <row r="689">
      <c r="G689" s="643"/>
    </row>
    <row r="690">
      <c r="G690" s="643"/>
    </row>
    <row r="691">
      <c r="G691" s="643"/>
    </row>
    <row r="692">
      <c r="G692" s="643"/>
    </row>
    <row r="693">
      <c r="G693" s="643"/>
    </row>
    <row r="694">
      <c r="G694" s="643"/>
    </row>
    <row r="695">
      <c r="G695" s="643"/>
    </row>
    <row r="696">
      <c r="G696" s="643"/>
    </row>
    <row r="697">
      <c r="G697" s="643"/>
    </row>
    <row r="698">
      <c r="G698" s="643"/>
    </row>
    <row r="699">
      <c r="G699" s="643"/>
    </row>
    <row r="700">
      <c r="G700" s="643"/>
    </row>
    <row r="701">
      <c r="G701" s="643"/>
    </row>
    <row r="702">
      <c r="G702" s="643"/>
    </row>
    <row r="703">
      <c r="G703" s="643"/>
    </row>
    <row r="704">
      <c r="G704" s="643"/>
    </row>
    <row r="705">
      <c r="G705" s="643"/>
    </row>
    <row r="706">
      <c r="G706" s="643"/>
    </row>
    <row r="707">
      <c r="G707" s="643"/>
    </row>
    <row r="708">
      <c r="G708" s="643"/>
    </row>
    <row r="709">
      <c r="G709" s="643"/>
    </row>
    <row r="710">
      <c r="G710" s="643"/>
    </row>
    <row r="711">
      <c r="G711" s="643"/>
    </row>
    <row r="712">
      <c r="G712" s="643"/>
    </row>
    <row r="713">
      <c r="G713" s="643"/>
    </row>
    <row r="714">
      <c r="G714" s="643"/>
    </row>
    <row r="715">
      <c r="G715" s="643"/>
    </row>
    <row r="716">
      <c r="G716" s="643"/>
    </row>
    <row r="717">
      <c r="G717" s="643"/>
    </row>
    <row r="718">
      <c r="G718" s="643"/>
    </row>
    <row r="719">
      <c r="G719" s="643"/>
    </row>
    <row r="720">
      <c r="G720" s="643"/>
    </row>
    <row r="721">
      <c r="G721" s="643"/>
    </row>
    <row r="722">
      <c r="G722" s="643"/>
    </row>
    <row r="723">
      <c r="G723" s="643"/>
    </row>
    <row r="724">
      <c r="G724" s="643"/>
    </row>
    <row r="725">
      <c r="G725" s="643"/>
    </row>
    <row r="726">
      <c r="G726" s="643"/>
    </row>
    <row r="727">
      <c r="G727" s="643"/>
    </row>
    <row r="728">
      <c r="G728" s="643"/>
    </row>
    <row r="729">
      <c r="G729" s="643"/>
    </row>
    <row r="730">
      <c r="G730" s="643"/>
    </row>
    <row r="731">
      <c r="G731" s="643"/>
    </row>
    <row r="732">
      <c r="G732" s="643"/>
    </row>
    <row r="733">
      <c r="G733" s="643"/>
    </row>
    <row r="734">
      <c r="G734" s="643"/>
    </row>
    <row r="735">
      <c r="G735" s="643"/>
    </row>
    <row r="736">
      <c r="G736" s="643"/>
    </row>
    <row r="737">
      <c r="G737" s="643"/>
    </row>
    <row r="738">
      <c r="G738" s="643"/>
    </row>
    <row r="739">
      <c r="G739" s="643"/>
    </row>
    <row r="740">
      <c r="G740" s="643"/>
    </row>
    <row r="741">
      <c r="G741" s="643"/>
    </row>
    <row r="742">
      <c r="G742" s="643"/>
    </row>
    <row r="743">
      <c r="G743" s="643"/>
    </row>
    <row r="744">
      <c r="G744" s="643"/>
    </row>
    <row r="745">
      <c r="G745" s="643"/>
    </row>
    <row r="746">
      <c r="G746" s="643"/>
    </row>
    <row r="747">
      <c r="G747" s="643"/>
    </row>
    <row r="748">
      <c r="G748" s="643"/>
    </row>
    <row r="749">
      <c r="G749" s="643"/>
    </row>
    <row r="750">
      <c r="G750" s="643"/>
    </row>
    <row r="751">
      <c r="G751" s="643"/>
    </row>
    <row r="752">
      <c r="G752" s="643"/>
    </row>
    <row r="753">
      <c r="G753" s="643"/>
    </row>
    <row r="754">
      <c r="G754" s="643"/>
    </row>
    <row r="755">
      <c r="G755" s="643"/>
    </row>
    <row r="756">
      <c r="G756" s="643"/>
    </row>
    <row r="757">
      <c r="G757" s="643"/>
    </row>
    <row r="758">
      <c r="G758" s="643"/>
    </row>
    <row r="759">
      <c r="G759" s="643"/>
    </row>
    <row r="760">
      <c r="G760" s="643"/>
    </row>
    <row r="761">
      <c r="G761" s="643"/>
    </row>
    <row r="762">
      <c r="G762" s="643"/>
    </row>
    <row r="763">
      <c r="G763" s="643"/>
    </row>
    <row r="764">
      <c r="G764" s="643"/>
    </row>
    <row r="765">
      <c r="G765" s="643"/>
    </row>
    <row r="766">
      <c r="G766" s="643"/>
    </row>
    <row r="767">
      <c r="G767" s="643"/>
    </row>
    <row r="768">
      <c r="G768" s="643"/>
    </row>
    <row r="769">
      <c r="G769" s="643"/>
    </row>
    <row r="770">
      <c r="G770" s="643"/>
    </row>
    <row r="771">
      <c r="G771" s="643"/>
    </row>
    <row r="772">
      <c r="G772" s="643"/>
    </row>
    <row r="773">
      <c r="G773" s="643"/>
    </row>
    <row r="774">
      <c r="G774" s="643"/>
    </row>
    <row r="775">
      <c r="G775" s="643"/>
    </row>
    <row r="776">
      <c r="G776" s="643"/>
    </row>
    <row r="777">
      <c r="G777" s="643"/>
    </row>
    <row r="778">
      <c r="G778" s="643"/>
    </row>
    <row r="779">
      <c r="G779" s="643"/>
    </row>
    <row r="780">
      <c r="G780" s="643"/>
    </row>
    <row r="781">
      <c r="G781" s="643"/>
    </row>
    <row r="782">
      <c r="G782" s="643"/>
    </row>
    <row r="783">
      <c r="G783" s="643"/>
    </row>
    <row r="784">
      <c r="G784" s="643"/>
    </row>
    <row r="785">
      <c r="G785" s="643"/>
    </row>
    <row r="786">
      <c r="G786" s="643"/>
    </row>
    <row r="787">
      <c r="G787" s="643"/>
    </row>
    <row r="788">
      <c r="G788" s="643"/>
    </row>
    <row r="789">
      <c r="G789" s="643"/>
    </row>
    <row r="790">
      <c r="G790" s="643"/>
    </row>
    <row r="791">
      <c r="G791" s="643"/>
    </row>
    <row r="792">
      <c r="G792" s="643"/>
    </row>
    <row r="793">
      <c r="G793" s="643"/>
    </row>
    <row r="794">
      <c r="G794" s="643"/>
    </row>
    <row r="795">
      <c r="G795" s="643"/>
    </row>
    <row r="796">
      <c r="G796" s="643"/>
    </row>
    <row r="797">
      <c r="G797" s="643"/>
    </row>
    <row r="798">
      <c r="G798" s="643"/>
    </row>
    <row r="799">
      <c r="G799" s="643"/>
    </row>
    <row r="800">
      <c r="G800" s="643"/>
    </row>
    <row r="801">
      <c r="G801" s="643"/>
    </row>
    <row r="802">
      <c r="G802" s="643"/>
    </row>
    <row r="803">
      <c r="G803" s="643"/>
    </row>
    <row r="804">
      <c r="G804" s="643"/>
    </row>
    <row r="805">
      <c r="G805" s="643"/>
    </row>
    <row r="806">
      <c r="G806" s="643"/>
    </row>
    <row r="807">
      <c r="G807" s="643"/>
    </row>
    <row r="808">
      <c r="G808" s="643"/>
    </row>
    <row r="809">
      <c r="G809" s="643"/>
    </row>
    <row r="810">
      <c r="G810" s="643"/>
    </row>
    <row r="811">
      <c r="G811" s="643"/>
    </row>
    <row r="812">
      <c r="G812" s="643"/>
    </row>
    <row r="813">
      <c r="G813" s="643"/>
    </row>
    <row r="814">
      <c r="G814" s="643"/>
    </row>
    <row r="815">
      <c r="G815" s="643"/>
    </row>
    <row r="816">
      <c r="G816" s="643"/>
    </row>
    <row r="817">
      <c r="G817" s="643"/>
    </row>
    <row r="818">
      <c r="G818" s="643"/>
    </row>
    <row r="819">
      <c r="G819" s="643"/>
    </row>
    <row r="820">
      <c r="G820" s="643"/>
    </row>
    <row r="821">
      <c r="G821" s="643"/>
    </row>
    <row r="822">
      <c r="G822" s="643"/>
    </row>
    <row r="823">
      <c r="G823" s="643"/>
    </row>
    <row r="824">
      <c r="G824" s="643"/>
    </row>
    <row r="825">
      <c r="G825" s="643"/>
    </row>
    <row r="826">
      <c r="G826" s="643"/>
    </row>
    <row r="827">
      <c r="G827" s="643"/>
    </row>
    <row r="828">
      <c r="G828" s="643"/>
    </row>
    <row r="829">
      <c r="G829" s="643"/>
    </row>
    <row r="830">
      <c r="G830" s="643"/>
    </row>
    <row r="831">
      <c r="G831" s="643"/>
    </row>
    <row r="832">
      <c r="G832" s="643"/>
    </row>
    <row r="833">
      <c r="G833" s="643"/>
    </row>
    <row r="834">
      <c r="G834" s="643"/>
    </row>
    <row r="835">
      <c r="G835" s="643"/>
    </row>
    <row r="836">
      <c r="G836" s="643"/>
    </row>
    <row r="837">
      <c r="G837" s="643"/>
    </row>
    <row r="838">
      <c r="G838" s="643"/>
    </row>
    <row r="839">
      <c r="G839" s="643"/>
    </row>
    <row r="840">
      <c r="G840" s="643"/>
    </row>
    <row r="841">
      <c r="G841" s="643"/>
    </row>
    <row r="842">
      <c r="G842" s="643"/>
    </row>
    <row r="843">
      <c r="G843" s="643"/>
    </row>
    <row r="844">
      <c r="G844" s="643"/>
    </row>
    <row r="845">
      <c r="G845" s="643"/>
    </row>
    <row r="846">
      <c r="G846" s="643"/>
    </row>
    <row r="847">
      <c r="G847" s="643"/>
    </row>
    <row r="848">
      <c r="G848" s="643"/>
    </row>
    <row r="849">
      <c r="G849" s="643"/>
    </row>
    <row r="850">
      <c r="G850" s="643"/>
    </row>
    <row r="851">
      <c r="G851" s="643"/>
    </row>
    <row r="852">
      <c r="G852" s="643"/>
    </row>
    <row r="853">
      <c r="G853" s="643"/>
    </row>
    <row r="854">
      <c r="G854" s="643"/>
    </row>
    <row r="855">
      <c r="G855" s="643"/>
    </row>
    <row r="856">
      <c r="G856" s="643"/>
    </row>
    <row r="857">
      <c r="G857" s="643"/>
    </row>
    <row r="858">
      <c r="G858" s="643"/>
    </row>
    <row r="859">
      <c r="G859" s="643"/>
    </row>
    <row r="860">
      <c r="G860" s="643"/>
    </row>
    <row r="861">
      <c r="G861" s="643"/>
    </row>
    <row r="862">
      <c r="G862" s="643"/>
    </row>
    <row r="863">
      <c r="G863" s="643"/>
    </row>
    <row r="864">
      <c r="G864" s="643"/>
    </row>
    <row r="865">
      <c r="G865" s="643"/>
    </row>
    <row r="866">
      <c r="G866" s="643"/>
    </row>
    <row r="867">
      <c r="G867" s="643"/>
    </row>
    <row r="868">
      <c r="G868" s="643"/>
    </row>
    <row r="869">
      <c r="G869" s="643"/>
    </row>
    <row r="870">
      <c r="G870" s="643"/>
    </row>
    <row r="871">
      <c r="G871" s="643"/>
    </row>
    <row r="872">
      <c r="G872" s="643"/>
    </row>
    <row r="873">
      <c r="G873" s="643"/>
    </row>
    <row r="874">
      <c r="G874" s="643"/>
    </row>
    <row r="875">
      <c r="G875" s="643"/>
    </row>
    <row r="876">
      <c r="G876" s="643"/>
    </row>
    <row r="877">
      <c r="G877" s="643"/>
    </row>
    <row r="878">
      <c r="G878" s="643"/>
    </row>
    <row r="879">
      <c r="G879" s="643"/>
    </row>
    <row r="880">
      <c r="G880" s="643"/>
    </row>
    <row r="881">
      <c r="G881" s="643"/>
    </row>
    <row r="882">
      <c r="G882" s="643"/>
    </row>
    <row r="883">
      <c r="G883" s="643"/>
    </row>
    <row r="884">
      <c r="G884" s="643"/>
    </row>
    <row r="885">
      <c r="G885" s="643"/>
    </row>
    <row r="886">
      <c r="G886" s="643"/>
    </row>
    <row r="887">
      <c r="G887" s="643"/>
    </row>
    <row r="888">
      <c r="G888" s="643"/>
    </row>
    <row r="889">
      <c r="G889" s="643"/>
    </row>
    <row r="890">
      <c r="G890" s="643"/>
    </row>
    <row r="891">
      <c r="G891" s="643"/>
    </row>
    <row r="892">
      <c r="G892" s="643"/>
    </row>
    <row r="893">
      <c r="G893" s="643"/>
    </row>
    <row r="894">
      <c r="G894" s="643"/>
    </row>
    <row r="895">
      <c r="G895" s="643"/>
    </row>
    <row r="896">
      <c r="G896" s="643"/>
    </row>
    <row r="897">
      <c r="G897" s="643"/>
    </row>
    <row r="898">
      <c r="G898" s="643"/>
    </row>
    <row r="899">
      <c r="G899" s="643"/>
    </row>
    <row r="900">
      <c r="G900" s="643"/>
    </row>
    <row r="901">
      <c r="G901" s="643"/>
    </row>
    <row r="902">
      <c r="G902" s="643"/>
    </row>
    <row r="903">
      <c r="G903" s="643"/>
    </row>
    <row r="904">
      <c r="G904" s="643"/>
    </row>
    <row r="905">
      <c r="G905" s="643"/>
    </row>
    <row r="906">
      <c r="G906" s="643"/>
    </row>
    <row r="907">
      <c r="G907" s="643"/>
    </row>
    <row r="908">
      <c r="G908" s="643"/>
    </row>
    <row r="909">
      <c r="G909" s="643"/>
    </row>
    <row r="910">
      <c r="G910" s="643"/>
    </row>
    <row r="911">
      <c r="G911" s="643"/>
    </row>
    <row r="912">
      <c r="G912" s="643"/>
    </row>
    <row r="913">
      <c r="G913" s="643"/>
    </row>
    <row r="914">
      <c r="G914" s="643"/>
    </row>
    <row r="915">
      <c r="G915" s="643"/>
    </row>
    <row r="916">
      <c r="G916" s="643"/>
    </row>
    <row r="917">
      <c r="G917" s="643"/>
    </row>
    <row r="918">
      <c r="G918" s="643"/>
    </row>
    <row r="919">
      <c r="G919" s="643"/>
    </row>
    <row r="920">
      <c r="G920" s="643"/>
    </row>
    <row r="921">
      <c r="G921" s="643"/>
    </row>
    <row r="922">
      <c r="G922" s="643"/>
    </row>
    <row r="923">
      <c r="G923" s="643"/>
    </row>
    <row r="924">
      <c r="G924" s="643"/>
    </row>
    <row r="925">
      <c r="G925" s="643"/>
    </row>
    <row r="926">
      <c r="G926" s="643"/>
    </row>
    <row r="927">
      <c r="G927" s="643"/>
    </row>
    <row r="928">
      <c r="G928" s="643"/>
    </row>
    <row r="929">
      <c r="G929" s="643"/>
    </row>
    <row r="930">
      <c r="G930" s="643"/>
    </row>
    <row r="931">
      <c r="G931" s="643"/>
    </row>
    <row r="932">
      <c r="G932" s="643"/>
    </row>
    <row r="933">
      <c r="G933" s="643"/>
    </row>
    <row r="934">
      <c r="G934" s="643"/>
    </row>
    <row r="935">
      <c r="G935" s="643"/>
    </row>
    <row r="936">
      <c r="G936" s="643"/>
    </row>
    <row r="937">
      <c r="G937" s="643"/>
    </row>
    <row r="938">
      <c r="G938" s="643"/>
    </row>
    <row r="939">
      <c r="G939" s="643"/>
    </row>
    <row r="940">
      <c r="G940" s="643"/>
    </row>
    <row r="941">
      <c r="G941" s="643"/>
    </row>
    <row r="942">
      <c r="G942" s="643"/>
    </row>
    <row r="943">
      <c r="G943" s="643"/>
    </row>
    <row r="944">
      <c r="G944" s="643"/>
    </row>
    <row r="945">
      <c r="G945" s="643"/>
    </row>
    <row r="946">
      <c r="G946" s="643"/>
    </row>
    <row r="947">
      <c r="G947" s="643"/>
    </row>
    <row r="948">
      <c r="G948" s="643"/>
    </row>
    <row r="949">
      <c r="G949" s="643"/>
    </row>
    <row r="950">
      <c r="G950" s="643"/>
    </row>
    <row r="951">
      <c r="G951" s="643"/>
    </row>
    <row r="952">
      <c r="G952" s="643"/>
    </row>
    <row r="953">
      <c r="G953" s="643"/>
    </row>
    <row r="954">
      <c r="G954" s="643"/>
    </row>
    <row r="955">
      <c r="G955" s="643"/>
    </row>
    <row r="956">
      <c r="G956" s="643"/>
    </row>
    <row r="957">
      <c r="G957" s="643"/>
    </row>
    <row r="958">
      <c r="G958" s="643"/>
    </row>
    <row r="959">
      <c r="G959" s="643"/>
    </row>
    <row r="960">
      <c r="G960" s="643"/>
    </row>
    <row r="961">
      <c r="G961" s="643"/>
    </row>
    <row r="962">
      <c r="G962" s="643"/>
    </row>
    <row r="963">
      <c r="G963" s="643"/>
    </row>
    <row r="964">
      <c r="G964" s="643"/>
    </row>
    <row r="965">
      <c r="G965" s="643"/>
    </row>
    <row r="966">
      <c r="G966" s="643"/>
    </row>
    <row r="967">
      <c r="G967" s="643"/>
    </row>
    <row r="968">
      <c r="G968" s="643"/>
    </row>
    <row r="969">
      <c r="G969" s="643"/>
    </row>
    <row r="970">
      <c r="G970" s="643"/>
    </row>
    <row r="971">
      <c r="G971" s="643"/>
    </row>
    <row r="972">
      <c r="G972" s="643"/>
    </row>
    <row r="973">
      <c r="G973" s="643"/>
    </row>
    <row r="974">
      <c r="G974" s="643"/>
    </row>
    <row r="975">
      <c r="G975" s="643"/>
    </row>
    <row r="976">
      <c r="G976" s="643"/>
    </row>
    <row r="977">
      <c r="G977" s="643"/>
    </row>
    <row r="978">
      <c r="G978" s="643"/>
    </row>
    <row r="979">
      <c r="G979" s="643"/>
    </row>
    <row r="980">
      <c r="G980" s="643"/>
    </row>
    <row r="981">
      <c r="G981" s="643"/>
    </row>
    <row r="982">
      <c r="G982" s="643"/>
    </row>
    <row r="983">
      <c r="G983" s="643"/>
    </row>
    <row r="984">
      <c r="G984" s="643"/>
    </row>
    <row r="985">
      <c r="G985" s="643"/>
    </row>
    <row r="986">
      <c r="G986" s="643"/>
    </row>
    <row r="987">
      <c r="G987" s="643"/>
    </row>
    <row r="988">
      <c r="G988" s="643"/>
    </row>
    <row r="989">
      <c r="G989" s="643"/>
    </row>
    <row r="990">
      <c r="G990" s="643"/>
    </row>
    <row r="991">
      <c r="G991" s="643"/>
    </row>
    <row r="992">
      <c r="G992" s="643"/>
    </row>
    <row r="993">
      <c r="G993" s="643"/>
    </row>
    <row r="994">
      <c r="G994" s="643"/>
    </row>
    <row r="995">
      <c r="G995" s="643"/>
    </row>
    <row r="996">
      <c r="G996" s="643"/>
    </row>
    <row r="997">
      <c r="G997" s="643"/>
    </row>
    <row r="998">
      <c r="G998" s="643"/>
    </row>
    <row r="999">
      <c r="G999" s="643"/>
    </row>
    <row r="1000">
      <c r="G1000" s="643"/>
    </row>
    <row r="1001">
      <c r="G1001" s="643"/>
    </row>
    <row r="1002">
      <c r="G1002" s="643"/>
    </row>
    <row r="1003">
      <c r="G1003" s="643"/>
    </row>
    <row r="1004">
      <c r="G1004" s="643"/>
    </row>
    <row r="1005">
      <c r="G1005" s="643"/>
    </row>
    <row r="1006">
      <c r="G1006" s="643"/>
    </row>
    <row r="1007">
      <c r="G1007" s="643"/>
    </row>
    <row r="1008">
      <c r="G1008" s="643"/>
    </row>
    <row r="1009">
      <c r="G1009" s="643"/>
    </row>
    <row r="1010">
      <c r="G1010" s="643"/>
    </row>
    <row r="1011">
      <c r="G1011" s="643"/>
    </row>
    <row r="1012">
      <c r="G1012" s="643"/>
    </row>
    <row r="1013">
      <c r="G1013" s="643"/>
    </row>
    <row r="1014">
      <c r="G1014" s="643"/>
    </row>
    <row r="1015">
      <c r="G1015" s="643"/>
    </row>
    <row r="1016">
      <c r="G1016" s="643"/>
    </row>
    <row r="1017">
      <c r="G1017" s="643"/>
    </row>
    <row r="1018">
      <c r="G1018" s="643"/>
    </row>
    <row r="1019">
      <c r="G1019" s="643"/>
    </row>
    <row r="1020">
      <c r="G1020" s="643"/>
    </row>
    <row r="1021">
      <c r="G1021" s="643"/>
    </row>
    <row r="1022">
      <c r="G1022" s="643"/>
    </row>
    <row r="1023">
      <c r="G1023" s="643"/>
    </row>
    <row r="1024">
      <c r="G1024" s="643"/>
    </row>
  </sheetData>
  <mergeCells count="1">
    <mergeCell ref="B2:B5"/>
  </mergeCells>
  <conditionalFormatting sqref="C8:C72 C75">
    <cfRule type="cellIs" dxfId="2" priority="1" operator="between">
      <formula>"14.90%"</formula>
      <formula>"-14.90%"</formula>
    </cfRule>
  </conditionalFormatting>
  <conditionalFormatting sqref="C8:C72 C75">
    <cfRule type="cellIs" dxfId="3" priority="2" operator="between">
      <formula>"15%"</formula>
      <formula>"25%"</formula>
    </cfRule>
  </conditionalFormatting>
  <conditionalFormatting sqref="C8:C72 C75">
    <cfRule type="cellIs" dxfId="4" priority="3" operator="between">
      <formula>"25%"</formula>
      <formula>"50%"</formula>
    </cfRule>
  </conditionalFormatting>
  <conditionalFormatting sqref="C8:C72 C75">
    <cfRule type="cellIs" dxfId="5" priority="4" operator="greaterThan">
      <formula>"50%"</formula>
    </cfRule>
  </conditionalFormatting>
  <conditionalFormatting sqref="D8:F72 D75:F78">
    <cfRule type="cellIs" dxfId="2" priority="5" operator="equal">
      <formula>0</formula>
    </cfRule>
  </conditionalFormatting>
  <conditionalFormatting sqref="D8:F72 D75:F78">
    <cfRule type="cellIs" dxfId="3" priority="6" operator="equal">
      <formula>1</formula>
    </cfRule>
  </conditionalFormatting>
  <conditionalFormatting sqref="D8:F72 D75:F78">
    <cfRule type="cellIs" dxfId="4" priority="7" operator="equal">
      <formula>2</formula>
    </cfRule>
  </conditionalFormatting>
  <conditionalFormatting sqref="D8:F72 D75:F78">
    <cfRule type="cellIs" dxfId="5" priority="8" operator="equal">
      <formula>3</formula>
    </cfRule>
  </conditionalFormatting>
  <conditionalFormatting sqref="D8:F72 D75:F78">
    <cfRule type="cellIs" dxfId="6" priority="9" operator="equal">
      <formula>"?"</formula>
    </cfRule>
  </conditionalFormatting>
  <conditionalFormatting sqref="C8:C72 C75">
    <cfRule type="cellIs" dxfId="3" priority="10" operator="between">
      <formula>"-15%"</formula>
      <formula>"-25%"</formula>
    </cfRule>
  </conditionalFormatting>
  <conditionalFormatting sqref="C8:C72 C75">
    <cfRule type="cellIs" dxfId="5" priority="11" operator="lessThan">
      <formula>"-50%"</formula>
    </cfRule>
  </conditionalFormatting>
  <conditionalFormatting sqref="C8:C72 C75">
    <cfRule type="cellIs" dxfId="4" priority="12" operator="between">
      <formula>"-25%"</formula>
      <formula>"-50%"</formula>
    </cfRule>
  </conditionalFormatting>
  <drawing r:id="rId2"/>
  <legacy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9D9D9"/>
    <outlinePr summaryBelow="0" summaryRight="0"/>
  </sheetPr>
  <sheetViews>
    <sheetView workbookViewId="0">
      <pane ySplit="2.0" topLeftCell="A3" activePane="bottomLeft" state="frozen"/>
      <selection activeCell="B4" sqref="B4" pane="bottomLeft"/>
    </sheetView>
  </sheetViews>
  <sheetFormatPr customHeight="1" defaultColWidth="17.29" defaultRowHeight="15.0"/>
  <cols>
    <col customWidth="1" min="1" max="1" width="78.86"/>
    <col customWidth="1" min="2" max="2" width="130.57"/>
    <col customWidth="1" min="3" max="3" width="94.86"/>
    <col customWidth="1" min="4" max="13" width="7.71"/>
    <col customWidth="1" min="14" max="26" width="15.14"/>
  </cols>
  <sheetData>
    <row r="1" ht="13.5" customHeight="1">
      <c r="A1" s="1040" t="s">
        <v>918</v>
      </c>
      <c r="B1" s="14"/>
      <c r="C1" s="110"/>
      <c r="D1" s="110"/>
      <c r="E1" s="110"/>
      <c r="F1" s="110"/>
      <c r="G1" s="110"/>
      <c r="H1" s="110"/>
      <c r="I1" s="110"/>
      <c r="J1" s="110"/>
      <c r="K1" s="110"/>
      <c r="L1" s="110"/>
      <c r="M1" s="110"/>
      <c r="N1" s="110"/>
      <c r="O1" s="110"/>
      <c r="P1" s="110"/>
      <c r="Q1" s="110"/>
      <c r="R1" s="110"/>
      <c r="S1" s="110"/>
      <c r="T1" s="110"/>
      <c r="U1" s="110"/>
      <c r="V1" s="110"/>
      <c r="W1" s="110"/>
      <c r="X1" s="110"/>
      <c r="Y1" s="110"/>
      <c r="Z1" s="110"/>
    </row>
    <row r="2" ht="13.5" customHeight="1">
      <c r="A2" s="1041" t="s">
        <v>793</v>
      </c>
      <c r="B2" s="1042" t="s">
        <v>919</v>
      </c>
      <c r="C2" s="1042" t="s">
        <v>0</v>
      </c>
      <c r="D2" s="110"/>
      <c r="E2" s="110"/>
      <c r="F2" s="110"/>
      <c r="G2" s="110"/>
      <c r="H2" s="110"/>
      <c r="I2" s="110"/>
      <c r="J2" s="110"/>
      <c r="K2" s="110"/>
      <c r="L2" s="110"/>
      <c r="M2" s="110"/>
      <c r="N2" s="110"/>
      <c r="O2" s="110"/>
      <c r="P2" s="110"/>
      <c r="Q2" s="110"/>
      <c r="R2" s="110"/>
      <c r="S2" s="110"/>
      <c r="T2" s="110"/>
      <c r="U2" s="110"/>
      <c r="V2" s="110"/>
      <c r="W2" s="110"/>
      <c r="X2" s="110"/>
      <c r="Y2" s="110"/>
      <c r="Z2" s="110"/>
    </row>
    <row r="3" ht="13.5" customHeight="1">
      <c r="A3" s="1043" t="s">
        <v>920</v>
      </c>
      <c r="B3" s="1044" t="s">
        <v>921</v>
      </c>
      <c r="C3" s="110"/>
      <c r="D3" s="110"/>
      <c r="E3" s="110"/>
      <c r="F3" s="110"/>
      <c r="G3" s="110"/>
      <c r="H3" s="110"/>
      <c r="I3" s="110"/>
      <c r="J3" s="110"/>
      <c r="K3" s="110"/>
      <c r="L3" s="110"/>
      <c r="M3" s="110"/>
      <c r="N3" s="110"/>
      <c r="O3" s="110"/>
      <c r="P3" s="110"/>
      <c r="Q3" s="110"/>
      <c r="R3" s="110"/>
      <c r="S3" s="110"/>
      <c r="T3" s="110"/>
      <c r="U3" s="110"/>
      <c r="V3" s="110"/>
      <c r="W3" s="110"/>
      <c r="X3" s="110"/>
      <c r="Y3" s="110"/>
      <c r="Z3" s="110"/>
    </row>
    <row r="4" ht="13.5" customHeight="1">
      <c r="A4" s="906" t="s">
        <v>922</v>
      </c>
      <c r="B4" s="1044" t="str">
        <f>HYPERLINK("https://www.againstmalaria.com/Distributions.aspx","https://www.againstmalaria.com/Distributions.aspx")</f>
        <v>https://www.againstmalaria.com/Distributions.aspx</v>
      </c>
      <c r="C4" s="1045" t="s">
        <v>923</v>
      </c>
      <c r="D4" s="110"/>
      <c r="E4" s="110"/>
      <c r="F4" s="110"/>
      <c r="G4" s="110"/>
      <c r="H4" s="110"/>
      <c r="I4" s="110"/>
      <c r="J4" s="110"/>
      <c r="K4" s="110"/>
      <c r="L4" s="110"/>
      <c r="M4" s="110"/>
      <c r="N4" s="110"/>
      <c r="O4" s="110"/>
      <c r="P4" s="110"/>
      <c r="Q4" s="110"/>
      <c r="R4" s="110"/>
      <c r="S4" s="110"/>
      <c r="T4" s="110"/>
      <c r="U4" s="110"/>
      <c r="V4" s="110"/>
      <c r="W4" s="110"/>
      <c r="X4" s="110"/>
      <c r="Y4" s="110"/>
      <c r="Z4" s="110"/>
    </row>
    <row r="5" ht="13.5" customHeight="1">
      <c r="A5" s="906" t="s">
        <v>924</v>
      </c>
      <c r="B5" s="1046" t="str">
        <f>HYPERLINK("http://www.givewell.org/international/top-charities/AMF","http://www.givewell.org/international/top-charities/AMF")</f>
        <v>http://www.givewell.org/international/top-charities/AMF</v>
      </c>
      <c r="C5" s="110"/>
      <c r="D5" s="110"/>
      <c r="E5" s="110"/>
      <c r="F5" s="110"/>
      <c r="G5" s="110"/>
      <c r="H5" s="110"/>
      <c r="I5" s="110"/>
      <c r="J5" s="110"/>
      <c r="K5" s="110"/>
      <c r="L5" s="110"/>
      <c r="M5" s="110"/>
      <c r="N5" s="110"/>
      <c r="O5" s="110"/>
      <c r="P5" s="110"/>
      <c r="Q5" s="110"/>
      <c r="R5" s="110"/>
      <c r="S5" s="110"/>
      <c r="T5" s="110"/>
      <c r="U5" s="110"/>
      <c r="V5" s="110"/>
      <c r="W5" s="110"/>
      <c r="X5" s="110"/>
      <c r="Y5" s="110"/>
      <c r="Z5" s="110"/>
    </row>
    <row r="6" ht="14.25" customHeight="1">
      <c r="A6" s="1043" t="s">
        <v>925</v>
      </c>
      <c r="B6" s="1047" t="s">
        <v>926</v>
      </c>
      <c r="C6" s="1048"/>
      <c r="D6" s="110"/>
      <c r="E6" s="110"/>
      <c r="F6" s="110"/>
      <c r="G6" s="110"/>
      <c r="H6" s="110"/>
      <c r="I6" s="110"/>
      <c r="J6" s="110"/>
      <c r="K6" s="110"/>
      <c r="L6" s="110"/>
      <c r="M6" s="110"/>
      <c r="N6" s="110"/>
      <c r="O6" s="110"/>
      <c r="P6" s="110"/>
      <c r="Q6" s="110"/>
      <c r="R6" s="110"/>
      <c r="S6" s="110"/>
      <c r="T6" s="110"/>
      <c r="U6" s="110"/>
      <c r="V6" s="110"/>
      <c r="W6" s="110"/>
      <c r="X6" s="110"/>
      <c r="Y6" s="110"/>
      <c r="Z6" s="110"/>
    </row>
    <row r="7" ht="13.5" customHeight="1">
      <c r="A7" s="906" t="s">
        <v>927</v>
      </c>
      <c r="B7" s="1046" t="str">
        <f>HYPERLINK("http://www.givewell.org/files/DWDA%202009/Interventions/Cash%20Transfers/Blattman%20et%20al%202013.pdf","http://www.givewell.org/files/DWDA%202009/Interventions/Cash%20Transfers/Blattman%20et%20al%202013.pdf")</f>
        <v>http://www.givewell.org/files/DWDA%202009/Interventions/Cash%20Transfers/Blattman%20et%20al%202013.pdf</v>
      </c>
      <c r="C7" s="110"/>
      <c r="D7" s="110"/>
      <c r="E7" s="110"/>
      <c r="F7" s="110"/>
      <c r="G7" s="110"/>
      <c r="H7" s="110"/>
      <c r="I7" s="110"/>
      <c r="J7" s="110"/>
      <c r="K7" s="110"/>
      <c r="L7" s="110"/>
      <c r="M7" s="110"/>
      <c r="N7" s="110"/>
      <c r="O7" s="110"/>
      <c r="P7" s="110"/>
      <c r="Q7" s="110"/>
      <c r="R7" s="110"/>
      <c r="S7" s="110"/>
      <c r="T7" s="110"/>
      <c r="U7" s="110"/>
      <c r="V7" s="110"/>
      <c r="W7" s="110"/>
      <c r="X7" s="110"/>
      <c r="Y7" s="110"/>
      <c r="Z7" s="110"/>
    </row>
    <row r="8" ht="14.25" customHeight="1">
      <c r="A8" s="906" t="s">
        <v>928</v>
      </c>
      <c r="B8" s="1046" t="str">
        <f>HYPERLINK("http://papers.ssrn.com/sol3/papers.cfm?abstract_id=2268552","http://papers.ssrn.com/sol3/papers.cfm?abstract_id=2268552")</f>
        <v>http://papers.ssrn.com/sol3/papers.cfm?abstract_id=2268552</v>
      </c>
      <c r="C8" s="110"/>
      <c r="D8" s="110"/>
      <c r="E8" s="110"/>
      <c r="F8" s="110"/>
      <c r="G8" s="110"/>
      <c r="H8" s="110"/>
      <c r="I8" s="110"/>
      <c r="J8" s="110"/>
      <c r="K8" s="110"/>
      <c r="L8" s="110"/>
      <c r="M8" s="110"/>
      <c r="N8" s="110"/>
      <c r="O8" s="110"/>
      <c r="P8" s="110"/>
      <c r="Q8" s="110"/>
      <c r="R8" s="110"/>
      <c r="S8" s="110"/>
      <c r="T8" s="110"/>
      <c r="U8" s="110"/>
      <c r="V8" s="110"/>
      <c r="W8" s="110"/>
      <c r="X8" s="110"/>
      <c r="Y8" s="110"/>
      <c r="Z8" s="110"/>
    </row>
    <row r="9" ht="13.5" customHeight="1">
      <c r="A9" s="1043" t="s">
        <v>929</v>
      </c>
      <c r="B9" s="1047" t="s">
        <v>930</v>
      </c>
      <c r="C9" s="110"/>
      <c r="D9" s="110"/>
      <c r="E9" s="110"/>
      <c r="F9" s="110"/>
      <c r="G9" s="110"/>
      <c r="H9" s="110"/>
      <c r="I9" s="110"/>
      <c r="J9" s="110"/>
      <c r="K9" s="110"/>
      <c r="L9" s="110"/>
      <c r="M9" s="110"/>
      <c r="N9" s="110"/>
      <c r="O9" s="110"/>
      <c r="P9" s="110"/>
      <c r="Q9" s="110"/>
      <c r="R9" s="110"/>
      <c r="S9" s="110"/>
      <c r="T9" s="110"/>
      <c r="U9" s="110"/>
      <c r="V9" s="110"/>
      <c r="W9" s="110"/>
      <c r="X9" s="110"/>
      <c r="Y9" s="110"/>
      <c r="Z9" s="110"/>
    </row>
    <row r="10" ht="13.5" customHeight="1">
      <c r="A10" s="1043" t="s">
        <v>931</v>
      </c>
      <c r="B10" s="1049" t="s">
        <v>932</v>
      </c>
      <c r="C10" s="110"/>
      <c r="D10" s="110"/>
      <c r="E10" s="110"/>
      <c r="F10" s="110"/>
      <c r="G10" s="110"/>
      <c r="H10" s="110"/>
      <c r="I10" s="110"/>
      <c r="J10" s="110"/>
      <c r="K10" s="110"/>
      <c r="L10" s="110"/>
      <c r="M10" s="110"/>
      <c r="N10" s="110"/>
      <c r="O10" s="110"/>
      <c r="P10" s="110"/>
      <c r="Q10" s="110"/>
      <c r="R10" s="110"/>
      <c r="S10" s="110"/>
      <c r="T10" s="110"/>
      <c r="U10" s="110"/>
      <c r="V10" s="110"/>
      <c r="W10" s="110"/>
      <c r="X10" s="110"/>
      <c r="Y10" s="110"/>
      <c r="Z10" s="110"/>
    </row>
    <row r="11" ht="13.5" customHeight="1">
      <c r="A11" s="1043" t="s">
        <v>933</v>
      </c>
      <c r="B11" s="1049" t="s">
        <v>934</v>
      </c>
      <c r="C11" s="110"/>
      <c r="D11" s="110"/>
      <c r="E11" s="110"/>
      <c r="F11" s="110"/>
      <c r="G11" s="110"/>
      <c r="H11" s="110"/>
      <c r="I11" s="110"/>
      <c r="J11" s="110"/>
      <c r="K11" s="110"/>
      <c r="L11" s="110"/>
      <c r="M11" s="110"/>
      <c r="N11" s="110"/>
      <c r="O11" s="110"/>
      <c r="P11" s="110"/>
      <c r="Q11" s="110"/>
      <c r="R11" s="110"/>
      <c r="S11" s="110"/>
      <c r="T11" s="110"/>
      <c r="U11" s="110"/>
      <c r="V11" s="110"/>
      <c r="W11" s="110"/>
      <c r="X11" s="110"/>
      <c r="Y11" s="110"/>
      <c r="Z11" s="110"/>
    </row>
    <row r="12" ht="13.5" customHeight="1">
      <c r="A12" s="1043" t="s">
        <v>935</v>
      </c>
      <c r="B12" s="1049" t="s">
        <v>936</v>
      </c>
      <c r="C12" s="110"/>
      <c r="D12" s="110"/>
      <c r="E12" s="110"/>
      <c r="F12" s="110"/>
      <c r="G12" s="110"/>
      <c r="H12" s="110"/>
      <c r="I12" s="110"/>
      <c r="J12" s="110"/>
      <c r="K12" s="110"/>
      <c r="L12" s="110"/>
      <c r="M12" s="110"/>
      <c r="N12" s="110"/>
      <c r="O12" s="110"/>
      <c r="P12" s="110"/>
      <c r="Q12" s="110"/>
      <c r="R12" s="110"/>
      <c r="S12" s="110"/>
      <c r="T12" s="110"/>
      <c r="U12" s="110"/>
      <c r="V12" s="110"/>
      <c r="W12" s="110"/>
      <c r="X12" s="110"/>
      <c r="Y12" s="110"/>
      <c r="Z12" s="110"/>
    </row>
    <row r="13" ht="13.5" customHeight="1">
      <c r="A13" s="906" t="s">
        <v>937</v>
      </c>
      <c r="B13" s="1044" t="s">
        <v>938</v>
      </c>
      <c r="C13" s="110"/>
      <c r="D13" s="110"/>
      <c r="E13" s="110"/>
      <c r="F13" s="110"/>
      <c r="G13" s="110"/>
      <c r="H13" s="110"/>
      <c r="I13" s="110"/>
      <c r="J13" s="110"/>
      <c r="K13" s="110"/>
      <c r="L13" s="110"/>
      <c r="M13" s="110"/>
      <c r="N13" s="110"/>
      <c r="O13" s="110"/>
      <c r="P13" s="110"/>
      <c r="Q13" s="110"/>
      <c r="R13" s="110"/>
      <c r="S13" s="110"/>
      <c r="T13" s="110"/>
      <c r="U13" s="110"/>
      <c r="V13" s="110"/>
      <c r="W13" s="110"/>
      <c r="X13" s="110"/>
      <c r="Y13" s="110"/>
      <c r="Z13" s="110"/>
    </row>
    <row r="14" ht="13.5" customHeight="1">
      <c r="A14" s="1043" t="s">
        <v>939</v>
      </c>
      <c r="B14" s="1049" t="s">
        <v>940</v>
      </c>
      <c r="C14" s="110"/>
      <c r="D14" s="110"/>
      <c r="E14" s="110"/>
      <c r="F14" s="110"/>
      <c r="G14" s="110"/>
      <c r="H14" s="110"/>
      <c r="I14" s="110"/>
      <c r="J14" s="110"/>
      <c r="K14" s="110"/>
      <c r="L14" s="110"/>
      <c r="M14" s="110"/>
      <c r="N14" s="110"/>
      <c r="O14" s="110"/>
      <c r="P14" s="110"/>
      <c r="Q14" s="110"/>
      <c r="R14" s="110"/>
      <c r="S14" s="110"/>
      <c r="T14" s="110"/>
      <c r="U14" s="110"/>
      <c r="V14" s="110"/>
      <c r="W14" s="110"/>
      <c r="X14" s="110"/>
      <c r="Y14" s="110"/>
      <c r="Z14" s="110"/>
    </row>
    <row r="15" ht="9.75" customHeight="1">
      <c r="A15" s="1043" t="s">
        <v>941</v>
      </c>
      <c r="B15" s="1047" t="s">
        <v>942</v>
      </c>
      <c r="C15" s="110"/>
      <c r="D15" s="110"/>
      <c r="E15" s="110"/>
      <c r="F15" s="110"/>
      <c r="G15" s="110"/>
      <c r="H15" s="110"/>
      <c r="I15" s="110"/>
      <c r="J15" s="110"/>
      <c r="K15" s="110"/>
      <c r="L15" s="110"/>
      <c r="M15" s="110"/>
      <c r="N15" s="110"/>
      <c r="O15" s="110"/>
      <c r="P15" s="110"/>
      <c r="Q15" s="110"/>
      <c r="R15" s="110"/>
      <c r="S15" s="110"/>
      <c r="T15" s="110"/>
      <c r="U15" s="110"/>
      <c r="V15" s="110"/>
      <c r="W15" s="110"/>
      <c r="X15" s="110"/>
      <c r="Y15" s="110"/>
      <c r="Z15" s="110"/>
    </row>
    <row r="16" ht="9.75" customHeight="1">
      <c r="A16" s="1043" t="s">
        <v>943</v>
      </c>
      <c r="B16" s="1047" t="s">
        <v>944</v>
      </c>
      <c r="C16" s="110"/>
      <c r="D16" s="110"/>
      <c r="E16" s="110"/>
      <c r="F16" s="110"/>
      <c r="G16" s="110"/>
      <c r="H16" s="110"/>
      <c r="I16" s="110"/>
      <c r="J16" s="110"/>
      <c r="K16" s="110"/>
      <c r="L16" s="110"/>
      <c r="M16" s="110"/>
      <c r="N16" s="110"/>
      <c r="O16" s="110"/>
      <c r="P16" s="110"/>
      <c r="Q16" s="110"/>
      <c r="R16" s="110"/>
      <c r="S16" s="110"/>
      <c r="T16" s="110"/>
      <c r="U16" s="110"/>
      <c r="V16" s="110"/>
      <c r="W16" s="110"/>
      <c r="X16" s="110"/>
      <c r="Y16" s="110"/>
      <c r="Z16" s="110"/>
    </row>
    <row r="17" ht="14.25" customHeight="1">
      <c r="A17" s="906" t="s">
        <v>945</v>
      </c>
      <c r="B17" s="1044" t="str">
        <f>HYPERLINK("http://www.givewell.org/files/DWDA%202009/Interventions/Deworming/Cost-effectiveness_for_deworming.xls","http://www.givewell.org/files/DWDA 2009/Interventions/Deworming/Cost-effectiveness_for_deworming.xls")</f>
        <v>http://www.givewell.org/files/DWDA 2009/Interventions/Deworming/Cost-effectiveness_for_deworming.xls</v>
      </c>
      <c r="C17" s="110"/>
      <c r="D17" s="110"/>
      <c r="E17" s="110"/>
      <c r="F17" s="110"/>
      <c r="G17" s="110"/>
      <c r="H17" s="110"/>
      <c r="I17" s="110"/>
      <c r="J17" s="110"/>
      <c r="K17" s="110"/>
      <c r="L17" s="110"/>
      <c r="M17" s="110"/>
      <c r="N17" s="110"/>
      <c r="O17" s="110"/>
      <c r="P17" s="110"/>
      <c r="Q17" s="110"/>
      <c r="R17" s="110"/>
      <c r="S17" s="110"/>
      <c r="T17" s="110"/>
      <c r="U17" s="110"/>
      <c r="V17" s="110"/>
      <c r="W17" s="110"/>
      <c r="X17" s="110"/>
      <c r="Y17" s="110"/>
      <c r="Z17" s="110"/>
    </row>
    <row r="18" ht="14.25" customHeight="1">
      <c r="A18" s="906" t="s">
        <v>946</v>
      </c>
      <c r="B18" s="1046" t="str">
        <f>HYPERLINK("http://qje.oxfordjournals.org/content/123/4/1329.short","http://qje.oxfordjournals.org/content/123/4/1329.short")</f>
        <v>http://qje.oxfordjournals.org/content/123/4/1329.short</v>
      </c>
      <c r="C18" s="110"/>
      <c r="D18" s="110"/>
      <c r="E18" s="110"/>
      <c r="F18" s="110"/>
      <c r="G18" s="110"/>
      <c r="H18" s="110"/>
      <c r="I18" s="110"/>
      <c r="J18" s="110"/>
      <c r="K18" s="110"/>
      <c r="L18" s="110"/>
      <c r="M18" s="110"/>
      <c r="N18" s="110"/>
      <c r="O18" s="110"/>
      <c r="P18" s="110"/>
      <c r="Q18" s="110"/>
      <c r="R18" s="110"/>
      <c r="S18" s="110"/>
      <c r="T18" s="110"/>
      <c r="U18" s="110"/>
      <c r="V18" s="110"/>
      <c r="W18" s="110"/>
      <c r="X18" s="110"/>
      <c r="Y18" s="110"/>
      <c r="Z18" s="110"/>
    </row>
    <row r="19" ht="14.25" customHeight="1">
      <c r="A19" s="906" t="s">
        <v>947</v>
      </c>
      <c r="B19" s="1046" t="str">
        <f>HYPERLINK("http://www.givewell.org/international/top-charities/deworm-world-initiative","http://www.givewell.org/international/top-charities/deworm-world-initiative")</f>
        <v>http://www.givewell.org/international/top-charities/deworm-world-initiative</v>
      </c>
      <c r="C19" s="110"/>
      <c r="D19" s="110"/>
      <c r="E19" s="110"/>
      <c r="F19" s="110"/>
      <c r="G19" s="110"/>
      <c r="H19" s="110"/>
      <c r="I19" s="110"/>
      <c r="J19" s="110"/>
      <c r="K19" s="110"/>
      <c r="L19" s="110"/>
      <c r="M19" s="110"/>
      <c r="N19" s="110"/>
      <c r="O19" s="110"/>
      <c r="P19" s="110"/>
      <c r="Q19" s="110"/>
      <c r="R19" s="110"/>
      <c r="S19" s="110"/>
      <c r="T19" s="110"/>
      <c r="U19" s="110"/>
      <c r="V19" s="110"/>
      <c r="W19" s="110"/>
      <c r="X19" s="110"/>
      <c r="Y19" s="110"/>
      <c r="Z19" s="110"/>
    </row>
    <row r="20" ht="14.25" customHeight="1">
      <c r="A20" s="906" t="s">
        <v>948</v>
      </c>
      <c r="B20" s="1044" t="str">
        <f>HYPERLINK("http://blog.givewell.org/2014/10/03/a-promising-study-on-the-long-term-effects-of-deworming/","http://blog.givewell.org/2014/10/03/a-promising-study-on-the-long-term-effects-of-deworming/")</f>
        <v>http://blog.givewell.org/2014/10/03/a-promising-study-on-the-long-term-effects-of-deworming/</v>
      </c>
      <c r="C20" s="110"/>
      <c r="D20" s="110"/>
      <c r="E20" s="110"/>
      <c r="F20" s="110"/>
      <c r="G20" s="110"/>
      <c r="H20" s="110"/>
      <c r="I20" s="110"/>
      <c r="J20" s="110"/>
      <c r="K20" s="110"/>
      <c r="L20" s="110"/>
      <c r="M20" s="110"/>
      <c r="N20" s="110"/>
      <c r="O20" s="110"/>
      <c r="P20" s="110"/>
      <c r="Q20" s="110"/>
      <c r="R20" s="110"/>
      <c r="S20" s="110"/>
      <c r="T20" s="110"/>
      <c r="U20" s="110"/>
      <c r="V20" s="110"/>
      <c r="W20" s="110"/>
      <c r="X20" s="110"/>
      <c r="Y20" s="110"/>
      <c r="Z20" s="110"/>
    </row>
    <row r="21" ht="14.25" customHeight="1">
      <c r="A21" s="1043" t="s">
        <v>949</v>
      </c>
      <c r="B21" s="1049" t="s">
        <v>950</v>
      </c>
      <c r="C21" s="110"/>
      <c r="D21" s="110"/>
      <c r="E21" s="110"/>
      <c r="F21" s="110"/>
      <c r="G21" s="110"/>
      <c r="H21" s="110"/>
      <c r="I21" s="110"/>
      <c r="J21" s="110"/>
      <c r="K21" s="110"/>
      <c r="L21" s="110"/>
      <c r="M21" s="110"/>
      <c r="N21" s="110"/>
      <c r="O21" s="110"/>
      <c r="P21" s="110"/>
      <c r="Q21" s="110"/>
      <c r="R21" s="110"/>
      <c r="S21" s="110"/>
      <c r="T21" s="110"/>
      <c r="U21" s="110"/>
      <c r="V21" s="110"/>
      <c r="W21" s="110"/>
      <c r="X21" s="110"/>
      <c r="Y21" s="110"/>
      <c r="Z21" s="110"/>
    </row>
    <row r="22" ht="14.25" customHeight="1">
      <c r="A22" s="1043" t="s">
        <v>951</v>
      </c>
      <c r="B22" s="1049" t="s">
        <v>952</v>
      </c>
      <c r="C22" s="110"/>
      <c r="D22" s="110"/>
      <c r="E22" s="110"/>
      <c r="F22" s="110"/>
      <c r="G22" s="110"/>
      <c r="H22" s="110"/>
      <c r="I22" s="110"/>
      <c r="J22" s="110"/>
      <c r="K22" s="110"/>
      <c r="L22" s="110"/>
      <c r="M22" s="110"/>
      <c r="N22" s="110"/>
      <c r="O22" s="110"/>
      <c r="P22" s="110"/>
      <c r="Q22" s="110"/>
      <c r="R22" s="110"/>
      <c r="S22" s="110"/>
      <c r="T22" s="110"/>
      <c r="U22" s="110"/>
      <c r="V22" s="110"/>
      <c r="W22" s="110"/>
      <c r="X22" s="110"/>
      <c r="Y22" s="110"/>
      <c r="Z22" s="110"/>
    </row>
    <row r="23" ht="14.25" customHeight="1">
      <c r="A23" s="1043" t="s">
        <v>953</v>
      </c>
      <c r="B23" s="1046" t="s">
        <v>954</v>
      </c>
      <c r="C23" s="110"/>
      <c r="D23" s="110"/>
      <c r="E23" s="110"/>
      <c r="F23" s="110"/>
      <c r="G23" s="110"/>
      <c r="H23" s="110"/>
      <c r="I23" s="110"/>
      <c r="J23" s="110"/>
      <c r="K23" s="110"/>
      <c r="L23" s="110"/>
      <c r="M23" s="110"/>
      <c r="N23" s="110"/>
      <c r="O23" s="110"/>
      <c r="P23" s="110"/>
      <c r="Q23" s="110"/>
      <c r="R23" s="110"/>
      <c r="S23" s="110"/>
      <c r="T23" s="110"/>
      <c r="U23" s="110"/>
      <c r="V23" s="110"/>
      <c r="W23" s="110"/>
      <c r="X23" s="110"/>
      <c r="Y23" s="110"/>
      <c r="Z23" s="110"/>
    </row>
    <row r="24" ht="14.25" customHeight="1">
      <c r="A24" s="906" t="s">
        <v>955</v>
      </c>
      <c r="B24" s="1046" t="str">
        <f>HYPERLINK("http://www.ipc.umich.edu/mckenzie-ghana-edts-11-18-2010.pdf","http://www.ipc.umich.edu/mckenzie-ghana-edts-11-18-2010.pdf")</f>
        <v>http://www.ipc.umich.edu/mckenzie-ghana-edts-11-18-2010.pdf</v>
      </c>
      <c r="C24" s="110"/>
      <c r="D24" s="110"/>
      <c r="E24" s="110"/>
      <c r="F24" s="110"/>
      <c r="G24" s="110"/>
      <c r="H24" s="110"/>
      <c r="I24" s="110"/>
      <c r="J24" s="110"/>
      <c r="K24" s="110"/>
      <c r="L24" s="110"/>
      <c r="M24" s="110"/>
      <c r="N24" s="110"/>
      <c r="O24" s="110"/>
      <c r="P24" s="110"/>
      <c r="Q24" s="110"/>
      <c r="R24" s="110"/>
      <c r="S24" s="110"/>
      <c r="T24" s="110"/>
      <c r="U24" s="110"/>
      <c r="V24" s="110"/>
      <c r="W24" s="110"/>
      <c r="X24" s="110"/>
      <c r="Y24" s="110"/>
      <c r="Z24" s="110"/>
    </row>
    <row r="25" ht="14.25" customHeight="1">
      <c r="A25" s="1043" t="s">
        <v>956</v>
      </c>
      <c r="B25" s="1050" t="s">
        <v>957</v>
      </c>
      <c r="C25" s="110"/>
      <c r="D25" s="110"/>
      <c r="E25" s="110"/>
      <c r="F25" s="110"/>
      <c r="G25" s="110"/>
      <c r="H25" s="110"/>
      <c r="I25" s="110"/>
      <c r="J25" s="110"/>
      <c r="K25" s="110"/>
      <c r="L25" s="110"/>
      <c r="M25" s="110"/>
      <c r="N25" s="110"/>
      <c r="O25" s="110"/>
      <c r="P25" s="110"/>
      <c r="Q25" s="110"/>
      <c r="R25" s="110"/>
      <c r="S25" s="110"/>
      <c r="T25" s="110"/>
      <c r="U25" s="110"/>
      <c r="V25" s="110"/>
      <c r="W25" s="110"/>
      <c r="X25" s="110"/>
      <c r="Y25" s="110"/>
      <c r="Z25" s="110"/>
    </row>
    <row r="26" ht="14.25" customHeight="1">
      <c r="A26" s="906" t="s">
        <v>958</v>
      </c>
      <c r="B26" s="1050" t="s">
        <v>957</v>
      </c>
      <c r="C26" s="110"/>
      <c r="D26" s="110"/>
      <c r="E26" s="110"/>
      <c r="F26" s="110"/>
      <c r="G26" s="110"/>
      <c r="H26" s="110"/>
      <c r="I26" s="110"/>
      <c r="J26" s="110"/>
      <c r="K26" s="110"/>
      <c r="L26" s="110"/>
      <c r="M26" s="110"/>
      <c r="N26" s="110"/>
      <c r="O26" s="110"/>
      <c r="P26" s="110"/>
      <c r="Q26" s="110"/>
      <c r="R26" s="110"/>
      <c r="S26" s="110"/>
      <c r="T26" s="110"/>
      <c r="U26" s="110"/>
      <c r="V26" s="110"/>
      <c r="W26" s="110"/>
      <c r="X26" s="110"/>
      <c r="Y26" s="110"/>
      <c r="Z26" s="110"/>
    </row>
    <row r="27" ht="14.25" customHeight="1">
      <c r="A27" s="1043" t="s">
        <v>959</v>
      </c>
      <c r="B27" s="1047" t="s">
        <v>960</v>
      </c>
      <c r="C27" s="110"/>
      <c r="D27" s="110"/>
      <c r="E27" s="110"/>
      <c r="F27" s="110"/>
      <c r="G27" s="110"/>
      <c r="H27" s="110"/>
      <c r="I27" s="110"/>
      <c r="J27" s="110"/>
      <c r="K27" s="110"/>
      <c r="L27" s="110"/>
      <c r="M27" s="110"/>
      <c r="N27" s="110"/>
      <c r="O27" s="110"/>
      <c r="P27" s="110"/>
      <c r="Q27" s="110"/>
      <c r="R27" s="110"/>
      <c r="S27" s="110"/>
      <c r="T27" s="110"/>
      <c r="U27" s="110"/>
      <c r="V27" s="110"/>
      <c r="W27" s="110"/>
      <c r="X27" s="110"/>
      <c r="Y27" s="110"/>
      <c r="Z27" s="110"/>
    </row>
    <row r="28" ht="14.25" customHeight="1">
      <c r="A28" s="1043" t="s">
        <v>961</v>
      </c>
      <c r="B28" s="1047" t="s">
        <v>962</v>
      </c>
      <c r="C28" s="110"/>
      <c r="D28" s="110"/>
      <c r="E28" s="110"/>
      <c r="F28" s="110"/>
      <c r="G28" s="110"/>
      <c r="H28" s="110"/>
      <c r="I28" s="110"/>
      <c r="J28" s="110"/>
      <c r="K28" s="110"/>
      <c r="L28" s="110"/>
      <c r="M28" s="110"/>
      <c r="N28" s="110"/>
      <c r="O28" s="110"/>
      <c r="P28" s="110"/>
      <c r="Q28" s="110"/>
      <c r="R28" s="110"/>
      <c r="S28" s="110"/>
      <c r="T28" s="110"/>
      <c r="U28" s="110"/>
      <c r="V28" s="110"/>
      <c r="W28" s="110"/>
      <c r="X28" s="110"/>
      <c r="Y28" s="110"/>
      <c r="Z28" s="110"/>
    </row>
    <row r="29" ht="14.25" customHeight="1">
      <c r="A29" s="1043" t="s">
        <v>963</v>
      </c>
      <c r="B29" s="1047" t="s">
        <v>964</v>
      </c>
      <c r="C29" s="110"/>
      <c r="D29" s="110"/>
      <c r="E29" s="110"/>
      <c r="F29" s="110"/>
      <c r="G29" s="110"/>
      <c r="H29" s="110"/>
      <c r="I29" s="110"/>
      <c r="J29" s="110"/>
      <c r="K29" s="110"/>
      <c r="L29" s="110"/>
      <c r="M29" s="110"/>
      <c r="N29" s="110"/>
      <c r="O29" s="110"/>
      <c r="P29" s="110"/>
      <c r="Q29" s="110"/>
      <c r="R29" s="110"/>
      <c r="S29" s="110"/>
      <c r="T29" s="110"/>
      <c r="U29" s="110"/>
      <c r="V29" s="110"/>
      <c r="W29" s="110"/>
      <c r="X29" s="110"/>
      <c r="Y29" s="110"/>
      <c r="Z29" s="110"/>
    </row>
    <row r="30" ht="14.25" customHeight="1">
      <c r="A30" s="906" t="s">
        <v>965</v>
      </c>
      <c r="B30" s="1047" t="s">
        <v>966</v>
      </c>
      <c r="C30" s="110"/>
      <c r="D30" s="110"/>
      <c r="E30" s="110"/>
      <c r="F30" s="110"/>
      <c r="G30" s="110"/>
      <c r="H30" s="110"/>
      <c r="I30" s="110"/>
      <c r="J30" s="110"/>
      <c r="K30" s="110"/>
      <c r="L30" s="110"/>
      <c r="M30" s="110"/>
      <c r="N30" s="110"/>
      <c r="O30" s="110"/>
      <c r="P30" s="110"/>
      <c r="Q30" s="110"/>
      <c r="R30" s="110"/>
      <c r="S30" s="110"/>
      <c r="T30" s="110"/>
      <c r="U30" s="110"/>
      <c r="V30" s="110"/>
      <c r="W30" s="110"/>
      <c r="X30" s="110"/>
      <c r="Y30" s="110"/>
      <c r="Z30" s="110"/>
    </row>
    <row r="31" ht="14.25" customHeight="1">
      <c r="A31" s="906" t="s">
        <v>967</v>
      </c>
      <c r="B31" s="1046" t="str">
        <f>HYPERLINK("https://docs.google.com/spreadsheets/d/1ER-tHrewjZ-JFJnI7Urg1hJBP2XwcnQ4mt_ZKvb9ZHM/edit#gid=0","https://docs.google.com/spreadsheets/d/1ER-tHrewjZ-JFJnI7Urg1hJBP2XwcnQ4mt_ZKvb9ZHM/edit#gid=0")</f>
        <v>https://docs.google.com/spreadsheets/d/1ER-tHrewjZ-JFJnI7Urg1hJBP2XwcnQ4mt_ZKvb9ZHM/edit#gid=0</v>
      </c>
      <c r="C31" s="110"/>
      <c r="D31" s="110"/>
      <c r="E31" s="110"/>
      <c r="F31" s="110"/>
      <c r="G31" s="110"/>
      <c r="H31" s="110"/>
      <c r="I31" s="110"/>
      <c r="J31" s="110"/>
      <c r="K31" s="110"/>
      <c r="L31" s="110"/>
      <c r="M31" s="110"/>
      <c r="N31" s="110"/>
      <c r="O31" s="110"/>
      <c r="P31" s="110"/>
      <c r="Q31" s="110"/>
      <c r="R31" s="110"/>
      <c r="S31" s="110"/>
      <c r="T31" s="110"/>
      <c r="U31" s="110"/>
      <c r="V31" s="110"/>
      <c r="W31" s="110"/>
      <c r="X31" s="110"/>
      <c r="Y31" s="110"/>
      <c r="Z31" s="110"/>
    </row>
    <row r="32" ht="14.25" customHeight="1">
      <c r="A32" s="1043" t="s">
        <v>968</v>
      </c>
      <c r="B32" s="1047" t="s">
        <v>969</v>
      </c>
      <c r="C32" s="240"/>
      <c r="D32" s="110"/>
      <c r="E32" s="110"/>
      <c r="F32" s="110"/>
      <c r="G32" s="110"/>
      <c r="H32" s="110"/>
      <c r="I32" s="110"/>
      <c r="J32" s="110"/>
      <c r="K32" s="110"/>
      <c r="L32" s="110"/>
      <c r="M32" s="110"/>
      <c r="N32" s="110"/>
      <c r="O32" s="110"/>
      <c r="P32" s="110"/>
      <c r="Q32" s="110"/>
      <c r="R32" s="110"/>
      <c r="S32" s="110"/>
      <c r="T32" s="110"/>
      <c r="U32" s="110"/>
      <c r="V32" s="110"/>
      <c r="W32" s="110"/>
      <c r="X32" s="110"/>
      <c r="Y32" s="110"/>
      <c r="Z32" s="110"/>
    </row>
    <row r="33" ht="14.25" customHeight="1">
      <c r="A33" s="1043" t="s">
        <v>970</v>
      </c>
      <c r="B33" s="1047" t="s">
        <v>971</v>
      </c>
      <c r="C33" s="240"/>
      <c r="D33" s="110"/>
      <c r="E33" s="110"/>
      <c r="F33" s="110"/>
      <c r="G33" s="110"/>
      <c r="H33" s="110"/>
      <c r="I33" s="110"/>
      <c r="J33" s="110"/>
      <c r="K33" s="110"/>
      <c r="L33" s="110"/>
      <c r="M33" s="110"/>
      <c r="N33" s="110"/>
      <c r="O33" s="110"/>
      <c r="P33" s="110"/>
      <c r="Q33" s="110"/>
      <c r="R33" s="110"/>
      <c r="S33" s="110"/>
      <c r="T33" s="110"/>
      <c r="U33" s="110"/>
      <c r="V33" s="110"/>
      <c r="W33" s="110"/>
      <c r="X33" s="110"/>
      <c r="Y33" s="110"/>
      <c r="Z33" s="110"/>
    </row>
    <row r="34" ht="14.25" customHeight="1">
      <c r="A34" s="1043" t="s">
        <v>972</v>
      </c>
      <c r="B34" s="1046" t="str">
        <f>HYPERLINK("http://www.givewell.org/files/DWDA%202009/GiveDirectly/household%20size%20analysis.xls","http://www.givewell.org/files/DWDA%202009/GiveDirectly/household%20size%20analysis.xls")</f>
        <v>http://www.givewell.org/files/DWDA%202009/GiveDirectly/household%20size%20analysis.xls</v>
      </c>
      <c r="C34" s="110"/>
      <c r="D34" s="110"/>
      <c r="E34" s="110"/>
      <c r="F34" s="110"/>
      <c r="G34" s="110"/>
      <c r="H34" s="110"/>
      <c r="I34" s="110"/>
      <c r="J34" s="110"/>
      <c r="K34" s="110"/>
      <c r="L34" s="110"/>
      <c r="M34" s="110"/>
      <c r="N34" s="110"/>
      <c r="O34" s="110"/>
      <c r="P34" s="110"/>
      <c r="Q34" s="110"/>
      <c r="R34" s="110"/>
      <c r="S34" s="110"/>
      <c r="T34" s="110"/>
      <c r="U34" s="110"/>
      <c r="V34" s="110"/>
      <c r="W34" s="110"/>
      <c r="X34" s="110"/>
      <c r="Y34" s="110"/>
      <c r="Z34" s="110"/>
    </row>
    <row r="35" ht="14.25" customHeight="1">
      <c r="A35" s="906" t="s">
        <v>973</v>
      </c>
      <c r="B35" s="1046" t="str">
        <f>HYPERLINK("http://www.givewell.org/files/DWDA%202009/Interventions/Nets/Summary%20of%20ITN%20RCTs.xls","http://www.givewell.org/files/DWDA%202009/Interventions/Nets/Summary%20of%20ITN%20RCTs.xls")</f>
        <v>http://www.givewell.org/files/DWDA%202009/Interventions/Nets/Summary%20of%20ITN%20RCTs.xls</v>
      </c>
      <c r="C35" s="110"/>
      <c r="D35" s="110"/>
      <c r="E35" s="110"/>
      <c r="F35" s="110"/>
      <c r="G35" s="110"/>
      <c r="H35" s="110"/>
      <c r="I35" s="110"/>
      <c r="J35" s="110"/>
      <c r="K35" s="110"/>
      <c r="L35" s="110"/>
      <c r="M35" s="110"/>
      <c r="N35" s="110"/>
      <c r="O35" s="110"/>
      <c r="P35" s="110"/>
      <c r="Q35" s="110"/>
      <c r="R35" s="110"/>
      <c r="S35" s="110"/>
      <c r="T35" s="110"/>
      <c r="U35" s="110"/>
      <c r="V35" s="110"/>
      <c r="W35" s="110"/>
      <c r="X35" s="110"/>
      <c r="Y35" s="110"/>
      <c r="Z35" s="110"/>
    </row>
    <row r="36" ht="14.25" customHeight="1">
      <c r="A36" s="1043" t="s">
        <v>974</v>
      </c>
      <c r="B36" s="1047" t="s">
        <v>975</v>
      </c>
      <c r="C36" s="110"/>
      <c r="D36" s="110"/>
      <c r="E36" s="110"/>
      <c r="F36" s="110"/>
      <c r="G36" s="110"/>
      <c r="H36" s="110"/>
      <c r="I36" s="110"/>
      <c r="J36" s="110"/>
      <c r="K36" s="110"/>
      <c r="L36" s="110"/>
      <c r="M36" s="110"/>
      <c r="N36" s="110"/>
      <c r="O36" s="110"/>
      <c r="P36" s="110"/>
      <c r="Q36" s="110"/>
      <c r="R36" s="110"/>
      <c r="S36" s="110"/>
      <c r="T36" s="110"/>
      <c r="U36" s="110"/>
      <c r="V36" s="110"/>
      <c r="W36" s="110"/>
      <c r="X36" s="110"/>
      <c r="Y36" s="110"/>
      <c r="Z36" s="110"/>
    </row>
    <row r="37" ht="14.25" customHeight="1">
      <c r="A37" s="1043" t="s">
        <v>976</v>
      </c>
      <c r="B37" s="1047" t="s">
        <v>977</v>
      </c>
      <c r="C37" s="110"/>
      <c r="D37" s="110"/>
      <c r="E37" s="110"/>
      <c r="F37" s="110"/>
      <c r="G37" s="110"/>
      <c r="H37" s="110"/>
      <c r="I37" s="110"/>
      <c r="J37" s="110"/>
      <c r="K37" s="110"/>
      <c r="L37" s="110"/>
      <c r="M37" s="110"/>
      <c r="N37" s="110"/>
      <c r="O37" s="110"/>
      <c r="P37" s="110"/>
      <c r="Q37" s="110"/>
      <c r="R37" s="110"/>
      <c r="S37" s="110"/>
      <c r="T37" s="110"/>
      <c r="U37" s="110"/>
      <c r="V37" s="110"/>
      <c r="W37" s="110"/>
      <c r="X37" s="110"/>
      <c r="Y37" s="110"/>
      <c r="Z37" s="110"/>
    </row>
    <row r="38" ht="14.25" customHeight="1">
      <c r="A38" s="906" t="s">
        <v>978</v>
      </c>
      <c r="B38" s="1046" t="str">
        <f>HYPERLINK("http://files.givewell.org/files/DWDA%202009/Interventions/Cash%20Transfers/haushofer_shapiro_uct_2013.11.16.pdf","http://files.givewell.org/files/DWDA%202009/Interventions/Cash%20Transfers/haushofer_shapiro_uct_2013.11.16.pdf")</f>
        <v>http://files.givewell.org/files/DWDA%202009/Interventions/Cash%20Transfers/haushofer_shapiro_uct_2013.11.16.pdf</v>
      </c>
      <c r="C38" s="110"/>
      <c r="D38" s="110"/>
      <c r="E38" s="110"/>
      <c r="F38" s="110"/>
      <c r="G38" s="110"/>
      <c r="H38" s="110"/>
      <c r="I38" s="110"/>
      <c r="J38" s="110"/>
      <c r="K38" s="110"/>
      <c r="L38" s="110"/>
      <c r="M38" s="110"/>
      <c r="N38" s="110"/>
      <c r="O38" s="110"/>
      <c r="P38" s="110"/>
      <c r="Q38" s="110"/>
      <c r="R38" s="110"/>
      <c r="S38" s="110"/>
      <c r="T38" s="110"/>
      <c r="U38" s="110"/>
      <c r="V38" s="110"/>
      <c r="W38" s="110"/>
      <c r="X38" s="110"/>
      <c r="Y38" s="110"/>
      <c r="Z38" s="110"/>
    </row>
    <row r="39" ht="14.25" customHeight="1">
      <c r="A39" s="1043" t="s">
        <v>979</v>
      </c>
      <c r="B39" s="1047" t="s">
        <v>980</v>
      </c>
      <c r="C39" s="110"/>
      <c r="D39" s="110"/>
      <c r="E39" s="110"/>
      <c r="F39" s="110"/>
      <c r="G39" s="110"/>
      <c r="H39" s="110"/>
      <c r="I39" s="110"/>
      <c r="J39" s="110"/>
      <c r="K39" s="110"/>
      <c r="L39" s="110"/>
      <c r="M39" s="110"/>
      <c r="N39" s="110"/>
      <c r="O39" s="110"/>
      <c r="P39" s="110"/>
      <c r="Q39" s="110"/>
      <c r="R39" s="110"/>
      <c r="S39" s="110"/>
      <c r="T39" s="110"/>
      <c r="U39" s="110"/>
      <c r="V39" s="110"/>
      <c r="W39" s="110"/>
      <c r="X39" s="110"/>
      <c r="Y39" s="110"/>
      <c r="Z39" s="110"/>
    </row>
    <row r="40" ht="14.25" customHeight="1">
      <c r="A40" s="906" t="s">
        <v>981</v>
      </c>
      <c r="B40" s="1046" t="str">
        <f>HYPERLINK("http://files.givewell.org/files/DWDA%202009/Interventions/Cash%20Transfers/Haushofer_Shapiro_UCT_Online_Appendix_2013.11.15.pdf","http://files.givewell.org/files/DWDA%202009/Interventions/Cash%20Transfers/Haushofer_Shapiro_UCT_Online_Appendix_2013.11.15.pdf")</f>
        <v>http://files.givewell.org/files/DWDA%202009/Interventions/Cash%20Transfers/Haushofer_Shapiro_UCT_Online_Appendix_2013.11.15.pdf</v>
      </c>
      <c r="C40" s="110"/>
      <c r="D40" s="110"/>
      <c r="E40" s="110"/>
      <c r="F40" s="110"/>
      <c r="G40" s="110"/>
      <c r="H40" s="110"/>
      <c r="I40" s="110"/>
      <c r="J40" s="110"/>
      <c r="K40" s="110"/>
      <c r="L40" s="110"/>
      <c r="M40" s="110"/>
      <c r="N40" s="110"/>
      <c r="O40" s="110"/>
      <c r="P40" s="110"/>
      <c r="Q40" s="110"/>
      <c r="R40" s="110"/>
      <c r="S40" s="110"/>
      <c r="T40" s="110"/>
      <c r="U40" s="110"/>
      <c r="V40" s="110"/>
      <c r="W40" s="110"/>
      <c r="X40" s="110"/>
      <c r="Y40" s="110"/>
      <c r="Z40" s="110"/>
    </row>
    <row r="41" ht="14.25" customHeight="1">
      <c r="A41" s="906" t="s">
        <v>982</v>
      </c>
      <c r="B41" s="1046" t="str">
        <f>HYPERLINK("http://files.givewell.org/files/DWDA%202009/Interventions/Cash%20Transfers/Haushofer%20and%20Shapiro%202013.pdf","http://files.givewell.org/files/DWDA%202009/Interventions/Cash%20Transfers/Haushofer%20and%20Shapiro%202013.pdf")</f>
        <v>http://files.givewell.org/files/DWDA%202009/Interventions/Cash%20Transfers/Haushofer%20and%20Shapiro%202013.pdf</v>
      </c>
      <c r="C41" s="110"/>
      <c r="D41" s="110"/>
      <c r="E41" s="110"/>
      <c r="F41" s="110"/>
      <c r="G41" s="110"/>
      <c r="H41" s="110"/>
      <c r="I41" s="110"/>
      <c r="J41" s="110"/>
      <c r="K41" s="110"/>
      <c r="L41" s="110"/>
      <c r="M41" s="110"/>
      <c r="N41" s="110"/>
      <c r="O41" s="110"/>
      <c r="P41" s="110"/>
      <c r="Q41" s="110"/>
      <c r="R41" s="110"/>
      <c r="S41" s="110"/>
      <c r="T41" s="110"/>
      <c r="U41" s="110"/>
      <c r="V41" s="110"/>
      <c r="W41" s="110"/>
      <c r="X41" s="110"/>
      <c r="Y41" s="110"/>
      <c r="Z41" s="110"/>
    </row>
    <row r="42" ht="14.25" customHeight="1">
      <c r="A42" s="906" t="s">
        <v>983</v>
      </c>
      <c r="B42" s="1046" t="str">
        <f>HYPERLINK("http://files.givewell.org/files/DWDA%202009/Interventions/Iodine/Horton,%20Mannar%20and%20Wesley%202008.pdf","http://files.givewell.org/files/DWDA%202009/Interventions/Iodine/Horton,%20Mannar%20and%20Wesley%202008.pdf")</f>
        <v>http://files.givewell.org/files/DWDA%202009/Interventions/Iodine/Horton,%20Mannar%20and%20Wesley%202008.pdf</v>
      </c>
      <c r="C42" s="110"/>
      <c r="D42" s="110"/>
      <c r="E42" s="110"/>
      <c r="F42" s="110"/>
      <c r="G42" s="110"/>
      <c r="H42" s="110"/>
      <c r="I42" s="110"/>
      <c r="J42" s="110"/>
      <c r="K42" s="110"/>
      <c r="L42" s="110"/>
      <c r="M42" s="110"/>
      <c r="N42" s="110"/>
      <c r="O42" s="110"/>
      <c r="P42" s="110"/>
      <c r="Q42" s="110"/>
      <c r="R42" s="110"/>
      <c r="S42" s="110"/>
      <c r="T42" s="110"/>
      <c r="U42" s="110"/>
      <c r="V42" s="110"/>
      <c r="W42" s="110"/>
      <c r="X42" s="110"/>
      <c r="Y42" s="110"/>
      <c r="Z42" s="110"/>
    </row>
    <row r="43" ht="13.5" customHeight="1">
      <c r="A43" s="906" t="s">
        <v>984</v>
      </c>
      <c r="B43" s="1044" t="str">
        <f>HYPERLINK("http://www.plosmedicine.org/article/info:doi/10.1371/journal.pmed.0020124","http://www.plosmedicine.org/article/info:doi/10.1371/journal.pmed.0020124")</f>
        <v>http://www.plosmedicine.org/article/info:doi/10.1371/journal.pmed.0020124</v>
      </c>
      <c r="C43" s="110"/>
      <c r="D43" s="110"/>
      <c r="E43" s="110"/>
      <c r="F43" s="110"/>
      <c r="G43" s="110"/>
      <c r="H43" s="110"/>
      <c r="I43" s="110"/>
      <c r="J43" s="110"/>
      <c r="K43" s="110"/>
      <c r="L43" s="110"/>
      <c r="M43" s="110"/>
      <c r="N43" s="110"/>
      <c r="O43" s="110"/>
      <c r="P43" s="110"/>
      <c r="Q43" s="110"/>
      <c r="R43" s="110"/>
      <c r="S43" s="110"/>
      <c r="T43" s="110"/>
      <c r="U43" s="110"/>
      <c r="V43" s="110"/>
      <c r="W43" s="110"/>
      <c r="X43" s="110"/>
      <c r="Y43" s="110"/>
      <c r="Z43" s="110"/>
    </row>
    <row r="44" ht="14.25" customHeight="1">
      <c r="A44" s="906" t="s">
        <v>985</v>
      </c>
      <c r="B44" s="1044" t="str">
        <f>HYPERLINK("http://www.cochrane.org/reviews/en/ab000363.html","http://www.cochrane.org/reviews/en/ab000363.html")</f>
        <v>http://www.cochrane.org/reviews/en/ab000363.html</v>
      </c>
      <c r="C44" s="110"/>
      <c r="D44" s="110"/>
      <c r="E44" s="110"/>
      <c r="F44" s="110"/>
      <c r="G44" s="110"/>
      <c r="H44" s="110"/>
      <c r="I44" s="110"/>
      <c r="J44" s="110"/>
      <c r="K44" s="110"/>
      <c r="L44" s="110"/>
      <c r="M44" s="110"/>
      <c r="N44" s="110"/>
      <c r="O44" s="110"/>
      <c r="P44" s="110"/>
      <c r="Q44" s="110"/>
      <c r="R44" s="110"/>
      <c r="S44" s="110"/>
      <c r="T44" s="110"/>
      <c r="U44" s="110"/>
      <c r="V44" s="110"/>
      <c r="W44" s="110"/>
      <c r="X44" s="110"/>
      <c r="Y44" s="110"/>
      <c r="Z44" s="110"/>
    </row>
    <row r="45" ht="13.5" customHeight="1">
      <c r="A45" s="906" t="s">
        <v>986</v>
      </c>
      <c r="B45" s="1044" t="str">
        <f>HYPERLINK("http://www.givewell.org/files/DWDA%202009/Interventions/Global%20Burden%20of%20Disease%20and%20Risk%20Factors.pdf","http://www.givewell.org/files/DWDA%202009/Interventions/Global%20Burden%20of%20Disease%20and%20Risk%20Factors.pdf")</f>
        <v>http://www.givewell.org/files/DWDA%202009/Interventions/Global%20Burden%20of%20Disease%20and%20Risk%20Factors.pdf</v>
      </c>
      <c r="C45" s="110"/>
      <c r="D45" s="110"/>
      <c r="E45" s="110"/>
      <c r="F45" s="110"/>
      <c r="G45" s="110"/>
      <c r="H45" s="110"/>
      <c r="I45" s="110"/>
      <c r="J45" s="110"/>
      <c r="K45" s="110"/>
      <c r="L45" s="110"/>
      <c r="M45" s="110"/>
      <c r="N45" s="110"/>
      <c r="O45" s="110"/>
      <c r="P45" s="110"/>
      <c r="Q45" s="110"/>
      <c r="R45" s="110"/>
      <c r="S45" s="110"/>
      <c r="T45" s="110"/>
      <c r="U45" s="110"/>
      <c r="V45" s="110"/>
      <c r="W45" s="110"/>
      <c r="X45" s="110"/>
      <c r="Y45" s="110"/>
      <c r="Z45" s="110"/>
    </row>
    <row r="46" ht="13.5" customHeight="1">
      <c r="A46" s="906" t="s">
        <v>987</v>
      </c>
      <c r="B46" s="1046" t="str">
        <f>HYPERLINK("http://siteresources.worldbank.org/DEC/Resources/Experimental_Evidence_on_Returns_to_Capital_and_Access_to_Finance_in-Mexico.pdf","http://siteresources.worldbank.org/DEC/Resources/Experimental_Evidence_on_Returns_to_Capital_and_Access_to_Finance_in-Mexico.pdf")</f>
        <v>http://siteresources.worldbank.org/DEC/Resources/Experimental_Evidence_on_Returns_to_Capital_and_Access_to_Finance_in-Mexico.pdf</v>
      </c>
      <c r="C46" s="110"/>
      <c r="D46" s="110"/>
      <c r="E46" s="110"/>
      <c r="F46" s="110"/>
      <c r="G46" s="110"/>
      <c r="H46" s="110"/>
      <c r="I46" s="110"/>
      <c r="J46" s="110"/>
      <c r="K46" s="110"/>
      <c r="L46" s="110"/>
      <c r="M46" s="110"/>
      <c r="N46" s="110"/>
      <c r="O46" s="110"/>
      <c r="P46" s="110"/>
      <c r="Q46" s="110"/>
      <c r="R46" s="110"/>
      <c r="S46" s="110"/>
      <c r="T46" s="110"/>
      <c r="U46" s="110"/>
      <c r="V46" s="110"/>
      <c r="W46" s="110"/>
      <c r="X46" s="110"/>
      <c r="Y46" s="110"/>
      <c r="Z46" s="110"/>
    </row>
    <row r="47" ht="13.5" customHeight="1">
      <c r="A47" s="906" t="s">
        <v>988</v>
      </c>
      <c r="B47" s="1051" t="str">
        <f>HYPERLINK("http://www.givewell.org/files/DWDA%202009/Interventions/Deworming/Miguel%20Kremer%20Worms%20-%20Identifying%20Impacts%20on%20Education%20and%20Health%20in%20the%20Presence%20of%20Treatment%20Externalities.pdf","http://www.givewell.org/files/DWDA%202009/Interventions/Deworming/Miguel%20Kremer%20Worms%20-%20Identifying%20Impacts%20on%20Education%20and%20Health%20in%20the%20Presence%20of%20Treatment%20Externalities.pdf")</f>
        <v>http://www.givewell.org/files/DWDA%202009/Interventions/Deworming/Miguel%20Kremer%20Worms%20-%20Identifying%20Impacts%20on%20Education%20and%20Health%20in%20the%20Presence%20of%20Treatment%20Externalities.pdf</v>
      </c>
      <c r="C47" s="110"/>
      <c r="D47" s="110"/>
      <c r="E47" s="110"/>
      <c r="F47" s="110"/>
      <c r="G47" s="110"/>
      <c r="H47" s="110"/>
      <c r="I47" s="110"/>
      <c r="J47" s="110"/>
      <c r="K47" s="110"/>
      <c r="L47" s="110"/>
      <c r="M47" s="110"/>
      <c r="N47" s="110"/>
      <c r="O47" s="110"/>
      <c r="P47" s="110"/>
      <c r="Q47" s="110"/>
      <c r="R47" s="110"/>
      <c r="S47" s="110"/>
      <c r="T47" s="110"/>
      <c r="U47" s="110"/>
      <c r="V47" s="110"/>
      <c r="W47" s="110"/>
      <c r="X47" s="110"/>
      <c r="Y47" s="110"/>
      <c r="Z47" s="110"/>
    </row>
    <row r="48" ht="13.5" customHeight="1">
      <c r="A48" s="906" t="s">
        <v>989</v>
      </c>
      <c r="B48" s="1044" t="str">
        <f>HYPERLINK("http://www.givewell.org/files/DWDA%202009/Interventions/Nets/GiveWell%20net%20cost%20estimates%202013.xls","http://www.givewell.org/files/DWDA%202009/Interventions/Nets/GiveWell%20net%20cost%20estimates%202013.xls")</f>
        <v>http://www.givewell.org/files/DWDA%202009/Interventions/Nets/GiveWell%20net%20cost%20estimates%202013.xls</v>
      </c>
      <c r="C48" s="1048" t="s">
        <v>990</v>
      </c>
      <c r="D48" s="110"/>
      <c r="E48" s="110"/>
      <c r="F48" s="110"/>
      <c r="G48" s="110"/>
      <c r="H48" s="110"/>
      <c r="I48" s="110"/>
      <c r="J48" s="110"/>
      <c r="K48" s="110"/>
      <c r="L48" s="110"/>
      <c r="M48" s="110"/>
      <c r="N48" s="110"/>
      <c r="O48" s="110"/>
      <c r="P48" s="110"/>
      <c r="Q48" s="110"/>
      <c r="R48" s="110"/>
      <c r="S48" s="110"/>
      <c r="T48" s="110"/>
      <c r="U48" s="110"/>
      <c r="V48" s="110"/>
      <c r="W48" s="110"/>
      <c r="X48" s="110"/>
      <c r="Y48" s="110"/>
      <c r="Z48" s="110"/>
    </row>
    <row r="49" ht="13.5" customHeight="1">
      <c r="A49" s="906" t="s">
        <v>991</v>
      </c>
      <c r="B49" s="1046" t="str">
        <f>HYPERLINK("http://www.givewell.org/international/top-charities/schistosomiasis-control-initiative","http://www.givewell.org/international/top-charities/schistosomiasis-control-initiative")</f>
        <v>http://www.givewell.org/international/top-charities/schistosomiasis-control-initiative</v>
      </c>
      <c r="C49" s="110"/>
      <c r="D49" s="110"/>
      <c r="E49" s="110"/>
      <c r="F49" s="110"/>
      <c r="G49" s="110"/>
      <c r="H49" s="110"/>
      <c r="I49" s="110"/>
      <c r="J49" s="110"/>
      <c r="K49" s="110"/>
      <c r="L49" s="110"/>
      <c r="M49" s="110"/>
      <c r="N49" s="110"/>
      <c r="O49" s="110"/>
      <c r="P49" s="110"/>
      <c r="Q49" s="110"/>
      <c r="R49" s="110"/>
      <c r="S49" s="110"/>
      <c r="T49" s="110"/>
      <c r="U49" s="110"/>
      <c r="V49" s="110"/>
      <c r="W49" s="110"/>
      <c r="X49" s="110"/>
      <c r="Y49" s="110"/>
      <c r="Z49" s="110"/>
    </row>
    <row r="50" ht="13.5" customHeight="1">
      <c r="A50" s="906" t="s">
        <v>992</v>
      </c>
      <c r="B50" s="1044" t="str">
        <f>HYPERLINK("http://www.givewell.org/files/DWDA%202009/SCI/SCI%20treatment%20numbers%20(October%202014).xlsx","http://www.givewell.org/files/DWDA%202009/SCI/SCI%20treatment%20numbers%20(October%202014).xlsx")</f>
        <v>http://www.givewell.org/files/DWDA%202009/SCI/SCI%20treatment%20numbers%20(October%202014).xlsx</v>
      </c>
      <c r="C50" s="110"/>
      <c r="D50" s="110"/>
      <c r="E50" s="110"/>
      <c r="F50" s="110"/>
      <c r="G50" s="110"/>
      <c r="H50" s="110"/>
      <c r="I50" s="110"/>
      <c r="J50" s="110"/>
      <c r="K50" s="110"/>
      <c r="L50" s="110"/>
      <c r="M50" s="110"/>
      <c r="N50" s="110"/>
      <c r="O50" s="110"/>
      <c r="P50" s="110"/>
      <c r="Q50" s="110"/>
      <c r="R50" s="110"/>
      <c r="S50" s="110"/>
      <c r="T50" s="110"/>
      <c r="U50" s="110"/>
      <c r="V50" s="110"/>
      <c r="W50" s="110"/>
      <c r="X50" s="110"/>
      <c r="Y50" s="110"/>
      <c r="Z50" s="110"/>
    </row>
    <row r="51" ht="13.5" customHeight="1">
      <c r="A51" s="906" t="s">
        <v>993</v>
      </c>
      <c r="B51" s="1046" t="str">
        <f>HYPERLINK("http://www.givewell.org/files/DWDA%202009/Interventions/Cash%20Transfers/Blattman%20et%20al%202013.pdf","http://www.givewell.org/files/DWDA%202009/Interventions/Cash%20Transfers/Blattman%20et%20al%202013.pdf")</f>
        <v>http://www.givewell.org/files/DWDA%202009/Interventions/Cash%20Transfers/Blattman%20et%20al%202013.pdf</v>
      </c>
      <c r="C51" s="110"/>
      <c r="D51" s="110"/>
      <c r="E51" s="110"/>
      <c r="F51" s="110"/>
      <c r="G51" s="110"/>
      <c r="H51" s="110"/>
      <c r="I51" s="110"/>
      <c r="J51" s="110"/>
      <c r="K51" s="110"/>
      <c r="L51" s="110"/>
      <c r="M51" s="110"/>
      <c r="N51" s="110"/>
      <c r="O51" s="110"/>
      <c r="P51" s="110"/>
      <c r="Q51" s="110"/>
      <c r="R51" s="110"/>
      <c r="S51" s="110"/>
      <c r="T51" s="110"/>
      <c r="U51" s="110"/>
      <c r="V51" s="110"/>
      <c r="W51" s="110"/>
      <c r="X51" s="110"/>
      <c r="Y51" s="110"/>
      <c r="Z51" s="110"/>
    </row>
    <row r="52" ht="13.5" customHeight="1">
      <c r="A52" s="1043" t="s">
        <v>994</v>
      </c>
      <c r="B52" s="1047" t="s">
        <v>995</v>
      </c>
      <c r="C52" s="110"/>
      <c r="D52" s="110"/>
      <c r="E52" s="110"/>
      <c r="F52" s="110"/>
      <c r="G52" s="110"/>
      <c r="H52" s="110"/>
      <c r="I52" s="110"/>
      <c r="J52" s="110"/>
      <c r="K52" s="110"/>
      <c r="L52" s="110"/>
      <c r="M52" s="110"/>
      <c r="N52" s="110"/>
      <c r="O52" s="110"/>
      <c r="P52" s="110"/>
      <c r="Q52" s="110"/>
      <c r="R52" s="110"/>
      <c r="S52" s="110"/>
      <c r="T52" s="110"/>
      <c r="U52" s="110"/>
      <c r="V52" s="110"/>
      <c r="W52" s="110"/>
      <c r="X52" s="110"/>
      <c r="Y52" s="110"/>
      <c r="Z52" s="110"/>
    </row>
    <row r="53" ht="13.5" customHeight="1">
      <c r="A53" s="1043" t="s">
        <v>996</v>
      </c>
      <c r="B53" s="1047" t="s">
        <v>997</v>
      </c>
      <c r="C53" s="110"/>
      <c r="D53" s="110"/>
      <c r="E53" s="110"/>
      <c r="F53" s="110"/>
      <c r="G53" s="110"/>
      <c r="H53" s="110"/>
      <c r="I53" s="110"/>
      <c r="J53" s="110"/>
      <c r="K53" s="110"/>
      <c r="L53" s="110"/>
      <c r="M53" s="110"/>
      <c r="N53" s="110"/>
      <c r="O53" s="110"/>
      <c r="P53" s="110"/>
      <c r="Q53" s="110"/>
      <c r="R53" s="110"/>
      <c r="S53" s="110"/>
      <c r="T53" s="110"/>
      <c r="U53" s="110"/>
      <c r="V53" s="110"/>
      <c r="W53" s="110"/>
      <c r="X53" s="110"/>
      <c r="Y53" s="110"/>
      <c r="Z53" s="110"/>
    </row>
    <row r="54" ht="13.5" customHeight="1">
      <c r="A54" s="1043" t="s">
        <v>998</v>
      </c>
      <c r="B54" s="1047" t="s">
        <v>999</v>
      </c>
      <c r="C54" s="110"/>
      <c r="D54" s="110"/>
      <c r="E54" s="110"/>
      <c r="F54" s="110"/>
      <c r="G54" s="110"/>
      <c r="H54" s="110"/>
      <c r="I54" s="110"/>
      <c r="J54" s="110"/>
      <c r="K54" s="110"/>
      <c r="L54" s="110"/>
      <c r="M54" s="110"/>
      <c r="N54" s="110"/>
      <c r="O54" s="110"/>
      <c r="P54" s="110"/>
      <c r="Q54" s="110"/>
      <c r="R54" s="110"/>
      <c r="S54" s="110"/>
      <c r="T54" s="110"/>
      <c r="U54" s="110"/>
      <c r="V54" s="110"/>
      <c r="W54" s="110"/>
      <c r="X54" s="110"/>
      <c r="Y54" s="110"/>
      <c r="Z54" s="110"/>
    </row>
    <row r="55" ht="13.5" customHeight="1">
      <c r="A55" s="906" t="s">
        <v>1000</v>
      </c>
      <c r="B55" s="1044" t="str">
        <f>HYPERLINK("http://www.givewell.org/files/DWDA%202009/GiveDirectly/household%20size%20analysis.xls","http://www.givewell.org/files/DWDA%202009/GiveDirectly/household%20size%20analysis.xls")</f>
        <v>http://www.givewell.org/files/DWDA%202009/GiveDirectly/household%20size%20analysis.xls</v>
      </c>
      <c r="C55" s="110"/>
      <c r="D55" s="110"/>
      <c r="E55" s="110"/>
      <c r="F55" s="110"/>
      <c r="G55" s="110"/>
      <c r="H55" s="110"/>
      <c r="I55" s="110"/>
      <c r="J55" s="110"/>
      <c r="K55" s="110"/>
      <c r="L55" s="110"/>
      <c r="M55" s="110"/>
      <c r="N55" s="110"/>
      <c r="O55" s="110"/>
      <c r="P55" s="110"/>
      <c r="Q55" s="110"/>
      <c r="R55" s="110"/>
      <c r="S55" s="110"/>
      <c r="T55" s="110"/>
      <c r="U55" s="110"/>
      <c r="V55" s="110"/>
      <c r="W55" s="110"/>
      <c r="X55" s="110"/>
      <c r="Y55" s="110"/>
      <c r="Z55" s="110"/>
    </row>
    <row r="56" ht="13.5" customHeight="1">
      <c r="A56" s="110"/>
      <c r="B56" s="110"/>
      <c r="C56" s="110"/>
      <c r="D56" s="110"/>
      <c r="E56" s="110"/>
      <c r="F56" s="110"/>
      <c r="G56" s="110"/>
      <c r="H56" s="110"/>
      <c r="I56" s="110"/>
      <c r="J56" s="110"/>
      <c r="K56" s="110"/>
      <c r="L56" s="110"/>
      <c r="M56" s="110"/>
      <c r="N56" s="110"/>
      <c r="O56" s="110"/>
      <c r="P56" s="110"/>
      <c r="Q56" s="110"/>
      <c r="R56" s="110"/>
      <c r="S56" s="110"/>
      <c r="T56" s="110"/>
      <c r="U56" s="110"/>
      <c r="V56" s="110"/>
      <c r="W56" s="110"/>
      <c r="X56" s="110"/>
      <c r="Y56" s="110"/>
      <c r="Z56" s="110"/>
    </row>
    <row r="57" ht="13.5" customHeight="1">
      <c r="A57" s="110"/>
      <c r="B57" s="110"/>
      <c r="C57" s="110"/>
      <c r="D57" s="110"/>
      <c r="E57" s="110"/>
      <c r="F57" s="110"/>
      <c r="G57" s="110"/>
      <c r="H57" s="110"/>
      <c r="I57" s="110"/>
      <c r="J57" s="110"/>
      <c r="K57" s="110"/>
      <c r="L57" s="110"/>
      <c r="M57" s="110"/>
      <c r="N57" s="110"/>
      <c r="O57" s="110"/>
      <c r="P57" s="110"/>
      <c r="Q57" s="110"/>
      <c r="R57" s="110"/>
      <c r="S57" s="110"/>
      <c r="T57" s="110"/>
      <c r="U57" s="110"/>
      <c r="V57" s="110"/>
      <c r="W57" s="110"/>
      <c r="X57" s="110"/>
      <c r="Y57" s="110"/>
      <c r="Z57" s="110"/>
    </row>
    <row r="58" ht="13.5" customHeight="1">
      <c r="A58" s="1052" t="s">
        <v>1001</v>
      </c>
      <c r="B58" s="1053" t="s">
        <v>1002</v>
      </c>
      <c r="C58" s="110"/>
      <c r="D58" s="110"/>
      <c r="E58" s="110"/>
      <c r="F58" s="110"/>
      <c r="G58" s="110"/>
      <c r="H58" s="110"/>
      <c r="I58" s="110"/>
      <c r="J58" s="110"/>
      <c r="K58" s="110"/>
      <c r="L58" s="110"/>
      <c r="M58" s="110"/>
      <c r="N58" s="110"/>
      <c r="O58" s="110"/>
      <c r="P58" s="110"/>
      <c r="Q58" s="110"/>
      <c r="R58" s="110"/>
      <c r="S58" s="110"/>
      <c r="T58" s="110"/>
      <c r="U58" s="110"/>
      <c r="V58" s="110"/>
      <c r="W58" s="110"/>
      <c r="X58" s="110"/>
      <c r="Y58" s="110"/>
      <c r="Z58" s="110"/>
    </row>
    <row r="59">
      <c r="A59" s="240" t="s">
        <v>1003</v>
      </c>
      <c r="B59" s="1054" t="s">
        <v>1004</v>
      </c>
      <c r="C59" s="110"/>
      <c r="D59" s="110"/>
      <c r="E59" s="110"/>
      <c r="F59" s="110"/>
      <c r="G59" s="110"/>
      <c r="H59" s="110"/>
      <c r="I59" s="110"/>
      <c r="J59" s="110"/>
      <c r="K59" s="110"/>
      <c r="L59" s="110"/>
      <c r="M59" s="110"/>
      <c r="N59" s="110"/>
      <c r="O59" s="110"/>
      <c r="P59" s="110"/>
      <c r="Q59" s="110"/>
      <c r="R59" s="110"/>
      <c r="S59" s="110"/>
      <c r="T59" s="110"/>
      <c r="U59" s="110"/>
      <c r="V59" s="110"/>
      <c r="W59" s="110"/>
      <c r="X59" s="110"/>
      <c r="Y59" s="110"/>
      <c r="Z59" s="110"/>
    </row>
    <row r="60">
      <c r="A60" s="240" t="s">
        <v>1005</v>
      </c>
      <c r="B60" s="1055" t="s">
        <v>1006</v>
      </c>
      <c r="C60" s="110"/>
      <c r="D60" s="110"/>
      <c r="E60" s="110"/>
      <c r="F60" s="110"/>
      <c r="G60" s="110"/>
      <c r="H60" s="110"/>
      <c r="I60" s="110"/>
      <c r="J60" s="110"/>
      <c r="K60" s="110"/>
      <c r="L60" s="110"/>
      <c r="M60" s="110"/>
      <c r="N60" s="110"/>
      <c r="O60" s="110"/>
      <c r="P60" s="110"/>
      <c r="Q60" s="110"/>
      <c r="R60" s="110"/>
      <c r="S60" s="110"/>
      <c r="T60" s="110"/>
      <c r="U60" s="110"/>
      <c r="V60" s="110"/>
      <c r="W60" s="110"/>
      <c r="X60" s="110"/>
      <c r="Y60" s="110"/>
      <c r="Z60" s="110"/>
    </row>
    <row r="61">
      <c r="A61" s="513" t="s">
        <v>1007</v>
      </c>
      <c r="B61" s="1056" t="s">
        <v>1008</v>
      </c>
    </row>
    <row r="62">
      <c r="A62" s="240" t="s">
        <v>1009</v>
      </c>
      <c r="B62" s="1057" t="s">
        <v>1010</v>
      </c>
      <c r="C62" s="110"/>
      <c r="D62" s="110"/>
      <c r="E62" s="110"/>
      <c r="F62" s="110"/>
      <c r="G62" s="110"/>
      <c r="H62" s="110"/>
      <c r="I62" s="110"/>
      <c r="J62" s="110"/>
      <c r="K62" s="110"/>
      <c r="L62" s="110"/>
      <c r="M62" s="110"/>
      <c r="N62" s="110"/>
      <c r="O62" s="110"/>
      <c r="P62" s="110"/>
      <c r="Q62" s="110"/>
      <c r="R62" s="110"/>
      <c r="S62" s="110"/>
      <c r="T62" s="110"/>
      <c r="U62" s="110"/>
      <c r="V62" s="110"/>
      <c r="W62" s="110"/>
      <c r="X62" s="110"/>
      <c r="Y62" s="110"/>
      <c r="Z62" s="110"/>
    </row>
    <row r="63">
      <c r="A63" s="240" t="s">
        <v>1011</v>
      </c>
      <c r="B63" s="1055" t="s">
        <v>1012</v>
      </c>
      <c r="C63" s="240" t="s">
        <v>1013</v>
      </c>
      <c r="D63" s="110"/>
      <c r="E63" s="110"/>
      <c r="F63" s="110"/>
      <c r="G63" s="110"/>
      <c r="H63" s="110"/>
      <c r="I63" s="110"/>
      <c r="J63" s="110"/>
      <c r="K63" s="110"/>
      <c r="L63" s="110"/>
      <c r="M63" s="110"/>
      <c r="N63" s="110"/>
      <c r="O63" s="110"/>
      <c r="P63" s="110"/>
      <c r="Q63" s="110"/>
      <c r="R63" s="110"/>
      <c r="S63" s="110"/>
      <c r="T63" s="110"/>
      <c r="U63" s="110"/>
      <c r="V63" s="110"/>
      <c r="W63" s="110"/>
      <c r="X63" s="110"/>
      <c r="Y63" s="110"/>
      <c r="Z63" s="110"/>
    </row>
    <row r="64">
      <c r="A64" s="240" t="s">
        <v>1014</v>
      </c>
      <c r="B64" s="1055" t="s">
        <v>1015</v>
      </c>
      <c r="C64" s="110"/>
      <c r="D64" s="110"/>
      <c r="E64" s="110"/>
      <c r="F64" s="110"/>
      <c r="G64" s="110"/>
      <c r="H64" s="110"/>
      <c r="I64" s="110"/>
      <c r="J64" s="110"/>
      <c r="K64" s="110"/>
      <c r="L64" s="110"/>
      <c r="M64" s="110"/>
      <c r="N64" s="110"/>
      <c r="O64" s="110"/>
      <c r="P64" s="110"/>
      <c r="Q64" s="110"/>
      <c r="R64" s="110"/>
      <c r="S64" s="110"/>
      <c r="T64" s="110"/>
      <c r="U64" s="110"/>
      <c r="V64" s="110"/>
      <c r="W64" s="110"/>
      <c r="X64" s="110"/>
      <c r="Y64" s="110"/>
      <c r="Z64" s="110"/>
    </row>
    <row r="65">
      <c r="A65" s="110"/>
      <c r="B65" s="110"/>
      <c r="C65" s="110"/>
      <c r="D65" s="110"/>
      <c r="E65" s="110"/>
      <c r="F65" s="110"/>
      <c r="G65" s="110"/>
      <c r="H65" s="110"/>
      <c r="I65" s="110"/>
      <c r="J65" s="110"/>
      <c r="K65" s="110"/>
      <c r="L65" s="110"/>
      <c r="M65" s="110"/>
      <c r="N65" s="110"/>
      <c r="O65" s="110"/>
      <c r="P65" s="110"/>
      <c r="Q65" s="110"/>
      <c r="R65" s="110"/>
      <c r="S65" s="110"/>
      <c r="T65" s="110"/>
      <c r="U65" s="110"/>
      <c r="V65" s="110"/>
      <c r="W65" s="110"/>
      <c r="X65" s="110"/>
      <c r="Y65" s="110"/>
      <c r="Z65" s="110"/>
    </row>
    <row r="66">
      <c r="A66" s="110"/>
      <c r="B66" s="110"/>
      <c r="C66" s="110"/>
      <c r="D66" s="110"/>
      <c r="E66" s="110"/>
      <c r="F66" s="110"/>
      <c r="G66" s="110"/>
      <c r="H66" s="110"/>
      <c r="I66" s="110"/>
      <c r="J66" s="110"/>
      <c r="K66" s="110"/>
      <c r="L66" s="110"/>
      <c r="M66" s="110"/>
      <c r="N66" s="110"/>
      <c r="O66" s="110"/>
      <c r="P66" s="110"/>
      <c r="Q66" s="110"/>
      <c r="R66" s="110"/>
      <c r="S66" s="110"/>
      <c r="T66" s="110"/>
      <c r="U66" s="110"/>
      <c r="V66" s="110"/>
      <c r="W66" s="110"/>
      <c r="X66" s="110"/>
      <c r="Y66" s="110"/>
      <c r="Z66" s="110"/>
    </row>
    <row r="67">
      <c r="A67" s="110"/>
      <c r="B67" s="110"/>
      <c r="C67" s="110"/>
      <c r="D67" s="110"/>
      <c r="E67" s="110"/>
      <c r="F67" s="110"/>
      <c r="G67" s="110"/>
      <c r="H67" s="110"/>
      <c r="I67" s="110"/>
      <c r="J67" s="110"/>
      <c r="K67" s="110"/>
      <c r="L67" s="110"/>
      <c r="M67" s="110"/>
      <c r="N67" s="110"/>
      <c r="O67" s="110"/>
      <c r="P67" s="110"/>
      <c r="Q67" s="110"/>
      <c r="R67" s="110"/>
      <c r="S67" s="110"/>
      <c r="T67" s="110"/>
      <c r="U67" s="110"/>
      <c r="V67" s="110"/>
      <c r="W67" s="110"/>
      <c r="X67" s="110"/>
      <c r="Y67" s="110"/>
      <c r="Z67" s="110"/>
    </row>
    <row r="68">
      <c r="A68" s="110"/>
      <c r="B68" s="110"/>
      <c r="C68" s="110"/>
      <c r="D68" s="110"/>
      <c r="E68" s="110"/>
      <c r="F68" s="110"/>
      <c r="G68" s="110"/>
      <c r="H68" s="110"/>
      <c r="I68" s="110"/>
      <c r="J68" s="110"/>
      <c r="K68" s="110"/>
      <c r="L68" s="110"/>
      <c r="M68" s="110"/>
      <c r="N68" s="110"/>
      <c r="O68" s="110"/>
      <c r="P68" s="110"/>
      <c r="Q68" s="110"/>
      <c r="R68" s="110"/>
      <c r="S68" s="110"/>
      <c r="T68" s="110"/>
      <c r="U68" s="110"/>
      <c r="V68" s="110"/>
      <c r="W68" s="110"/>
      <c r="X68" s="110"/>
      <c r="Y68" s="110"/>
      <c r="Z68" s="110"/>
    </row>
    <row r="69">
      <c r="A69" s="110"/>
      <c r="B69" s="110"/>
      <c r="C69" s="110"/>
      <c r="D69" s="110"/>
      <c r="E69" s="110"/>
      <c r="F69" s="110"/>
      <c r="G69" s="110"/>
      <c r="H69" s="110"/>
      <c r="I69" s="110"/>
      <c r="J69" s="110"/>
      <c r="K69" s="110"/>
      <c r="L69" s="110"/>
      <c r="M69" s="110"/>
      <c r="N69" s="110"/>
      <c r="O69" s="110"/>
      <c r="P69" s="110"/>
      <c r="Q69" s="110"/>
      <c r="R69" s="110"/>
      <c r="S69" s="110"/>
      <c r="T69" s="110"/>
      <c r="U69" s="110"/>
      <c r="V69" s="110"/>
      <c r="W69" s="110"/>
      <c r="X69" s="110"/>
      <c r="Y69" s="110"/>
      <c r="Z69" s="110"/>
    </row>
    <row r="70">
      <c r="A70" s="110"/>
      <c r="B70" s="110"/>
      <c r="C70" s="110"/>
      <c r="D70" s="110"/>
      <c r="E70" s="110"/>
      <c r="F70" s="110"/>
      <c r="G70" s="110"/>
      <c r="H70" s="110"/>
      <c r="I70" s="110"/>
      <c r="J70" s="110"/>
      <c r="K70" s="110"/>
      <c r="L70" s="110"/>
      <c r="M70" s="110"/>
      <c r="N70" s="110"/>
      <c r="O70" s="110"/>
      <c r="P70" s="110"/>
      <c r="Q70" s="110"/>
      <c r="R70" s="110"/>
      <c r="S70" s="110"/>
      <c r="T70" s="110"/>
      <c r="U70" s="110"/>
      <c r="V70" s="110"/>
      <c r="W70" s="110"/>
      <c r="X70" s="110"/>
      <c r="Y70" s="110"/>
      <c r="Z70" s="110"/>
    </row>
    <row r="71">
      <c r="A71" s="110"/>
      <c r="B71" s="110"/>
      <c r="C71" s="110"/>
      <c r="D71" s="110"/>
      <c r="E71" s="110"/>
      <c r="F71" s="110"/>
      <c r="G71" s="110"/>
      <c r="H71" s="110"/>
      <c r="I71" s="110"/>
      <c r="J71" s="110"/>
      <c r="K71" s="110"/>
      <c r="L71" s="110"/>
      <c r="M71" s="110"/>
      <c r="N71" s="110"/>
      <c r="O71" s="110"/>
      <c r="P71" s="110"/>
      <c r="Q71" s="110"/>
      <c r="R71" s="110"/>
      <c r="S71" s="110"/>
      <c r="T71" s="110"/>
      <c r="U71" s="110"/>
      <c r="V71" s="110"/>
      <c r="W71" s="110"/>
      <c r="X71" s="110"/>
      <c r="Y71" s="110"/>
      <c r="Z71" s="110"/>
    </row>
    <row r="72">
      <c r="A72" s="110"/>
      <c r="B72" s="110"/>
      <c r="C72" s="110"/>
      <c r="D72" s="110"/>
      <c r="E72" s="110"/>
      <c r="F72" s="110"/>
      <c r="G72" s="110"/>
      <c r="H72" s="110"/>
      <c r="I72" s="110"/>
      <c r="J72" s="110"/>
      <c r="K72" s="110"/>
      <c r="L72" s="110"/>
      <c r="M72" s="110"/>
      <c r="N72" s="110"/>
      <c r="O72" s="110"/>
      <c r="P72" s="110"/>
      <c r="Q72" s="110"/>
      <c r="R72" s="110"/>
      <c r="S72" s="110"/>
      <c r="T72" s="110"/>
      <c r="U72" s="110"/>
      <c r="V72" s="110"/>
      <c r="W72" s="110"/>
      <c r="X72" s="110"/>
      <c r="Y72" s="110"/>
      <c r="Z72" s="110"/>
    </row>
    <row r="73">
      <c r="A73" s="110"/>
      <c r="B73" s="110"/>
      <c r="C73" s="110"/>
      <c r="D73" s="110"/>
      <c r="E73" s="110"/>
      <c r="F73" s="110"/>
      <c r="G73" s="110"/>
      <c r="H73" s="110"/>
      <c r="I73" s="110"/>
      <c r="J73" s="110"/>
      <c r="K73" s="110"/>
      <c r="L73" s="110"/>
      <c r="M73" s="110"/>
      <c r="N73" s="110"/>
      <c r="O73" s="110"/>
      <c r="P73" s="110"/>
      <c r="Q73" s="110"/>
      <c r="R73" s="110"/>
      <c r="S73" s="110"/>
      <c r="T73" s="110"/>
      <c r="U73" s="110"/>
      <c r="V73" s="110"/>
      <c r="W73" s="110"/>
      <c r="X73" s="110"/>
      <c r="Y73" s="110"/>
      <c r="Z73" s="110"/>
    </row>
    <row r="74">
      <c r="A74" s="110"/>
      <c r="B74" s="110"/>
      <c r="C74" s="110"/>
      <c r="D74" s="110"/>
      <c r="E74" s="110"/>
      <c r="F74" s="110"/>
      <c r="G74" s="110"/>
      <c r="H74" s="110"/>
      <c r="I74" s="110"/>
      <c r="J74" s="110"/>
      <c r="K74" s="110"/>
      <c r="L74" s="110"/>
      <c r="M74" s="110"/>
      <c r="N74" s="110"/>
      <c r="O74" s="110"/>
      <c r="P74" s="110"/>
      <c r="Q74" s="110"/>
      <c r="R74" s="110"/>
      <c r="S74" s="110"/>
      <c r="T74" s="110"/>
      <c r="U74" s="110"/>
      <c r="V74" s="110"/>
      <c r="W74" s="110"/>
      <c r="X74" s="110"/>
      <c r="Y74" s="110"/>
      <c r="Z74" s="110"/>
    </row>
    <row r="75">
      <c r="A75" s="110"/>
      <c r="B75" s="110"/>
      <c r="C75" s="110"/>
      <c r="D75" s="110"/>
      <c r="E75" s="110"/>
      <c r="F75" s="110"/>
      <c r="G75" s="110"/>
      <c r="H75" s="110"/>
      <c r="I75" s="110"/>
      <c r="J75" s="110"/>
      <c r="K75" s="110"/>
      <c r="L75" s="110"/>
      <c r="M75" s="110"/>
      <c r="N75" s="110"/>
      <c r="O75" s="110"/>
      <c r="P75" s="110"/>
      <c r="Q75" s="110"/>
      <c r="R75" s="110"/>
      <c r="S75" s="110"/>
      <c r="T75" s="110"/>
      <c r="U75" s="110"/>
      <c r="V75" s="110"/>
      <c r="W75" s="110"/>
      <c r="X75" s="110"/>
      <c r="Y75" s="110"/>
      <c r="Z75" s="110"/>
    </row>
    <row r="76">
      <c r="A76" s="110"/>
      <c r="B76" s="110"/>
      <c r="C76" s="110"/>
      <c r="D76" s="110"/>
      <c r="E76" s="110"/>
      <c r="F76" s="110"/>
      <c r="G76" s="110"/>
      <c r="H76" s="110"/>
      <c r="I76" s="110"/>
      <c r="J76" s="110"/>
      <c r="K76" s="110"/>
      <c r="L76" s="110"/>
      <c r="M76" s="110"/>
      <c r="N76" s="110"/>
      <c r="O76" s="110"/>
      <c r="P76" s="110"/>
      <c r="Q76" s="110"/>
      <c r="R76" s="110"/>
      <c r="S76" s="110"/>
      <c r="T76" s="110"/>
      <c r="U76" s="110"/>
      <c r="V76" s="110"/>
      <c r="W76" s="110"/>
      <c r="X76" s="110"/>
      <c r="Y76" s="110"/>
      <c r="Z76" s="110"/>
    </row>
    <row r="77">
      <c r="A77" s="110"/>
      <c r="B77" s="110"/>
      <c r="C77" s="110"/>
      <c r="D77" s="110"/>
      <c r="E77" s="110"/>
      <c r="F77" s="110"/>
      <c r="G77" s="110"/>
      <c r="H77" s="110"/>
      <c r="I77" s="110"/>
      <c r="J77" s="110"/>
      <c r="K77" s="110"/>
      <c r="L77" s="110"/>
      <c r="M77" s="110"/>
      <c r="N77" s="110"/>
      <c r="O77" s="110"/>
      <c r="P77" s="110"/>
      <c r="Q77" s="110"/>
      <c r="R77" s="110"/>
      <c r="S77" s="110"/>
      <c r="T77" s="110"/>
      <c r="U77" s="110"/>
      <c r="V77" s="110"/>
      <c r="W77" s="110"/>
      <c r="X77" s="110"/>
      <c r="Y77" s="110"/>
      <c r="Z77" s="110"/>
    </row>
    <row r="78">
      <c r="A78" s="110"/>
      <c r="B78" s="110"/>
      <c r="C78" s="110"/>
      <c r="D78" s="110"/>
      <c r="E78" s="110"/>
      <c r="F78" s="110"/>
      <c r="G78" s="110"/>
      <c r="H78" s="110"/>
      <c r="I78" s="110"/>
      <c r="J78" s="110"/>
      <c r="K78" s="110"/>
      <c r="L78" s="110"/>
      <c r="M78" s="110"/>
      <c r="N78" s="110"/>
      <c r="O78" s="110"/>
      <c r="P78" s="110"/>
      <c r="Q78" s="110"/>
      <c r="R78" s="110"/>
      <c r="S78" s="110"/>
      <c r="T78" s="110"/>
      <c r="U78" s="110"/>
      <c r="V78" s="110"/>
      <c r="W78" s="110"/>
      <c r="X78" s="110"/>
      <c r="Y78" s="110"/>
      <c r="Z78" s="110"/>
    </row>
    <row r="79">
      <c r="A79" s="110"/>
      <c r="B79" s="110"/>
      <c r="C79" s="110"/>
      <c r="D79" s="110"/>
      <c r="E79" s="110"/>
      <c r="F79" s="110"/>
      <c r="G79" s="110"/>
      <c r="H79" s="110"/>
      <c r="I79" s="110"/>
      <c r="J79" s="110"/>
      <c r="K79" s="110"/>
      <c r="L79" s="110"/>
      <c r="M79" s="110"/>
      <c r="N79" s="110"/>
      <c r="O79" s="110"/>
      <c r="P79" s="110"/>
      <c r="Q79" s="110"/>
      <c r="R79" s="110"/>
      <c r="S79" s="110"/>
      <c r="T79" s="110"/>
      <c r="U79" s="110"/>
      <c r="V79" s="110"/>
      <c r="W79" s="110"/>
      <c r="X79" s="110"/>
      <c r="Y79" s="110"/>
      <c r="Z79" s="110"/>
    </row>
    <row r="80">
      <c r="A80" s="110"/>
      <c r="B80" s="110"/>
      <c r="C80" s="110"/>
      <c r="D80" s="110"/>
      <c r="E80" s="110"/>
      <c r="F80" s="110"/>
      <c r="G80" s="110"/>
      <c r="H80" s="110"/>
      <c r="I80" s="110"/>
      <c r="J80" s="110"/>
      <c r="K80" s="110"/>
      <c r="L80" s="110"/>
      <c r="M80" s="110"/>
      <c r="N80" s="110"/>
      <c r="O80" s="110"/>
      <c r="P80" s="110"/>
      <c r="Q80" s="110"/>
      <c r="R80" s="110"/>
      <c r="S80" s="110"/>
      <c r="T80" s="110"/>
      <c r="U80" s="110"/>
      <c r="V80" s="110"/>
      <c r="W80" s="110"/>
      <c r="X80" s="110"/>
      <c r="Y80" s="110"/>
      <c r="Z80" s="110"/>
    </row>
    <row r="81">
      <c r="A81" s="110"/>
      <c r="B81" s="110"/>
      <c r="C81" s="110"/>
      <c r="D81" s="110"/>
      <c r="E81" s="110"/>
      <c r="F81" s="110"/>
      <c r="G81" s="110"/>
      <c r="H81" s="110"/>
      <c r="I81" s="110"/>
      <c r="J81" s="110"/>
      <c r="K81" s="110"/>
      <c r="L81" s="110"/>
      <c r="M81" s="110"/>
      <c r="N81" s="110"/>
      <c r="O81" s="110"/>
      <c r="P81" s="110"/>
      <c r="Q81" s="110"/>
      <c r="R81" s="110"/>
      <c r="S81" s="110"/>
      <c r="T81" s="110"/>
      <c r="U81" s="110"/>
      <c r="V81" s="110"/>
      <c r="W81" s="110"/>
      <c r="X81" s="110"/>
      <c r="Y81" s="110"/>
      <c r="Z81" s="110"/>
    </row>
    <row r="82">
      <c r="A82" s="110"/>
      <c r="B82" s="110"/>
      <c r="C82" s="110"/>
      <c r="D82" s="110"/>
      <c r="E82" s="110"/>
      <c r="F82" s="110"/>
      <c r="G82" s="110"/>
      <c r="H82" s="110"/>
      <c r="I82" s="110"/>
      <c r="J82" s="110"/>
      <c r="K82" s="110"/>
      <c r="L82" s="110"/>
      <c r="M82" s="110"/>
      <c r="N82" s="110"/>
      <c r="O82" s="110"/>
      <c r="P82" s="110"/>
      <c r="Q82" s="110"/>
      <c r="R82" s="110"/>
      <c r="S82" s="110"/>
      <c r="T82" s="110"/>
      <c r="U82" s="110"/>
      <c r="V82" s="110"/>
      <c r="W82" s="110"/>
      <c r="X82" s="110"/>
      <c r="Y82" s="110"/>
      <c r="Z82" s="110"/>
    </row>
    <row r="83">
      <c r="A83" s="110"/>
      <c r="B83" s="110"/>
      <c r="C83" s="110"/>
      <c r="D83" s="110"/>
      <c r="E83" s="110"/>
      <c r="F83" s="110"/>
      <c r="G83" s="110"/>
      <c r="H83" s="110"/>
      <c r="I83" s="110"/>
      <c r="J83" s="110"/>
      <c r="K83" s="110"/>
      <c r="L83" s="110"/>
      <c r="M83" s="110"/>
      <c r="N83" s="110"/>
      <c r="O83" s="110"/>
      <c r="P83" s="110"/>
      <c r="Q83" s="110"/>
      <c r="R83" s="110"/>
      <c r="S83" s="110"/>
      <c r="T83" s="110"/>
      <c r="U83" s="110"/>
      <c r="V83" s="110"/>
      <c r="W83" s="110"/>
      <c r="X83" s="110"/>
      <c r="Y83" s="110"/>
      <c r="Z83" s="110"/>
    </row>
    <row r="84">
      <c r="A84" s="110"/>
      <c r="B84" s="110"/>
      <c r="C84" s="110"/>
      <c r="D84" s="110"/>
      <c r="E84" s="110"/>
      <c r="F84" s="110"/>
      <c r="G84" s="110"/>
      <c r="H84" s="110"/>
      <c r="I84" s="110"/>
      <c r="J84" s="110"/>
      <c r="K84" s="110"/>
      <c r="L84" s="110"/>
      <c r="M84" s="110"/>
      <c r="N84" s="110"/>
      <c r="O84" s="110"/>
      <c r="P84" s="110"/>
      <c r="Q84" s="110"/>
      <c r="R84" s="110"/>
      <c r="S84" s="110"/>
      <c r="T84" s="110"/>
      <c r="U84" s="110"/>
      <c r="V84" s="110"/>
      <c r="W84" s="110"/>
      <c r="X84" s="110"/>
      <c r="Y84" s="110"/>
      <c r="Z84" s="110"/>
    </row>
    <row r="85">
      <c r="A85" s="110"/>
      <c r="B85" s="110"/>
      <c r="C85" s="110"/>
      <c r="D85" s="110"/>
      <c r="E85" s="110"/>
      <c r="F85" s="110"/>
      <c r="G85" s="110"/>
      <c r="H85" s="110"/>
      <c r="I85" s="110"/>
      <c r="J85" s="110"/>
      <c r="K85" s="110"/>
      <c r="L85" s="110"/>
      <c r="M85" s="110"/>
      <c r="N85" s="110"/>
      <c r="O85" s="110"/>
      <c r="P85" s="110"/>
      <c r="Q85" s="110"/>
      <c r="R85" s="110"/>
      <c r="S85" s="110"/>
      <c r="T85" s="110"/>
      <c r="U85" s="110"/>
      <c r="V85" s="110"/>
      <c r="W85" s="110"/>
      <c r="X85" s="110"/>
      <c r="Y85" s="110"/>
      <c r="Z85" s="110"/>
    </row>
    <row r="86">
      <c r="A86" s="110"/>
      <c r="B86" s="110"/>
      <c r="C86" s="110"/>
      <c r="D86" s="110"/>
      <c r="E86" s="110"/>
      <c r="F86" s="110"/>
      <c r="G86" s="110"/>
      <c r="H86" s="110"/>
      <c r="I86" s="110"/>
      <c r="J86" s="110"/>
      <c r="K86" s="110"/>
      <c r="L86" s="110"/>
      <c r="M86" s="110"/>
      <c r="N86" s="110"/>
      <c r="O86" s="110"/>
      <c r="P86" s="110"/>
      <c r="Q86" s="110"/>
      <c r="R86" s="110"/>
      <c r="S86" s="110"/>
      <c r="T86" s="110"/>
      <c r="U86" s="110"/>
      <c r="V86" s="110"/>
      <c r="W86" s="110"/>
      <c r="X86" s="110"/>
      <c r="Y86" s="110"/>
      <c r="Z86" s="110"/>
    </row>
    <row r="87">
      <c r="A87" s="110"/>
      <c r="B87" s="110"/>
      <c r="C87" s="110"/>
      <c r="D87" s="110"/>
      <c r="E87" s="110"/>
      <c r="F87" s="110"/>
      <c r="G87" s="110"/>
      <c r="H87" s="110"/>
      <c r="I87" s="110"/>
      <c r="J87" s="110"/>
      <c r="K87" s="110"/>
      <c r="L87" s="110"/>
      <c r="M87" s="110"/>
      <c r="N87" s="110"/>
      <c r="O87" s="110"/>
      <c r="P87" s="110"/>
      <c r="Q87" s="110"/>
      <c r="R87" s="110"/>
      <c r="S87" s="110"/>
      <c r="T87" s="110"/>
      <c r="U87" s="110"/>
      <c r="V87" s="110"/>
      <c r="W87" s="110"/>
      <c r="X87" s="110"/>
      <c r="Y87" s="110"/>
      <c r="Z87" s="110"/>
    </row>
    <row r="88">
      <c r="A88" s="110"/>
      <c r="B88" s="110"/>
      <c r="C88" s="110"/>
      <c r="D88" s="110"/>
      <c r="E88" s="110"/>
      <c r="F88" s="110"/>
      <c r="G88" s="110"/>
      <c r="H88" s="110"/>
      <c r="I88" s="110"/>
      <c r="J88" s="110"/>
      <c r="K88" s="110"/>
      <c r="L88" s="110"/>
      <c r="M88" s="110"/>
      <c r="N88" s="110"/>
      <c r="O88" s="110"/>
      <c r="P88" s="110"/>
      <c r="Q88" s="110"/>
      <c r="R88" s="110"/>
      <c r="S88" s="110"/>
      <c r="T88" s="110"/>
      <c r="U88" s="110"/>
      <c r="V88" s="110"/>
      <c r="W88" s="110"/>
      <c r="X88" s="110"/>
      <c r="Y88" s="110"/>
      <c r="Z88" s="110"/>
    </row>
    <row r="89">
      <c r="A89" s="110"/>
      <c r="B89" s="110"/>
      <c r="C89" s="110"/>
      <c r="D89" s="110"/>
      <c r="E89" s="110"/>
      <c r="F89" s="110"/>
      <c r="G89" s="110"/>
      <c r="H89" s="110"/>
      <c r="I89" s="110"/>
      <c r="J89" s="110"/>
      <c r="K89" s="110"/>
      <c r="L89" s="110"/>
      <c r="M89" s="110"/>
      <c r="N89" s="110"/>
      <c r="O89" s="110"/>
      <c r="P89" s="110"/>
      <c r="Q89" s="110"/>
      <c r="R89" s="110"/>
      <c r="S89" s="110"/>
      <c r="T89" s="110"/>
      <c r="U89" s="110"/>
      <c r="V89" s="110"/>
      <c r="W89" s="110"/>
      <c r="X89" s="110"/>
      <c r="Y89" s="110"/>
      <c r="Z89" s="110"/>
    </row>
    <row r="90">
      <c r="A90" s="110"/>
      <c r="B90" s="110"/>
      <c r="C90" s="110"/>
      <c r="D90" s="110"/>
      <c r="E90" s="110"/>
      <c r="F90" s="110"/>
      <c r="G90" s="110"/>
      <c r="H90" s="110"/>
      <c r="I90" s="110"/>
      <c r="J90" s="110"/>
      <c r="K90" s="110"/>
      <c r="L90" s="110"/>
      <c r="M90" s="110"/>
      <c r="N90" s="110"/>
      <c r="O90" s="110"/>
      <c r="P90" s="110"/>
      <c r="Q90" s="110"/>
      <c r="R90" s="110"/>
      <c r="S90" s="110"/>
      <c r="T90" s="110"/>
      <c r="U90" s="110"/>
      <c r="V90" s="110"/>
      <c r="W90" s="110"/>
      <c r="X90" s="110"/>
      <c r="Y90" s="110"/>
      <c r="Z90" s="110"/>
    </row>
    <row r="91">
      <c r="A91" s="110"/>
      <c r="B91" s="110"/>
      <c r="C91" s="110"/>
      <c r="D91" s="110"/>
      <c r="E91" s="110"/>
      <c r="F91" s="110"/>
      <c r="G91" s="110"/>
      <c r="H91" s="110"/>
      <c r="I91" s="110"/>
      <c r="J91" s="110"/>
      <c r="K91" s="110"/>
      <c r="L91" s="110"/>
      <c r="M91" s="110"/>
      <c r="N91" s="110"/>
      <c r="O91" s="110"/>
      <c r="P91" s="110"/>
      <c r="Q91" s="110"/>
      <c r="R91" s="110"/>
      <c r="S91" s="110"/>
      <c r="T91" s="110"/>
      <c r="U91" s="110"/>
      <c r="V91" s="110"/>
      <c r="W91" s="110"/>
      <c r="X91" s="110"/>
      <c r="Y91" s="110"/>
      <c r="Z91" s="110"/>
    </row>
    <row r="92">
      <c r="A92" s="110"/>
      <c r="B92" s="110"/>
      <c r="C92" s="110"/>
      <c r="D92" s="110"/>
      <c r="E92" s="110"/>
      <c r="F92" s="110"/>
      <c r="G92" s="110"/>
      <c r="H92" s="110"/>
      <c r="I92" s="110"/>
      <c r="J92" s="110"/>
      <c r="K92" s="110"/>
      <c r="L92" s="110"/>
      <c r="M92" s="110"/>
      <c r="N92" s="110"/>
      <c r="O92" s="110"/>
      <c r="P92" s="110"/>
      <c r="Q92" s="110"/>
      <c r="R92" s="110"/>
      <c r="S92" s="110"/>
      <c r="T92" s="110"/>
      <c r="U92" s="110"/>
      <c r="V92" s="110"/>
      <c r="W92" s="110"/>
      <c r="X92" s="110"/>
      <c r="Y92" s="110"/>
      <c r="Z92" s="110"/>
    </row>
    <row r="93">
      <c r="A93" s="110"/>
      <c r="B93" s="110"/>
      <c r="C93" s="110"/>
      <c r="D93" s="110"/>
      <c r="E93" s="110"/>
      <c r="F93" s="110"/>
      <c r="G93" s="110"/>
      <c r="H93" s="110"/>
      <c r="I93" s="110"/>
      <c r="J93" s="110"/>
      <c r="K93" s="110"/>
      <c r="L93" s="110"/>
      <c r="M93" s="110"/>
      <c r="N93" s="110"/>
      <c r="O93" s="110"/>
      <c r="P93" s="110"/>
      <c r="Q93" s="110"/>
      <c r="R93" s="110"/>
      <c r="S93" s="110"/>
      <c r="T93" s="110"/>
      <c r="U93" s="110"/>
      <c r="V93" s="110"/>
      <c r="W93" s="110"/>
      <c r="X93" s="110"/>
      <c r="Y93" s="110"/>
      <c r="Z93" s="110"/>
    </row>
    <row r="94">
      <c r="A94" s="110"/>
      <c r="B94" s="110"/>
      <c r="C94" s="110"/>
      <c r="D94" s="110"/>
      <c r="E94" s="110"/>
      <c r="F94" s="110"/>
      <c r="G94" s="110"/>
      <c r="H94" s="110"/>
      <c r="I94" s="110"/>
      <c r="J94" s="110"/>
      <c r="K94" s="110"/>
      <c r="L94" s="110"/>
      <c r="M94" s="110"/>
      <c r="N94" s="110"/>
      <c r="O94" s="110"/>
      <c r="P94" s="110"/>
      <c r="Q94" s="110"/>
      <c r="R94" s="110"/>
      <c r="S94" s="110"/>
      <c r="T94" s="110"/>
      <c r="U94" s="110"/>
      <c r="V94" s="110"/>
      <c r="W94" s="110"/>
      <c r="X94" s="110"/>
      <c r="Y94" s="110"/>
      <c r="Z94" s="110"/>
    </row>
    <row r="95">
      <c r="A95" s="110"/>
      <c r="B95" s="110"/>
      <c r="C95" s="110"/>
      <c r="D95" s="110"/>
      <c r="E95" s="110"/>
      <c r="F95" s="110"/>
      <c r="G95" s="110"/>
      <c r="H95" s="110"/>
      <c r="I95" s="110"/>
      <c r="J95" s="110"/>
      <c r="K95" s="110"/>
      <c r="L95" s="110"/>
      <c r="M95" s="110"/>
      <c r="N95" s="110"/>
      <c r="O95" s="110"/>
      <c r="P95" s="110"/>
      <c r="Q95" s="110"/>
      <c r="R95" s="110"/>
      <c r="S95" s="110"/>
      <c r="T95" s="110"/>
      <c r="U95" s="110"/>
      <c r="V95" s="110"/>
      <c r="W95" s="110"/>
      <c r="X95" s="110"/>
      <c r="Y95" s="110"/>
      <c r="Z95" s="110"/>
    </row>
    <row r="96">
      <c r="A96" s="110"/>
      <c r="B96" s="110"/>
      <c r="C96" s="110"/>
      <c r="D96" s="110"/>
      <c r="E96" s="110"/>
      <c r="F96" s="110"/>
      <c r="G96" s="110"/>
      <c r="H96" s="110"/>
      <c r="I96" s="110"/>
      <c r="J96" s="110"/>
      <c r="K96" s="110"/>
      <c r="L96" s="110"/>
      <c r="M96" s="110"/>
      <c r="N96" s="110"/>
      <c r="O96" s="110"/>
      <c r="P96" s="110"/>
      <c r="Q96" s="110"/>
      <c r="R96" s="110"/>
      <c r="S96" s="110"/>
      <c r="T96" s="110"/>
      <c r="U96" s="110"/>
      <c r="V96" s="110"/>
      <c r="W96" s="110"/>
      <c r="X96" s="110"/>
      <c r="Y96" s="110"/>
      <c r="Z96" s="110"/>
    </row>
    <row r="97">
      <c r="A97" s="110"/>
      <c r="B97" s="110"/>
      <c r="C97" s="110"/>
      <c r="D97" s="110"/>
      <c r="E97" s="110"/>
      <c r="F97" s="110"/>
      <c r="G97" s="110"/>
      <c r="H97" s="110"/>
      <c r="I97" s="110"/>
      <c r="J97" s="110"/>
      <c r="K97" s="110"/>
      <c r="L97" s="110"/>
      <c r="M97" s="110"/>
      <c r="N97" s="110"/>
      <c r="O97" s="110"/>
      <c r="P97" s="110"/>
      <c r="Q97" s="110"/>
      <c r="R97" s="110"/>
      <c r="S97" s="110"/>
      <c r="T97" s="110"/>
      <c r="U97" s="110"/>
      <c r="V97" s="110"/>
      <c r="W97" s="110"/>
      <c r="X97" s="110"/>
      <c r="Y97" s="110"/>
      <c r="Z97" s="110"/>
    </row>
    <row r="98">
      <c r="A98" s="110"/>
      <c r="B98" s="110"/>
      <c r="C98" s="110"/>
      <c r="D98" s="110"/>
      <c r="E98" s="110"/>
      <c r="F98" s="110"/>
      <c r="G98" s="110"/>
      <c r="H98" s="110"/>
      <c r="I98" s="110"/>
      <c r="J98" s="110"/>
      <c r="K98" s="110"/>
      <c r="L98" s="110"/>
      <c r="M98" s="110"/>
      <c r="N98" s="110"/>
      <c r="O98" s="110"/>
      <c r="P98" s="110"/>
      <c r="Q98" s="110"/>
      <c r="R98" s="110"/>
      <c r="S98" s="110"/>
      <c r="T98" s="110"/>
      <c r="U98" s="110"/>
      <c r="V98" s="110"/>
      <c r="W98" s="110"/>
      <c r="X98" s="110"/>
      <c r="Y98" s="110"/>
      <c r="Z98" s="110"/>
    </row>
    <row r="99">
      <c r="A99" s="110"/>
      <c r="B99" s="110"/>
      <c r="C99" s="110"/>
      <c r="D99" s="110"/>
      <c r="E99" s="110"/>
      <c r="F99" s="110"/>
      <c r="G99" s="110"/>
      <c r="H99" s="110"/>
      <c r="I99" s="110"/>
      <c r="J99" s="110"/>
      <c r="K99" s="110"/>
      <c r="L99" s="110"/>
      <c r="M99" s="110"/>
      <c r="N99" s="110"/>
      <c r="O99" s="110"/>
      <c r="P99" s="110"/>
      <c r="Q99" s="110"/>
      <c r="R99" s="110"/>
      <c r="S99" s="110"/>
      <c r="T99" s="110"/>
      <c r="U99" s="110"/>
      <c r="V99" s="110"/>
      <c r="W99" s="110"/>
      <c r="X99" s="110"/>
      <c r="Y99" s="110"/>
      <c r="Z99" s="110"/>
    </row>
    <row r="100">
      <c r="A100" s="110"/>
      <c r="B100" s="110"/>
      <c r="C100" s="110"/>
      <c r="D100" s="110"/>
      <c r="E100" s="110"/>
      <c r="F100" s="110"/>
      <c r="G100" s="110"/>
      <c r="H100" s="110"/>
      <c r="I100" s="110"/>
      <c r="J100" s="110"/>
      <c r="K100" s="110"/>
      <c r="L100" s="110"/>
      <c r="M100" s="110"/>
      <c r="N100" s="110"/>
      <c r="O100" s="110"/>
      <c r="P100" s="110"/>
      <c r="Q100" s="110"/>
      <c r="R100" s="110"/>
      <c r="S100" s="110"/>
      <c r="T100" s="110"/>
      <c r="U100" s="110"/>
      <c r="V100" s="110"/>
      <c r="W100" s="110"/>
      <c r="X100" s="110"/>
      <c r="Y100" s="110"/>
      <c r="Z100" s="110"/>
    </row>
    <row r="101">
      <c r="A101" s="110"/>
      <c r="B101" s="110"/>
      <c r="C101" s="110"/>
      <c r="D101" s="110"/>
      <c r="E101" s="110"/>
      <c r="F101" s="110"/>
      <c r="G101" s="110"/>
      <c r="H101" s="110"/>
      <c r="I101" s="110"/>
      <c r="J101" s="110"/>
      <c r="K101" s="110"/>
      <c r="L101" s="110"/>
      <c r="M101" s="110"/>
      <c r="N101" s="110"/>
      <c r="O101" s="110"/>
      <c r="P101" s="110"/>
      <c r="Q101" s="110"/>
      <c r="R101" s="110"/>
      <c r="S101" s="110"/>
      <c r="T101" s="110"/>
      <c r="U101" s="110"/>
      <c r="V101" s="110"/>
      <c r="W101" s="110"/>
      <c r="X101" s="110"/>
      <c r="Y101" s="110"/>
      <c r="Z101" s="110"/>
    </row>
    <row r="102">
      <c r="A102" s="110"/>
      <c r="B102" s="110"/>
      <c r="C102" s="110"/>
      <c r="D102" s="110"/>
      <c r="E102" s="110"/>
      <c r="F102" s="110"/>
      <c r="G102" s="110"/>
      <c r="H102" s="110"/>
      <c r="I102" s="110"/>
      <c r="J102" s="110"/>
      <c r="K102" s="110"/>
      <c r="L102" s="110"/>
      <c r="M102" s="110"/>
      <c r="N102" s="110"/>
      <c r="O102" s="110"/>
      <c r="P102" s="110"/>
      <c r="Q102" s="110"/>
      <c r="R102" s="110"/>
      <c r="S102" s="110"/>
      <c r="T102" s="110"/>
      <c r="U102" s="110"/>
      <c r="V102" s="110"/>
      <c r="W102" s="110"/>
      <c r="X102" s="110"/>
      <c r="Y102" s="110"/>
      <c r="Z102" s="110"/>
    </row>
    <row r="103">
      <c r="A103" s="110"/>
      <c r="B103" s="110"/>
      <c r="C103" s="110"/>
      <c r="D103" s="110"/>
      <c r="E103" s="110"/>
      <c r="F103" s="110"/>
      <c r="G103" s="110"/>
      <c r="H103" s="110"/>
      <c r="I103" s="110"/>
      <c r="J103" s="110"/>
      <c r="K103" s="110"/>
      <c r="L103" s="110"/>
      <c r="M103" s="110"/>
      <c r="N103" s="110"/>
      <c r="O103" s="110"/>
      <c r="P103" s="110"/>
      <c r="Q103" s="110"/>
      <c r="R103" s="110"/>
      <c r="S103" s="110"/>
      <c r="T103" s="110"/>
      <c r="U103" s="110"/>
      <c r="V103" s="110"/>
      <c r="W103" s="110"/>
      <c r="X103" s="110"/>
      <c r="Y103" s="110"/>
      <c r="Z103" s="110"/>
    </row>
    <row r="104">
      <c r="A104" s="110"/>
      <c r="B104" s="110"/>
      <c r="C104" s="110"/>
      <c r="D104" s="110"/>
      <c r="E104" s="110"/>
      <c r="F104" s="110"/>
      <c r="G104" s="110"/>
      <c r="H104" s="110"/>
      <c r="I104" s="110"/>
      <c r="J104" s="110"/>
      <c r="K104" s="110"/>
      <c r="L104" s="110"/>
      <c r="M104" s="110"/>
      <c r="N104" s="110"/>
      <c r="O104" s="110"/>
      <c r="P104" s="110"/>
      <c r="Q104" s="110"/>
      <c r="R104" s="110"/>
      <c r="S104" s="110"/>
      <c r="T104" s="110"/>
      <c r="U104" s="110"/>
      <c r="V104" s="110"/>
      <c r="W104" s="110"/>
      <c r="X104" s="110"/>
      <c r="Y104" s="110"/>
      <c r="Z104" s="110"/>
    </row>
    <row r="105">
      <c r="A105" s="110"/>
      <c r="B105" s="110"/>
      <c r="C105" s="110"/>
      <c r="D105" s="110"/>
      <c r="E105" s="110"/>
      <c r="F105" s="110"/>
      <c r="G105" s="110"/>
      <c r="H105" s="110"/>
      <c r="I105" s="110"/>
      <c r="J105" s="110"/>
      <c r="K105" s="110"/>
      <c r="L105" s="110"/>
      <c r="M105" s="110"/>
      <c r="N105" s="110"/>
      <c r="O105" s="110"/>
      <c r="P105" s="110"/>
      <c r="Q105" s="110"/>
      <c r="R105" s="110"/>
      <c r="S105" s="110"/>
      <c r="T105" s="110"/>
      <c r="U105" s="110"/>
      <c r="V105" s="110"/>
      <c r="W105" s="110"/>
      <c r="X105" s="110"/>
      <c r="Y105" s="110"/>
      <c r="Z105" s="110"/>
    </row>
    <row r="106">
      <c r="A106" s="110"/>
      <c r="B106" s="110"/>
      <c r="C106" s="110"/>
      <c r="D106" s="110"/>
      <c r="E106" s="110"/>
      <c r="F106" s="110"/>
      <c r="G106" s="110"/>
      <c r="H106" s="110"/>
      <c r="I106" s="110"/>
      <c r="J106" s="110"/>
      <c r="K106" s="110"/>
      <c r="L106" s="110"/>
      <c r="M106" s="110"/>
      <c r="N106" s="110"/>
      <c r="O106" s="110"/>
      <c r="P106" s="110"/>
      <c r="Q106" s="110"/>
      <c r="R106" s="110"/>
      <c r="S106" s="110"/>
      <c r="T106" s="110"/>
      <c r="U106" s="110"/>
      <c r="V106" s="110"/>
      <c r="W106" s="110"/>
      <c r="X106" s="110"/>
      <c r="Y106" s="110"/>
      <c r="Z106" s="110"/>
    </row>
    <row r="107">
      <c r="A107" s="110"/>
      <c r="B107" s="110"/>
      <c r="C107" s="110"/>
      <c r="D107" s="110"/>
      <c r="E107" s="110"/>
      <c r="F107" s="110"/>
      <c r="G107" s="110"/>
      <c r="H107" s="110"/>
      <c r="I107" s="110"/>
      <c r="J107" s="110"/>
      <c r="K107" s="110"/>
      <c r="L107" s="110"/>
      <c r="M107" s="110"/>
      <c r="N107" s="110"/>
      <c r="O107" s="110"/>
      <c r="P107" s="110"/>
      <c r="Q107" s="110"/>
      <c r="R107" s="110"/>
      <c r="S107" s="110"/>
      <c r="T107" s="110"/>
      <c r="U107" s="110"/>
      <c r="V107" s="110"/>
      <c r="W107" s="110"/>
      <c r="X107" s="110"/>
      <c r="Y107" s="110"/>
      <c r="Z107" s="110"/>
    </row>
    <row r="108">
      <c r="A108" s="110"/>
      <c r="B108" s="110"/>
      <c r="C108" s="110"/>
      <c r="D108" s="110"/>
      <c r="E108" s="110"/>
      <c r="F108" s="110"/>
      <c r="G108" s="110"/>
      <c r="H108" s="110"/>
      <c r="I108" s="110"/>
      <c r="J108" s="110"/>
      <c r="K108" s="110"/>
      <c r="L108" s="110"/>
      <c r="M108" s="110"/>
      <c r="N108" s="110"/>
      <c r="O108" s="110"/>
      <c r="P108" s="110"/>
      <c r="Q108" s="110"/>
      <c r="R108" s="110"/>
      <c r="S108" s="110"/>
      <c r="T108" s="110"/>
      <c r="U108" s="110"/>
      <c r="V108" s="110"/>
      <c r="W108" s="110"/>
      <c r="X108" s="110"/>
      <c r="Y108" s="110"/>
      <c r="Z108" s="110"/>
    </row>
    <row r="109">
      <c r="A109" s="110"/>
      <c r="B109" s="110"/>
      <c r="C109" s="110"/>
      <c r="D109" s="110"/>
      <c r="E109" s="110"/>
      <c r="F109" s="110"/>
      <c r="G109" s="110"/>
      <c r="H109" s="110"/>
      <c r="I109" s="110"/>
      <c r="J109" s="110"/>
      <c r="K109" s="110"/>
      <c r="L109" s="110"/>
      <c r="M109" s="110"/>
      <c r="N109" s="110"/>
      <c r="O109" s="110"/>
      <c r="P109" s="110"/>
      <c r="Q109" s="110"/>
      <c r="R109" s="110"/>
      <c r="S109" s="110"/>
      <c r="T109" s="110"/>
      <c r="U109" s="110"/>
      <c r="V109" s="110"/>
      <c r="W109" s="110"/>
      <c r="X109" s="110"/>
      <c r="Y109" s="110"/>
      <c r="Z109" s="110"/>
    </row>
    <row r="110">
      <c r="A110" s="110"/>
      <c r="B110" s="110"/>
      <c r="C110" s="110"/>
      <c r="D110" s="110"/>
      <c r="E110" s="110"/>
      <c r="F110" s="110"/>
      <c r="G110" s="110"/>
      <c r="H110" s="110"/>
      <c r="I110" s="110"/>
      <c r="J110" s="110"/>
      <c r="K110" s="110"/>
      <c r="L110" s="110"/>
      <c r="M110" s="110"/>
      <c r="N110" s="110"/>
      <c r="O110" s="110"/>
      <c r="P110" s="110"/>
      <c r="Q110" s="110"/>
      <c r="R110" s="110"/>
      <c r="S110" s="110"/>
      <c r="T110" s="110"/>
      <c r="U110" s="110"/>
      <c r="V110" s="110"/>
      <c r="W110" s="110"/>
      <c r="X110" s="110"/>
      <c r="Y110" s="110"/>
      <c r="Z110" s="110"/>
    </row>
    <row r="111">
      <c r="A111" s="110"/>
      <c r="B111" s="110"/>
      <c r="C111" s="110"/>
      <c r="D111" s="110"/>
      <c r="E111" s="110"/>
      <c r="F111" s="110"/>
      <c r="G111" s="110"/>
      <c r="H111" s="110"/>
      <c r="I111" s="110"/>
      <c r="J111" s="110"/>
      <c r="K111" s="110"/>
      <c r="L111" s="110"/>
      <c r="M111" s="110"/>
      <c r="N111" s="110"/>
      <c r="O111" s="110"/>
      <c r="P111" s="110"/>
      <c r="Q111" s="110"/>
      <c r="R111" s="110"/>
      <c r="S111" s="110"/>
      <c r="T111" s="110"/>
      <c r="U111" s="110"/>
      <c r="V111" s="110"/>
      <c r="W111" s="110"/>
      <c r="X111" s="110"/>
      <c r="Y111" s="110"/>
      <c r="Z111" s="110"/>
    </row>
    <row r="112">
      <c r="A112" s="110"/>
      <c r="B112" s="110"/>
      <c r="C112" s="110"/>
      <c r="D112" s="110"/>
      <c r="E112" s="110"/>
      <c r="F112" s="110"/>
      <c r="G112" s="110"/>
      <c r="H112" s="110"/>
      <c r="I112" s="110"/>
      <c r="J112" s="110"/>
      <c r="K112" s="110"/>
      <c r="L112" s="110"/>
      <c r="M112" s="110"/>
      <c r="N112" s="110"/>
      <c r="O112" s="110"/>
      <c r="P112" s="110"/>
      <c r="Q112" s="110"/>
      <c r="R112" s="110"/>
      <c r="S112" s="110"/>
      <c r="T112" s="110"/>
      <c r="U112" s="110"/>
      <c r="V112" s="110"/>
      <c r="W112" s="110"/>
      <c r="X112" s="110"/>
      <c r="Y112" s="110"/>
      <c r="Z112" s="110"/>
    </row>
    <row r="113">
      <c r="A113" s="110"/>
      <c r="B113" s="110"/>
      <c r="C113" s="110"/>
      <c r="D113" s="110"/>
      <c r="E113" s="110"/>
      <c r="F113" s="110"/>
      <c r="G113" s="110"/>
      <c r="H113" s="110"/>
      <c r="I113" s="110"/>
      <c r="J113" s="110"/>
      <c r="K113" s="110"/>
      <c r="L113" s="110"/>
      <c r="M113" s="110"/>
      <c r="N113" s="110"/>
      <c r="O113" s="110"/>
      <c r="P113" s="110"/>
      <c r="Q113" s="110"/>
      <c r="R113" s="110"/>
      <c r="S113" s="110"/>
      <c r="T113" s="110"/>
      <c r="U113" s="110"/>
      <c r="V113" s="110"/>
      <c r="W113" s="110"/>
      <c r="X113" s="110"/>
      <c r="Y113" s="110"/>
      <c r="Z113" s="110"/>
    </row>
    <row r="114">
      <c r="A114" s="110"/>
      <c r="B114" s="110"/>
      <c r="C114" s="110"/>
      <c r="D114" s="110"/>
      <c r="E114" s="110"/>
      <c r="F114" s="110"/>
      <c r="G114" s="110"/>
      <c r="H114" s="110"/>
      <c r="I114" s="110"/>
      <c r="J114" s="110"/>
      <c r="K114" s="110"/>
      <c r="L114" s="110"/>
      <c r="M114" s="110"/>
      <c r="N114" s="110"/>
      <c r="O114" s="110"/>
      <c r="P114" s="110"/>
      <c r="Q114" s="110"/>
      <c r="R114" s="110"/>
      <c r="S114" s="110"/>
      <c r="T114" s="110"/>
      <c r="U114" s="110"/>
      <c r="V114" s="110"/>
      <c r="W114" s="110"/>
      <c r="X114" s="110"/>
      <c r="Y114" s="110"/>
      <c r="Z114" s="110"/>
    </row>
    <row r="115">
      <c r="A115" s="110"/>
      <c r="B115" s="110"/>
      <c r="C115" s="110"/>
      <c r="D115" s="110"/>
      <c r="E115" s="110"/>
      <c r="F115" s="110"/>
      <c r="G115" s="110"/>
      <c r="H115" s="110"/>
      <c r="I115" s="110"/>
      <c r="J115" s="110"/>
      <c r="K115" s="110"/>
      <c r="L115" s="110"/>
      <c r="M115" s="110"/>
      <c r="N115" s="110"/>
      <c r="O115" s="110"/>
      <c r="P115" s="110"/>
      <c r="Q115" s="110"/>
      <c r="R115" s="110"/>
      <c r="S115" s="110"/>
      <c r="T115" s="110"/>
      <c r="U115" s="110"/>
      <c r="V115" s="110"/>
      <c r="W115" s="110"/>
      <c r="X115" s="110"/>
      <c r="Y115" s="110"/>
      <c r="Z115" s="110"/>
    </row>
    <row r="116">
      <c r="A116" s="110"/>
      <c r="B116" s="110"/>
      <c r="C116" s="110"/>
      <c r="D116" s="110"/>
      <c r="E116" s="110"/>
      <c r="F116" s="110"/>
      <c r="G116" s="110"/>
      <c r="H116" s="110"/>
      <c r="I116" s="110"/>
      <c r="J116" s="110"/>
      <c r="K116" s="110"/>
      <c r="L116" s="110"/>
      <c r="M116" s="110"/>
      <c r="N116" s="110"/>
      <c r="O116" s="110"/>
      <c r="P116" s="110"/>
      <c r="Q116" s="110"/>
      <c r="R116" s="110"/>
      <c r="S116" s="110"/>
      <c r="T116" s="110"/>
      <c r="U116" s="110"/>
      <c r="V116" s="110"/>
      <c r="W116" s="110"/>
      <c r="X116" s="110"/>
      <c r="Y116" s="110"/>
      <c r="Z116" s="110"/>
    </row>
    <row r="117">
      <c r="A117" s="110"/>
      <c r="B117" s="110"/>
      <c r="C117" s="110"/>
      <c r="D117" s="110"/>
      <c r="E117" s="110"/>
      <c r="F117" s="110"/>
      <c r="G117" s="110"/>
      <c r="H117" s="110"/>
      <c r="I117" s="110"/>
      <c r="J117" s="110"/>
      <c r="K117" s="110"/>
      <c r="L117" s="110"/>
      <c r="M117" s="110"/>
      <c r="N117" s="110"/>
      <c r="O117" s="110"/>
      <c r="P117" s="110"/>
      <c r="Q117" s="110"/>
      <c r="R117" s="110"/>
      <c r="S117" s="110"/>
      <c r="T117" s="110"/>
      <c r="U117" s="110"/>
      <c r="V117" s="110"/>
      <c r="W117" s="110"/>
      <c r="X117" s="110"/>
      <c r="Y117" s="110"/>
      <c r="Z117" s="110"/>
    </row>
    <row r="118">
      <c r="A118" s="110"/>
      <c r="B118" s="110"/>
      <c r="C118" s="110"/>
      <c r="D118" s="110"/>
      <c r="E118" s="110"/>
      <c r="F118" s="110"/>
      <c r="G118" s="110"/>
      <c r="H118" s="110"/>
      <c r="I118" s="110"/>
      <c r="J118" s="110"/>
      <c r="K118" s="110"/>
      <c r="L118" s="110"/>
      <c r="M118" s="110"/>
      <c r="N118" s="110"/>
      <c r="O118" s="110"/>
      <c r="P118" s="110"/>
      <c r="Q118" s="110"/>
      <c r="R118" s="110"/>
      <c r="S118" s="110"/>
      <c r="T118" s="110"/>
      <c r="U118" s="110"/>
      <c r="V118" s="110"/>
      <c r="W118" s="110"/>
      <c r="X118" s="110"/>
      <c r="Y118" s="110"/>
      <c r="Z118" s="110"/>
    </row>
    <row r="119">
      <c r="A119" s="110"/>
      <c r="B119" s="110"/>
      <c r="C119" s="110"/>
      <c r="D119" s="110"/>
      <c r="E119" s="110"/>
      <c r="F119" s="110"/>
      <c r="G119" s="110"/>
      <c r="H119" s="110"/>
      <c r="I119" s="110"/>
      <c r="J119" s="110"/>
      <c r="K119" s="110"/>
      <c r="L119" s="110"/>
      <c r="M119" s="110"/>
      <c r="N119" s="110"/>
      <c r="O119" s="110"/>
      <c r="P119" s="110"/>
      <c r="Q119" s="110"/>
      <c r="R119" s="110"/>
      <c r="S119" s="110"/>
      <c r="T119" s="110"/>
      <c r="U119" s="110"/>
      <c r="V119" s="110"/>
      <c r="W119" s="110"/>
      <c r="X119" s="110"/>
      <c r="Y119" s="110"/>
      <c r="Z119" s="110"/>
    </row>
    <row r="120">
      <c r="A120" s="110"/>
      <c r="B120" s="110"/>
      <c r="C120" s="110"/>
      <c r="D120" s="110"/>
      <c r="E120" s="110"/>
      <c r="F120" s="110"/>
      <c r="G120" s="110"/>
      <c r="H120" s="110"/>
      <c r="I120" s="110"/>
      <c r="J120" s="110"/>
      <c r="K120" s="110"/>
      <c r="L120" s="110"/>
      <c r="M120" s="110"/>
      <c r="N120" s="110"/>
      <c r="O120" s="110"/>
      <c r="P120" s="110"/>
      <c r="Q120" s="110"/>
      <c r="R120" s="110"/>
      <c r="S120" s="110"/>
      <c r="T120" s="110"/>
      <c r="U120" s="110"/>
      <c r="V120" s="110"/>
      <c r="W120" s="110"/>
      <c r="X120" s="110"/>
      <c r="Y120" s="110"/>
      <c r="Z120" s="110"/>
    </row>
    <row r="121">
      <c r="A121" s="110"/>
      <c r="B121" s="110"/>
      <c r="C121" s="110"/>
      <c r="D121" s="110"/>
      <c r="E121" s="110"/>
      <c r="F121" s="110"/>
      <c r="G121" s="110"/>
      <c r="H121" s="110"/>
      <c r="I121" s="110"/>
      <c r="J121" s="110"/>
      <c r="K121" s="110"/>
      <c r="L121" s="110"/>
      <c r="M121" s="110"/>
      <c r="N121" s="110"/>
      <c r="O121" s="110"/>
      <c r="P121" s="110"/>
      <c r="Q121" s="110"/>
      <c r="R121" s="110"/>
      <c r="S121" s="110"/>
      <c r="T121" s="110"/>
      <c r="U121" s="110"/>
      <c r="V121" s="110"/>
      <c r="W121" s="110"/>
      <c r="X121" s="110"/>
      <c r="Y121" s="110"/>
      <c r="Z121" s="110"/>
    </row>
    <row r="122">
      <c r="A122" s="110"/>
      <c r="B122" s="110"/>
      <c r="C122" s="110"/>
      <c r="D122" s="110"/>
      <c r="E122" s="110"/>
      <c r="F122" s="110"/>
      <c r="G122" s="110"/>
      <c r="H122" s="110"/>
      <c r="I122" s="110"/>
      <c r="J122" s="110"/>
      <c r="K122" s="110"/>
      <c r="L122" s="110"/>
      <c r="M122" s="110"/>
      <c r="N122" s="110"/>
      <c r="O122" s="110"/>
      <c r="P122" s="110"/>
      <c r="Q122" s="110"/>
      <c r="R122" s="110"/>
      <c r="S122" s="110"/>
      <c r="T122" s="110"/>
      <c r="U122" s="110"/>
      <c r="V122" s="110"/>
      <c r="W122" s="110"/>
      <c r="X122" s="110"/>
      <c r="Y122" s="110"/>
      <c r="Z122" s="110"/>
    </row>
    <row r="123">
      <c r="A123" s="110"/>
      <c r="B123" s="110"/>
      <c r="C123" s="110"/>
      <c r="D123" s="110"/>
      <c r="E123" s="110"/>
      <c r="F123" s="110"/>
      <c r="G123" s="110"/>
      <c r="H123" s="110"/>
      <c r="I123" s="110"/>
      <c r="J123" s="110"/>
      <c r="K123" s="110"/>
      <c r="L123" s="110"/>
      <c r="M123" s="110"/>
      <c r="N123" s="110"/>
      <c r="O123" s="110"/>
      <c r="P123" s="110"/>
      <c r="Q123" s="110"/>
      <c r="R123" s="110"/>
      <c r="S123" s="110"/>
      <c r="T123" s="110"/>
      <c r="U123" s="110"/>
      <c r="V123" s="110"/>
      <c r="W123" s="110"/>
      <c r="X123" s="110"/>
      <c r="Y123" s="110"/>
      <c r="Z123" s="110"/>
    </row>
    <row r="124">
      <c r="A124" s="110"/>
      <c r="B124" s="110"/>
      <c r="C124" s="110"/>
      <c r="D124" s="110"/>
      <c r="E124" s="110"/>
      <c r="F124" s="110"/>
      <c r="G124" s="110"/>
      <c r="H124" s="110"/>
      <c r="I124" s="110"/>
      <c r="J124" s="110"/>
      <c r="K124" s="110"/>
      <c r="L124" s="110"/>
      <c r="M124" s="110"/>
      <c r="N124" s="110"/>
      <c r="O124" s="110"/>
      <c r="P124" s="110"/>
      <c r="Q124" s="110"/>
      <c r="R124" s="110"/>
      <c r="S124" s="110"/>
      <c r="T124" s="110"/>
      <c r="U124" s="110"/>
      <c r="V124" s="110"/>
      <c r="W124" s="110"/>
      <c r="X124" s="110"/>
      <c r="Y124" s="110"/>
      <c r="Z124" s="110"/>
    </row>
    <row r="125">
      <c r="A125" s="110"/>
      <c r="B125" s="110"/>
      <c r="C125" s="110"/>
      <c r="D125" s="110"/>
      <c r="E125" s="110"/>
      <c r="F125" s="110"/>
      <c r="G125" s="110"/>
      <c r="H125" s="110"/>
      <c r="I125" s="110"/>
      <c r="J125" s="110"/>
      <c r="K125" s="110"/>
      <c r="L125" s="110"/>
      <c r="M125" s="110"/>
      <c r="N125" s="110"/>
      <c r="O125" s="110"/>
      <c r="P125" s="110"/>
      <c r="Q125" s="110"/>
      <c r="R125" s="110"/>
      <c r="S125" s="110"/>
      <c r="T125" s="110"/>
      <c r="U125" s="110"/>
      <c r="V125" s="110"/>
      <c r="W125" s="110"/>
      <c r="X125" s="110"/>
      <c r="Y125" s="110"/>
      <c r="Z125" s="110"/>
    </row>
    <row r="126">
      <c r="A126" s="110"/>
      <c r="B126" s="110"/>
      <c r="C126" s="110"/>
      <c r="D126" s="110"/>
      <c r="E126" s="110"/>
      <c r="F126" s="110"/>
      <c r="G126" s="110"/>
      <c r="H126" s="110"/>
      <c r="I126" s="110"/>
      <c r="J126" s="110"/>
      <c r="K126" s="110"/>
      <c r="L126" s="110"/>
      <c r="M126" s="110"/>
      <c r="N126" s="110"/>
      <c r="O126" s="110"/>
      <c r="P126" s="110"/>
      <c r="Q126" s="110"/>
      <c r="R126" s="110"/>
      <c r="S126" s="110"/>
      <c r="T126" s="110"/>
      <c r="U126" s="110"/>
      <c r="V126" s="110"/>
      <c r="W126" s="110"/>
      <c r="X126" s="110"/>
      <c r="Y126" s="110"/>
      <c r="Z126" s="110"/>
    </row>
    <row r="127">
      <c r="A127" s="110"/>
      <c r="B127" s="110"/>
      <c r="C127" s="110"/>
      <c r="D127" s="110"/>
      <c r="E127" s="110"/>
      <c r="F127" s="110"/>
      <c r="G127" s="110"/>
      <c r="H127" s="110"/>
      <c r="I127" s="110"/>
      <c r="J127" s="110"/>
      <c r="K127" s="110"/>
      <c r="L127" s="110"/>
      <c r="M127" s="110"/>
      <c r="N127" s="110"/>
      <c r="O127" s="110"/>
      <c r="P127" s="110"/>
      <c r="Q127" s="110"/>
      <c r="R127" s="110"/>
      <c r="S127" s="110"/>
      <c r="T127" s="110"/>
      <c r="U127" s="110"/>
      <c r="V127" s="110"/>
      <c r="W127" s="110"/>
      <c r="X127" s="110"/>
      <c r="Y127" s="110"/>
      <c r="Z127" s="110"/>
    </row>
    <row r="128">
      <c r="A128" s="110"/>
      <c r="B128" s="110"/>
      <c r="C128" s="110"/>
      <c r="D128" s="110"/>
      <c r="E128" s="110"/>
      <c r="F128" s="110"/>
      <c r="G128" s="110"/>
      <c r="H128" s="110"/>
      <c r="I128" s="110"/>
      <c r="J128" s="110"/>
      <c r="K128" s="110"/>
      <c r="L128" s="110"/>
      <c r="M128" s="110"/>
      <c r="N128" s="110"/>
      <c r="O128" s="110"/>
      <c r="P128" s="110"/>
      <c r="Q128" s="110"/>
      <c r="R128" s="110"/>
      <c r="S128" s="110"/>
      <c r="T128" s="110"/>
      <c r="U128" s="110"/>
      <c r="V128" s="110"/>
      <c r="W128" s="110"/>
      <c r="X128" s="110"/>
      <c r="Y128" s="110"/>
      <c r="Z128" s="110"/>
    </row>
    <row r="129">
      <c r="A129" s="110"/>
      <c r="B129" s="110"/>
      <c r="C129" s="110"/>
      <c r="D129" s="110"/>
      <c r="E129" s="110"/>
      <c r="F129" s="110"/>
      <c r="G129" s="110"/>
      <c r="H129" s="110"/>
      <c r="I129" s="110"/>
      <c r="J129" s="110"/>
      <c r="K129" s="110"/>
      <c r="L129" s="110"/>
      <c r="M129" s="110"/>
      <c r="N129" s="110"/>
      <c r="O129" s="110"/>
      <c r="P129" s="110"/>
      <c r="Q129" s="110"/>
      <c r="R129" s="110"/>
      <c r="S129" s="110"/>
      <c r="T129" s="110"/>
      <c r="U129" s="110"/>
      <c r="V129" s="110"/>
      <c r="W129" s="110"/>
      <c r="X129" s="110"/>
      <c r="Y129" s="110"/>
      <c r="Z129" s="110"/>
    </row>
    <row r="130">
      <c r="A130" s="110"/>
      <c r="B130" s="110"/>
      <c r="C130" s="110"/>
      <c r="D130" s="110"/>
      <c r="E130" s="110"/>
      <c r="F130" s="110"/>
      <c r="G130" s="110"/>
      <c r="H130" s="110"/>
      <c r="I130" s="110"/>
      <c r="J130" s="110"/>
      <c r="K130" s="110"/>
      <c r="L130" s="110"/>
      <c r="M130" s="110"/>
      <c r="N130" s="110"/>
      <c r="O130" s="110"/>
      <c r="P130" s="110"/>
      <c r="Q130" s="110"/>
      <c r="R130" s="110"/>
      <c r="S130" s="110"/>
      <c r="T130" s="110"/>
      <c r="U130" s="110"/>
      <c r="V130" s="110"/>
      <c r="W130" s="110"/>
      <c r="X130" s="110"/>
      <c r="Y130" s="110"/>
      <c r="Z130" s="110"/>
    </row>
    <row r="131">
      <c r="A131" s="110"/>
      <c r="B131" s="110"/>
      <c r="C131" s="110"/>
      <c r="D131" s="110"/>
      <c r="E131" s="110"/>
      <c r="F131" s="110"/>
      <c r="G131" s="110"/>
      <c r="H131" s="110"/>
      <c r="I131" s="110"/>
      <c r="J131" s="110"/>
      <c r="K131" s="110"/>
      <c r="L131" s="110"/>
      <c r="M131" s="110"/>
      <c r="N131" s="110"/>
      <c r="O131" s="110"/>
      <c r="P131" s="110"/>
      <c r="Q131" s="110"/>
      <c r="R131" s="110"/>
      <c r="S131" s="110"/>
      <c r="T131" s="110"/>
      <c r="U131" s="110"/>
      <c r="V131" s="110"/>
      <c r="W131" s="110"/>
      <c r="X131" s="110"/>
      <c r="Y131" s="110"/>
      <c r="Z131" s="110"/>
    </row>
    <row r="132">
      <c r="A132" s="110"/>
      <c r="B132" s="110"/>
      <c r="C132" s="110"/>
      <c r="D132" s="110"/>
      <c r="E132" s="110"/>
      <c r="F132" s="110"/>
      <c r="G132" s="110"/>
      <c r="H132" s="110"/>
      <c r="I132" s="110"/>
      <c r="J132" s="110"/>
      <c r="K132" s="110"/>
      <c r="L132" s="110"/>
      <c r="M132" s="110"/>
      <c r="N132" s="110"/>
      <c r="O132" s="110"/>
      <c r="P132" s="110"/>
      <c r="Q132" s="110"/>
      <c r="R132" s="110"/>
      <c r="S132" s="110"/>
      <c r="T132" s="110"/>
      <c r="U132" s="110"/>
      <c r="V132" s="110"/>
      <c r="W132" s="110"/>
      <c r="X132" s="110"/>
      <c r="Y132" s="110"/>
      <c r="Z132" s="110"/>
    </row>
    <row r="133">
      <c r="A133" s="110"/>
      <c r="B133" s="110"/>
      <c r="C133" s="110"/>
      <c r="D133" s="110"/>
      <c r="E133" s="110"/>
      <c r="F133" s="110"/>
      <c r="G133" s="110"/>
      <c r="H133" s="110"/>
      <c r="I133" s="110"/>
      <c r="J133" s="110"/>
      <c r="K133" s="110"/>
      <c r="L133" s="110"/>
      <c r="M133" s="110"/>
      <c r="N133" s="110"/>
      <c r="O133" s="110"/>
      <c r="P133" s="110"/>
      <c r="Q133" s="110"/>
      <c r="R133" s="110"/>
      <c r="S133" s="110"/>
      <c r="T133" s="110"/>
      <c r="U133" s="110"/>
      <c r="V133" s="110"/>
      <c r="W133" s="110"/>
      <c r="X133" s="110"/>
      <c r="Y133" s="110"/>
      <c r="Z133" s="110"/>
    </row>
    <row r="134">
      <c r="A134" s="110"/>
      <c r="B134" s="110"/>
      <c r="C134" s="110"/>
      <c r="D134" s="110"/>
      <c r="E134" s="110"/>
      <c r="F134" s="110"/>
      <c r="G134" s="110"/>
      <c r="H134" s="110"/>
      <c r="I134" s="110"/>
      <c r="J134" s="110"/>
      <c r="K134" s="110"/>
      <c r="L134" s="110"/>
      <c r="M134" s="110"/>
      <c r="N134" s="110"/>
      <c r="O134" s="110"/>
      <c r="P134" s="110"/>
      <c r="Q134" s="110"/>
      <c r="R134" s="110"/>
      <c r="S134" s="110"/>
      <c r="T134" s="110"/>
      <c r="U134" s="110"/>
      <c r="V134" s="110"/>
      <c r="W134" s="110"/>
      <c r="X134" s="110"/>
      <c r="Y134" s="110"/>
      <c r="Z134" s="110"/>
    </row>
    <row r="135">
      <c r="A135" s="110"/>
      <c r="B135" s="110"/>
      <c r="C135" s="110"/>
      <c r="D135" s="110"/>
      <c r="E135" s="110"/>
      <c r="F135" s="110"/>
      <c r="G135" s="110"/>
      <c r="H135" s="110"/>
      <c r="I135" s="110"/>
      <c r="J135" s="110"/>
      <c r="K135" s="110"/>
      <c r="L135" s="110"/>
      <c r="M135" s="110"/>
      <c r="N135" s="110"/>
      <c r="O135" s="110"/>
      <c r="P135" s="110"/>
      <c r="Q135" s="110"/>
      <c r="R135" s="110"/>
      <c r="S135" s="110"/>
      <c r="T135" s="110"/>
      <c r="U135" s="110"/>
      <c r="V135" s="110"/>
      <c r="W135" s="110"/>
      <c r="X135" s="110"/>
      <c r="Y135" s="110"/>
      <c r="Z135" s="110"/>
    </row>
    <row r="136">
      <c r="A136" s="110"/>
      <c r="B136" s="110"/>
      <c r="C136" s="110"/>
      <c r="D136" s="110"/>
      <c r="E136" s="110"/>
      <c r="F136" s="110"/>
      <c r="G136" s="110"/>
      <c r="H136" s="110"/>
      <c r="I136" s="110"/>
      <c r="J136" s="110"/>
      <c r="K136" s="110"/>
      <c r="L136" s="110"/>
      <c r="M136" s="110"/>
      <c r="N136" s="110"/>
      <c r="O136" s="110"/>
      <c r="P136" s="110"/>
      <c r="Q136" s="110"/>
      <c r="R136" s="110"/>
      <c r="S136" s="110"/>
      <c r="T136" s="110"/>
      <c r="U136" s="110"/>
      <c r="V136" s="110"/>
      <c r="W136" s="110"/>
      <c r="X136" s="110"/>
      <c r="Y136" s="110"/>
      <c r="Z136" s="110"/>
    </row>
    <row r="137">
      <c r="A137" s="110"/>
      <c r="B137" s="110"/>
      <c r="C137" s="110"/>
      <c r="D137" s="110"/>
      <c r="E137" s="110"/>
      <c r="F137" s="110"/>
      <c r="G137" s="110"/>
      <c r="H137" s="110"/>
      <c r="I137" s="110"/>
      <c r="J137" s="110"/>
      <c r="K137" s="110"/>
      <c r="L137" s="110"/>
      <c r="M137" s="110"/>
      <c r="N137" s="110"/>
      <c r="O137" s="110"/>
      <c r="P137" s="110"/>
      <c r="Q137" s="110"/>
      <c r="R137" s="110"/>
      <c r="S137" s="110"/>
      <c r="T137" s="110"/>
      <c r="U137" s="110"/>
      <c r="V137" s="110"/>
      <c r="W137" s="110"/>
      <c r="X137" s="110"/>
      <c r="Y137" s="110"/>
      <c r="Z137" s="110"/>
    </row>
    <row r="138">
      <c r="A138" s="110"/>
      <c r="B138" s="110"/>
      <c r="C138" s="110"/>
      <c r="D138" s="110"/>
      <c r="E138" s="110"/>
      <c r="F138" s="110"/>
      <c r="G138" s="110"/>
      <c r="H138" s="110"/>
      <c r="I138" s="110"/>
      <c r="J138" s="110"/>
      <c r="K138" s="110"/>
      <c r="L138" s="110"/>
      <c r="M138" s="110"/>
      <c r="N138" s="110"/>
      <c r="O138" s="110"/>
      <c r="P138" s="110"/>
      <c r="Q138" s="110"/>
      <c r="R138" s="110"/>
      <c r="S138" s="110"/>
      <c r="T138" s="110"/>
      <c r="U138" s="110"/>
      <c r="V138" s="110"/>
      <c r="W138" s="110"/>
      <c r="X138" s="110"/>
      <c r="Y138" s="110"/>
      <c r="Z138" s="110"/>
    </row>
    <row r="139">
      <c r="A139" s="110"/>
      <c r="B139" s="110"/>
      <c r="C139" s="110"/>
      <c r="D139" s="110"/>
      <c r="E139" s="110"/>
      <c r="F139" s="110"/>
      <c r="G139" s="110"/>
      <c r="H139" s="110"/>
      <c r="I139" s="110"/>
      <c r="J139" s="110"/>
      <c r="K139" s="110"/>
      <c r="L139" s="110"/>
      <c r="M139" s="110"/>
      <c r="N139" s="110"/>
      <c r="O139" s="110"/>
      <c r="P139" s="110"/>
      <c r="Q139" s="110"/>
      <c r="R139" s="110"/>
      <c r="S139" s="110"/>
      <c r="T139" s="110"/>
      <c r="U139" s="110"/>
      <c r="V139" s="110"/>
      <c r="W139" s="110"/>
      <c r="X139" s="110"/>
      <c r="Y139" s="110"/>
      <c r="Z139" s="110"/>
    </row>
    <row r="140">
      <c r="A140" s="110"/>
      <c r="B140" s="110"/>
      <c r="C140" s="110"/>
      <c r="D140" s="110"/>
      <c r="E140" s="110"/>
      <c r="F140" s="110"/>
      <c r="G140" s="110"/>
      <c r="H140" s="110"/>
      <c r="I140" s="110"/>
      <c r="J140" s="110"/>
      <c r="K140" s="110"/>
      <c r="L140" s="110"/>
      <c r="M140" s="110"/>
      <c r="N140" s="110"/>
      <c r="O140" s="110"/>
      <c r="P140" s="110"/>
      <c r="Q140" s="110"/>
      <c r="R140" s="110"/>
      <c r="S140" s="110"/>
      <c r="T140" s="110"/>
      <c r="U140" s="110"/>
      <c r="V140" s="110"/>
      <c r="W140" s="110"/>
      <c r="X140" s="110"/>
      <c r="Y140" s="110"/>
      <c r="Z140" s="110"/>
    </row>
    <row r="141">
      <c r="A141" s="110"/>
      <c r="B141" s="110"/>
      <c r="C141" s="110"/>
      <c r="D141" s="110"/>
      <c r="E141" s="110"/>
      <c r="F141" s="110"/>
      <c r="G141" s="110"/>
      <c r="H141" s="110"/>
      <c r="I141" s="110"/>
      <c r="J141" s="110"/>
      <c r="K141" s="110"/>
      <c r="L141" s="110"/>
      <c r="M141" s="110"/>
      <c r="N141" s="110"/>
      <c r="O141" s="110"/>
      <c r="P141" s="110"/>
      <c r="Q141" s="110"/>
      <c r="R141" s="110"/>
      <c r="S141" s="110"/>
      <c r="T141" s="110"/>
      <c r="U141" s="110"/>
      <c r="V141" s="110"/>
      <c r="W141" s="110"/>
      <c r="X141" s="110"/>
      <c r="Y141" s="110"/>
      <c r="Z141" s="110"/>
    </row>
    <row r="142">
      <c r="A142" s="110"/>
      <c r="B142" s="110"/>
      <c r="C142" s="110"/>
      <c r="D142" s="110"/>
      <c r="E142" s="110"/>
      <c r="F142" s="110"/>
      <c r="G142" s="110"/>
      <c r="H142" s="110"/>
      <c r="I142" s="110"/>
      <c r="J142" s="110"/>
      <c r="K142" s="110"/>
      <c r="L142" s="110"/>
      <c r="M142" s="110"/>
      <c r="N142" s="110"/>
      <c r="O142" s="110"/>
      <c r="P142" s="110"/>
      <c r="Q142" s="110"/>
      <c r="R142" s="110"/>
      <c r="S142" s="110"/>
      <c r="T142" s="110"/>
      <c r="U142" s="110"/>
      <c r="V142" s="110"/>
      <c r="W142" s="110"/>
      <c r="X142" s="110"/>
      <c r="Y142" s="110"/>
      <c r="Z142" s="110"/>
    </row>
    <row r="143">
      <c r="A143" s="110"/>
      <c r="B143" s="110"/>
      <c r="C143" s="110"/>
      <c r="D143" s="110"/>
      <c r="E143" s="110"/>
      <c r="F143" s="110"/>
      <c r="G143" s="110"/>
      <c r="H143" s="110"/>
      <c r="I143" s="110"/>
      <c r="J143" s="110"/>
      <c r="K143" s="110"/>
      <c r="L143" s="110"/>
      <c r="M143" s="110"/>
      <c r="N143" s="110"/>
      <c r="O143" s="110"/>
      <c r="P143" s="110"/>
      <c r="Q143" s="110"/>
      <c r="R143" s="110"/>
      <c r="S143" s="110"/>
      <c r="T143" s="110"/>
      <c r="U143" s="110"/>
      <c r="V143" s="110"/>
      <c r="W143" s="110"/>
      <c r="X143" s="110"/>
      <c r="Y143" s="110"/>
      <c r="Z143" s="110"/>
    </row>
    <row r="144">
      <c r="A144" s="110"/>
      <c r="B144" s="110"/>
      <c r="C144" s="110"/>
      <c r="D144" s="110"/>
      <c r="E144" s="110"/>
      <c r="F144" s="110"/>
      <c r="G144" s="110"/>
      <c r="H144" s="110"/>
      <c r="I144" s="110"/>
      <c r="J144" s="110"/>
      <c r="K144" s="110"/>
      <c r="L144" s="110"/>
      <c r="M144" s="110"/>
      <c r="N144" s="110"/>
      <c r="O144" s="110"/>
      <c r="P144" s="110"/>
      <c r="Q144" s="110"/>
      <c r="R144" s="110"/>
      <c r="S144" s="110"/>
      <c r="T144" s="110"/>
      <c r="U144" s="110"/>
      <c r="V144" s="110"/>
      <c r="W144" s="110"/>
      <c r="X144" s="110"/>
      <c r="Y144" s="110"/>
      <c r="Z144" s="110"/>
    </row>
    <row r="145">
      <c r="A145" s="110"/>
      <c r="B145" s="110"/>
      <c r="C145" s="110"/>
      <c r="D145" s="110"/>
      <c r="E145" s="110"/>
      <c r="F145" s="110"/>
      <c r="G145" s="110"/>
      <c r="H145" s="110"/>
      <c r="I145" s="110"/>
      <c r="J145" s="110"/>
      <c r="K145" s="110"/>
      <c r="L145" s="110"/>
      <c r="M145" s="110"/>
      <c r="N145" s="110"/>
      <c r="O145" s="110"/>
      <c r="P145" s="110"/>
      <c r="Q145" s="110"/>
      <c r="R145" s="110"/>
      <c r="S145" s="110"/>
      <c r="T145" s="110"/>
      <c r="U145" s="110"/>
      <c r="V145" s="110"/>
      <c r="W145" s="110"/>
      <c r="X145" s="110"/>
      <c r="Y145" s="110"/>
      <c r="Z145" s="110"/>
    </row>
    <row r="146">
      <c r="A146" s="110"/>
      <c r="B146" s="110"/>
      <c r="C146" s="110"/>
      <c r="D146" s="110"/>
      <c r="E146" s="110"/>
      <c r="F146" s="110"/>
      <c r="G146" s="110"/>
      <c r="H146" s="110"/>
      <c r="I146" s="110"/>
      <c r="J146" s="110"/>
      <c r="K146" s="110"/>
      <c r="L146" s="110"/>
      <c r="M146" s="110"/>
      <c r="N146" s="110"/>
      <c r="O146" s="110"/>
      <c r="P146" s="110"/>
      <c r="Q146" s="110"/>
      <c r="R146" s="110"/>
      <c r="S146" s="110"/>
      <c r="T146" s="110"/>
      <c r="U146" s="110"/>
      <c r="V146" s="110"/>
      <c r="W146" s="110"/>
      <c r="X146" s="110"/>
      <c r="Y146" s="110"/>
      <c r="Z146" s="110"/>
    </row>
    <row r="147">
      <c r="A147" s="110"/>
      <c r="B147" s="110"/>
      <c r="C147" s="110"/>
      <c r="D147" s="110"/>
      <c r="E147" s="110"/>
      <c r="F147" s="110"/>
      <c r="G147" s="110"/>
      <c r="H147" s="110"/>
      <c r="I147" s="110"/>
      <c r="J147" s="110"/>
      <c r="K147" s="110"/>
      <c r="L147" s="110"/>
      <c r="M147" s="110"/>
      <c r="N147" s="110"/>
      <c r="O147" s="110"/>
      <c r="P147" s="110"/>
      <c r="Q147" s="110"/>
      <c r="R147" s="110"/>
      <c r="S147" s="110"/>
      <c r="T147" s="110"/>
      <c r="U147" s="110"/>
      <c r="V147" s="110"/>
      <c r="W147" s="110"/>
      <c r="X147" s="110"/>
      <c r="Y147" s="110"/>
      <c r="Z147" s="110"/>
    </row>
    <row r="148">
      <c r="A148" s="110"/>
      <c r="B148" s="110"/>
      <c r="C148" s="110"/>
      <c r="D148" s="110"/>
      <c r="E148" s="110"/>
      <c r="F148" s="110"/>
      <c r="G148" s="110"/>
      <c r="H148" s="110"/>
      <c r="I148" s="110"/>
      <c r="J148" s="110"/>
      <c r="K148" s="110"/>
      <c r="L148" s="110"/>
      <c r="M148" s="110"/>
      <c r="N148" s="110"/>
      <c r="O148" s="110"/>
      <c r="P148" s="110"/>
      <c r="Q148" s="110"/>
      <c r="R148" s="110"/>
      <c r="S148" s="110"/>
      <c r="T148" s="110"/>
      <c r="U148" s="110"/>
      <c r="V148" s="110"/>
      <c r="W148" s="110"/>
      <c r="X148" s="110"/>
      <c r="Y148" s="110"/>
      <c r="Z148" s="110"/>
    </row>
    <row r="149">
      <c r="A149" s="110"/>
      <c r="B149" s="110"/>
      <c r="C149" s="110"/>
      <c r="D149" s="110"/>
      <c r="E149" s="110"/>
      <c r="F149" s="110"/>
      <c r="G149" s="110"/>
      <c r="H149" s="110"/>
      <c r="I149" s="110"/>
      <c r="J149" s="110"/>
      <c r="K149" s="110"/>
      <c r="L149" s="110"/>
      <c r="M149" s="110"/>
      <c r="N149" s="110"/>
      <c r="O149" s="110"/>
      <c r="P149" s="110"/>
      <c r="Q149" s="110"/>
      <c r="R149" s="110"/>
      <c r="S149" s="110"/>
      <c r="T149" s="110"/>
      <c r="U149" s="110"/>
      <c r="V149" s="110"/>
      <c r="W149" s="110"/>
      <c r="X149" s="110"/>
      <c r="Y149" s="110"/>
      <c r="Z149" s="110"/>
    </row>
    <row r="150">
      <c r="A150" s="110"/>
      <c r="B150" s="110"/>
      <c r="C150" s="110"/>
      <c r="D150" s="110"/>
      <c r="E150" s="110"/>
      <c r="F150" s="110"/>
      <c r="G150" s="110"/>
      <c r="H150" s="110"/>
      <c r="I150" s="110"/>
      <c r="J150" s="110"/>
      <c r="K150" s="110"/>
      <c r="L150" s="110"/>
      <c r="M150" s="110"/>
      <c r="N150" s="110"/>
      <c r="O150" s="110"/>
      <c r="P150" s="110"/>
      <c r="Q150" s="110"/>
      <c r="R150" s="110"/>
      <c r="S150" s="110"/>
      <c r="T150" s="110"/>
      <c r="U150" s="110"/>
      <c r="V150" s="110"/>
      <c r="W150" s="110"/>
      <c r="X150" s="110"/>
      <c r="Y150" s="110"/>
      <c r="Z150" s="110"/>
    </row>
    <row r="151">
      <c r="A151" s="110"/>
      <c r="B151" s="110"/>
      <c r="C151" s="110"/>
      <c r="D151" s="110"/>
      <c r="E151" s="110"/>
      <c r="F151" s="110"/>
      <c r="G151" s="110"/>
      <c r="H151" s="110"/>
      <c r="I151" s="110"/>
      <c r="J151" s="110"/>
      <c r="K151" s="110"/>
      <c r="L151" s="110"/>
      <c r="M151" s="110"/>
      <c r="N151" s="110"/>
      <c r="O151" s="110"/>
      <c r="P151" s="110"/>
      <c r="Q151" s="110"/>
      <c r="R151" s="110"/>
      <c r="S151" s="110"/>
      <c r="T151" s="110"/>
      <c r="U151" s="110"/>
      <c r="V151" s="110"/>
      <c r="W151" s="110"/>
      <c r="X151" s="110"/>
      <c r="Y151" s="110"/>
      <c r="Z151" s="110"/>
    </row>
    <row r="152">
      <c r="A152" s="110"/>
      <c r="B152" s="110"/>
      <c r="C152" s="110"/>
      <c r="D152" s="110"/>
      <c r="E152" s="110"/>
      <c r="F152" s="110"/>
      <c r="G152" s="110"/>
      <c r="H152" s="110"/>
      <c r="I152" s="110"/>
      <c r="J152" s="110"/>
      <c r="K152" s="110"/>
      <c r="L152" s="110"/>
      <c r="M152" s="110"/>
      <c r="N152" s="110"/>
      <c r="O152" s="110"/>
      <c r="P152" s="110"/>
      <c r="Q152" s="110"/>
      <c r="R152" s="110"/>
      <c r="S152" s="110"/>
      <c r="T152" s="110"/>
      <c r="U152" s="110"/>
      <c r="V152" s="110"/>
      <c r="W152" s="110"/>
      <c r="X152" s="110"/>
      <c r="Y152" s="110"/>
      <c r="Z152" s="110"/>
    </row>
    <row r="153">
      <c r="A153" s="110"/>
      <c r="B153" s="110"/>
      <c r="C153" s="110"/>
      <c r="D153" s="110"/>
      <c r="E153" s="110"/>
      <c r="F153" s="110"/>
      <c r="G153" s="110"/>
      <c r="H153" s="110"/>
      <c r="I153" s="110"/>
      <c r="J153" s="110"/>
      <c r="K153" s="110"/>
      <c r="L153" s="110"/>
      <c r="M153" s="110"/>
      <c r="N153" s="110"/>
      <c r="O153" s="110"/>
      <c r="P153" s="110"/>
      <c r="Q153" s="110"/>
      <c r="R153" s="110"/>
      <c r="S153" s="110"/>
      <c r="T153" s="110"/>
      <c r="U153" s="110"/>
      <c r="V153" s="110"/>
      <c r="W153" s="110"/>
      <c r="X153" s="110"/>
      <c r="Y153" s="110"/>
      <c r="Z153" s="110"/>
    </row>
    <row r="154">
      <c r="A154" s="110"/>
      <c r="B154" s="110"/>
      <c r="C154" s="110"/>
      <c r="D154" s="110"/>
      <c r="E154" s="110"/>
      <c r="F154" s="110"/>
      <c r="G154" s="110"/>
      <c r="H154" s="110"/>
      <c r="I154" s="110"/>
      <c r="J154" s="110"/>
      <c r="K154" s="110"/>
      <c r="L154" s="110"/>
      <c r="M154" s="110"/>
      <c r="N154" s="110"/>
      <c r="O154" s="110"/>
      <c r="P154" s="110"/>
      <c r="Q154" s="110"/>
      <c r="R154" s="110"/>
      <c r="S154" s="110"/>
      <c r="T154" s="110"/>
      <c r="U154" s="110"/>
      <c r="V154" s="110"/>
      <c r="W154" s="110"/>
      <c r="X154" s="110"/>
      <c r="Y154" s="110"/>
      <c r="Z154" s="110"/>
    </row>
    <row r="155">
      <c r="A155" s="110"/>
      <c r="B155" s="110"/>
      <c r="C155" s="110"/>
      <c r="D155" s="110"/>
      <c r="E155" s="110"/>
      <c r="F155" s="110"/>
      <c r="G155" s="110"/>
      <c r="H155" s="110"/>
      <c r="I155" s="110"/>
      <c r="J155" s="110"/>
      <c r="K155" s="110"/>
      <c r="L155" s="110"/>
      <c r="M155" s="110"/>
      <c r="N155" s="110"/>
      <c r="O155" s="110"/>
      <c r="P155" s="110"/>
      <c r="Q155" s="110"/>
      <c r="R155" s="110"/>
      <c r="S155" s="110"/>
      <c r="T155" s="110"/>
      <c r="U155" s="110"/>
      <c r="V155" s="110"/>
      <c r="W155" s="110"/>
      <c r="X155" s="110"/>
      <c r="Y155" s="110"/>
      <c r="Z155" s="110"/>
    </row>
    <row r="156">
      <c r="A156" s="110"/>
      <c r="B156" s="110"/>
      <c r="C156" s="110"/>
      <c r="D156" s="110"/>
      <c r="E156" s="110"/>
      <c r="F156" s="110"/>
      <c r="G156" s="110"/>
      <c r="H156" s="110"/>
      <c r="I156" s="110"/>
      <c r="J156" s="110"/>
      <c r="K156" s="110"/>
      <c r="L156" s="110"/>
      <c r="M156" s="110"/>
      <c r="N156" s="110"/>
      <c r="O156" s="110"/>
      <c r="P156" s="110"/>
      <c r="Q156" s="110"/>
      <c r="R156" s="110"/>
      <c r="S156" s="110"/>
      <c r="T156" s="110"/>
      <c r="U156" s="110"/>
      <c r="V156" s="110"/>
      <c r="W156" s="110"/>
      <c r="X156" s="110"/>
      <c r="Y156" s="110"/>
      <c r="Z156" s="110"/>
    </row>
    <row r="157">
      <c r="A157" s="110"/>
      <c r="B157" s="110"/>
      <c r="C157" s="110"/>
      <c r="D157" s="110"/>
      <c r="E157" s="110"/>
      <c r="F157" s="110"/>
      <c r="G157" s="110"/>
      <c r="H157" s="110"/>
      <c r="I157" s="110"/>
      <c r="J157" s="110"/>
      <c r="K157" s="110"/>
      <c r="L157" s="110"/>
      <c r="M157" s="110"/>
      <c r="N157" s="110"/>
      <c r="O157" s="110"/>
      <c r="P157" s="110"/>
      <c r="Q157" s="110"/>
      <c r="R157" s="110"/>
      <c r="S157" s="110"/>
      <c r="T157" s="110"/>
      <c r="U157" s="110"/>
      <c r="V157" s="110"/>
      <c r="W157" s="110"/>
      <c r="X157" s="110"/>
      <c r="Y157" s="110"/>
      <c r="Z157" s="110"/>
    </row>
    <row r="158">
      <c r="A158" s="110"/>
      <c r="B158" s="110"/>
      <c r="C158" s="110"/>
      <c r="D158" s="110"/>
      <c r="E158" s="110"/>
      <c r="F158" s="110"/>
      <c r="G158" s="110"/>
      <c r="H158" s="110"/>
      <c r="I158" s="110"/>
      <c r="J158" s="110"/>
      <c r="K158" s="110"/>
      <c r="L158" s="110"/>
      <c r="M158" s="110"/>
      <c r="N158" s="110"/>
      <c r="O158" s="110"/>
      <c r="P158" s="110"/>
      <c r="Q158" s="110"/>
      <c r="R158" s="110"/>
      <c r="S158" s="110"/>
      <c r="T158" s="110"/>
      <c r="U158" s="110"/>
      <c r="V158" s="110"/>
      <c r="W158" s="110"/>
      <c r="X158" s="110"/>
      <c r="Y158" s="110"/>
      <c r="Z158" s="110"/>
    </row>
    <row r="159">
      <c r="A159" s="110"/>
      <c r="B159" s="110"/>
      <c r="C159" s="110"/>
      <c r="D159" s="110"/>
      <c r="E159" s="110"/>
      <c r="F159" s="110"/>
      <c r="G159" s="110"/>
      <c r="H159" s="110"/>
      <c r="I159" s="110"/>
      <c r="J159" s="110"/>
      <c r="K159" s="110"/>
      <c r="L159" s="110"/>
      <c r="M159" s="110"/>
      <c r="N159" s="110"/>
      <c r="O159" s="110"/>
      <c r="P159" s="110"/>
      <c r="Q159" s="110"/>
      <c r="R159" s="110"/>
      <c r="S159" s="110"/>
      <c r="T159" s="110"/>
      <c r="U159" s="110"/>
      <c r="V159" s="110"/>
      <c r="W159" s="110"/>
      <c r="X159" s="110"/>
      <c r="Y159" s="110"/>
      <c r="Z159" s="110"/>
    </row>
    <row r="160">
      <c r="A160" s="110"/>
      <c r="B160" s="110"/>
      <c r="C160" s="110"/>
      <c r="D160" s="110"/>
      <c r="E160" s="110"/>
      <c r="F160" s="110"/>
      <c r="G160" s="110"/>
      <c r="H160" s="110"/>
      <c r="I160" s="110"/>
      <c r="J160" s="110"/>
      <c r="K160" s="110"/>
      <c r="L160" s="110"/>
      <c r="M160" s="110"/>
      <c r="N160" s="110"/>
      <c r="O160" s="110"/>
      <c r="P160" s="110"/>
      <c r="Q160" s="110"/>
      <c r="R160" s="110"/>
      <c r="S160" s="110"/>
      <c r="T160" s="110"/>
      <c r="U160" s="110"/>
      <c r="V160" s="110"/>
      <c r="W160" s="110"/>
      <c r="X160" s="110"/>
      <c r="Y160" s="110"/>
      <c r="Z160" s="110"/>
    </row>
    <row r="161">
      <c r="A161" s="110"/>
      <c r="B161" s="110"/>
      <c r="C161" s="110"/>
      <c r="D161" s="110"/>
      <c r="E161" s="110"/>
      <c r="F161" s="110"/>
      <c r="G161" s="110"/>
      <c r="H161" s="110"/>
      <c r="I161" s="110"/>
      <c r="J161" s="110"/>
      <c r="K161" s="110"/>
      <c r="L161" s="110"/>
      <c r="M161" s="110"/>
      <c r="N161" s="110"/>
      <c r="O161" s="110"/>
      <c r="P161" s="110"/>
      <c r="Q161" s="110"/>
      <c r="R161" s="110"/>
      <c r="S161" s="110"/>
      <c r="T161" s="110"/>
      <c r="U161" s="110"/>
      <c r="V161" s="110"/>
      <c r="W161" s="110"/>
      <c r="X161" s="110"/>
      <c r="Y161" s="110"/>
      <c r="Z161" s="110"/>
    </row>
    <row r="162">
      <c r="A162" s="110"/>
      <c r="B162" s="110"/>
      <c r="C162" s="110"/>
      <c r="D162" s="110"/>
      <c r="E162" s="110"/>
      <c r="F162" s="110"/>
      <c r="G162" s="110"/>
      <c r="H162" s="110"/>
      <c r="I162" s="110"/>
      <c r="J162" s="110"/>
      <c r="K162" s="110"/>
      <c r="L162" s="110"/>
      <c r="M162" s="110"/>
      <c r="N162" s="110"/>
      <c r="O162" s="110"/>
      <c r="P162" s="110"/>
      <c r="Q162" s="110"/>
      <c r="R162" s="110"/>
      <c r="S162" s="110"/>
      <c r="T162" s="110"/>
      <c r="U162" s="110"/>
      <c r="V162" s="110"/>
      <c r="W162" s="110"/>
      <c r="X162" s="110"/>
      <c r="Y162" s="110"/>
      <c r="Z162" s="110"/>
    </row>
    <row r="163">
      <c r="A163" s="110"/>
      <c r="B163" s="110"/>
      <c r="C163" s="110"/>
      <c r="D163" s="110"/>
      <c r="E163" s="110"/>
      <c r="F163" s="110"/>
      <c r="G163" s="110"/>
      <c r="H163" s="110"/>
      <c r="I163" s="110"/>
      <c r="J163" s="110"/>
      <c r="K163" s="110"/>
      <c r="L163" s="110"/>
      <c r="M163" s="110"/>
      <c r="N163" s="110"/>
      <c r="O163" s="110"/>
      <c r="P163" s="110"/>
      <c r="Q163" s="110"/>
      <c r="R163" s="110"/>
      <c r="S163" s="110"/>
      <c r="T163" s="110"/>
      <c r="U163" s="110"/>
      <c r="V163" s="110"/>
      <c r="W163" s="110"/>
      <c r="X163" s="110"/>
      <c r="Y163" s="110"/>
      <c r="Z163" s="110"/>
    </row>
    <row r="164">
      <c r="A164" s="110"/>
      <c r="B164" s="110"/>
      <c r="C164" s="110"/>
      <c r="D164" s="110"/>
      <c r="E164" s="110"/>
      <c r="F164" s="110"/>
      <c r="G164" s="110"/>
      <c r="H164" s="110"/>
      <c r="I164" s="110"/>
      <c r="J164" s="110"/>
      <c r="K164" s="110"/>
      <c r="L164" s="110"/>
      <c r="M164" s="110"/>
      <c r="N164" s="110"/>
      <c r="O164" s="110"/>
      <c r="P164" s="110"/>
      <c r="Q164" s="110"/>
      <c r="R164" s="110"/>
      <c r="S164" s="110"/>
      <c r="T164" s="110"/>
      <c r="U164" s="110"/>
      <c r="V164" s="110"/>
      <c r="W164" s="110"/>
      <c r="X164" s="110"/>
      <c r="Y164" s="110"/>
      <c r="Z164" s="110"/>
    </row>
    <row r="165">
      <c r="A165" s="110"/>
      <c r="B165" s="110"/>
      <c r="C165" s="110"/>
      <c r="D165" s="110"/>
      <c r="E165" s="110"/>
      <c r="F165" s="110"/>
      <c r="G165" s="110"/>
      <c r="H165" s="110"/>
      <c r="I165" s="110"/>
      <c r="J165" s="110"/>
      <c r="K165" s="110"/>
      <c r="L165" s="110"/>
      <c r="M165" s="110"/>
      <c r="N165" s="110"/>
      <c r="O165" s="110"/>
      <c r="P165" s="110"/>
      <c r="Q165" s="110"/>
      <c r="R165" s="110"/>
      <c r="S165" s="110"/>
      <c r="T165" s="110"/>
      <c r="U165" s="110"/>
      <c r="V165" s="110"/>
      <c r="W165" s="110"/>
      <c r="X165" s="110"/>
      <c r="Y165" s="110"/>
      <c r="Z165" s="110"/>
    </row>
    <row r="166">
      <c r="A166" s="110"/>
      <c r="B166" s="110"/>
      <c r="C166" s="110"/>
      <c r="D166" s="110"/>
      <c r="E166" s="110"/>
      <c r="F166" s="110"/>
      <c r="G166" s="110"/>
      <c r="H166" s="110"/>
      <c r="I166" s="110"/>
      <c r="J166" s="110"/>
      <c r="K166" s="110"/>
      <c r="L166" s="110"/>
      <c r="M166" s="110"/>
      <c r="N166" s="110"/>
      <c r="O166" s="110"/>
      <c r="P166" s="110"/>
      <c r="Q166" s="110"/>
      <c r="R166" s="110"/>
      <c r="S166" s="110"/>
      <c r="T166" s="110"/>
      <c r="U166" s="110"/>
      <c r="V166" s="110"/>
      <c r="W166" s="110"/>
      <c r="X166" s="110"/>
      <c r="Y166" s="110"/>
      <c r="Z166" s="110"/>
    </row>
    <row r="167">
      <c r="A167" s="110"/>
      <c r="B167" s="110"/>
      <c r="C167" s="110"/>
      <c r="D167" s="110"/>
      <c r="E167" s="110"/>
      <c r="F167" s="110"/>
      <c r="G167" s="110"/>
      <c r="H167" s="110"/>
      <c r="I167" s="110"/>
      <c r="J167" s="110"/>
      <c r="K167" s="110"/>
      <c r="L167" s="110"/>
      <c r="M167" s="110"/>
      <c r="N167" s="110"/>
      <c r="O167" s="110"/>
      <c r="P167" s="110"/>
      <c r="Q167" s="110"/>
      <c r="R167" s="110"/>
      <c r="S167" s="110"/>
      <c r="T167" s="110"/>
      <c r="U167" s="110"/>
      <c r="V167" s="110"/>
      <c r="W167" s="110"/>
      <c r="X167" s="110"/>
      <c r="Y167" s="110"/>
      <c r="Z167" s="110"/>
    </row>
    <row r="168">
      <c r="A168" s="110"/>
      <c r="B168" s="110"/>
      <c r="C168" s="110"/>
      <c r="D168" s="110"/>
      <c r="E168" s="110"/>
      <c r="F168" s="110"/>
      <c r="G168" s="110"/>
      <c r="H168" s="110"/>
      <c r="I168" s="110"/>
      <c r="J168" s="110"/>
      <c r="K168" s="110"/>
      <c r="L168" s="110"/>
      <c r="M168" s="110"/>
      <c r="N168" s="110"/>
      <c r="O168" s="110"/>
      <c r="P168" s="110"/>
      <c r="Q168" s="110"/>
      <c r="R168" s="110"/>
      <c r="S168" s="110"/>
      <c r="T168" s="110"/>
      <c r="U168" s="110"/>
      <c r="V168" s="110"/>
      <c r="W168" s="110"/>
      <c r="X168" s="110"/>
      <c r="Y168" s="110"/>
      <c r="Z168" s="110"/>
    </row>
    <row r="169">
      <c r="A169" s="110"/>
      <c r="B169" s="110"/>
      <c r="C169" s="110"/>
      <c r="D169" s="110"/>
      <c r="E169" s="110"/>
      <c r="F169" s="110"/>
      <c r="G169" s="110"/>
      <c r="H169" s="110"/>
      <c r="I169" s="110"/>
      <c r="J169" s="110"/>
      <c r="K169" s="110"/>
      <c r="L169" s="110"/>
      <c r="M169" s="110"/>
      <c r="N169" s="110"/>
      <c r="O169" s="110"/>
      <c r="P169" s="110"/>
      <c r="Q169" s="110"/>
      <c r="R169" s="110"/>
      <c r="S169" s="110"/>
      <c r="T169" s="110"/>
      <c r="U169" s="110"/>
      <c r="V169" s="110"/>
      <c r="W169" s="110"/>
      <c r="X169" s="110"/>
      <c r="Y169" s="110"/>
      <c r="Z169" s="110"/>
    </row>
    <row r="170">
      <c r="A170" s="110"/>
      <c r="B170" s="110"/>
      <c r="C170" s="110"/>
      <c r="D170" s="110"/>
      <c r="E170" s="110"/>
      <c r="F170" s="110"/>
      <c r="G170" s="110"/>
      <c r="H170" s="110"/>
      <c r="I170" s="110"/>
      <c r="J170" s="110"/>
      <c r="K170" s="110"/>
      <c r="L170" s="110"/>
      <c r="M170" s="110"/>
      <c r="N170" s="110"/>
      <c r="O170" s="110"/>
      <c r="P170" s="110"/>
      <c r="Q170" s="110"/>
      <c r="R170" s="110"/>
      <c r="S170" s="110"/>
      <c r="T170" s="110"/>
      <c r="U170" s="110"/>
      <c r="V170" s="110"/>
      <c r="W170" s="110"/>
      <c r="X170" s="110"/>
      <c r="Y170" s="110"/>
      <c r="Z170" s="110"/>
    </row>
    <row r="171">
      <c r="A171" s="110"/>
      <c r="B171" s="110"/>
      <c r="C171" s="110"/>
      <c r="D171" s="110"/>
      <c r="E171" s="110"/>
      <c r="F171" s="110"/>
      <c r="G171" s="110"/>
      <c r="H171" s="110"/>
      <c r="I171" s="110"/>
      <c r="J171" s="110"/>
      <c r="K171" s="110"/>
      <c r="L171" s="110"/>
      <c r="M171" s="110"/>
      <c r="N171" s="110"/>
      <c r="O171" s="110"/>
      <c r="P171" s="110"/>
      <c r="Q171" s="110"/>
      <c r="R171" s="110"/>
      <c r="S171" s="110"/>
      <c r="T171" s="110"/>
      <c r="U171" s="110"/>
      <c r="V171" s="110"/>
      <c r="W171" s="110"/>
      <c r="X171" s="110"/>
      <c r="Y171" s="110"/>
      <c r="Z171" s="110"/>
    </row>
    <row r="172">
      <c r="A172" s="110"/>
      <c r="B172" s="110"/>
      <c r="C172" s="110"/>
      <c r="D172" s="110"/>
      <c r="E172" s="110"/>
      <c r="F172" s="110"/>
      <c r="G172" s="110"/>
      <c r="H172" s="110"/>
      <c r="I172" s="110"/>
      <c r="J172" s="110"/>
      <c r="K172" s="110"/>
      <c r="L172" s="110"/>
      <c r="M172" s="110"/>
      <c r="N172" s="110"/>
      <c r="O172" s="110"/>
      <c r="P172" s="110"/>
      <c r="Q172" s="110"/>
      <c r="R172" s="110"/>
      <c r="S172" s="110"/>
      <c r="T172" s="110"/>
      <c r="U172" s="110"/>
      <c r="V172" s="110"/>
      <c r="W172" s="110"/>
      <c r="X172" s="110"/>
      <c r="Y172" s="110"/>
      <c r="Z172" s="110"/>
    </row>
    <row r="173">
      <c r="A173" s="110"/>
      <c r="B173" s="110"/>
      <c r="C173" s="110"/>
      <c r="D173" s="110"/>
      <c r="E173" s="110"/>
      <c r="F173" s="110"/>
      <c r="G173" s="110"/>
      <c r="H173" s="110"/>
      <c r="I173" s="110"/>
      <c r="J173" s="110"/>
      <c r="K173" s="110"/>
      <c r="L173" s="110"/>
      <c r="M173" s="110"/>
      <c r="N173" s="110"/>
      <c r="O173" s="110"/>
      <c r="P173" s="110"/>
      <c r="Q173" s="110"/>
      <c r="R173" s="110"/>
      <c r="S173" s="110"/>
      <c r="T173" s="110"/>
      <c r="U173" s="110"/>
      <c r="V173" s="110"/>
      <c r="W173" s="110"/>
      <c r="X173" s="110"/>
      <c r="Y173" s="110"/>
      <c r="Z173" s="110"/>
    </row>
    <row r="174">
      <c r="A174" s="110"/>
      <c r="B174" s="110"/>
      <c r="C174" s="110"/>
      <c r="D174" s="110"/>
      <c r="E174" s="110"/>
      <c r="F174" s="110"/>
      <c r="G174" s="110"/>
      <c r="H174" s="110"/>
      <c r="I174" s="110"/>
      <c r="J174" s="110"/>
      <c r="K174" s="110"/>
      <c r="L174" s="110"/>
      <c r="M174" s="110"/>
      <c r="N174" s="110"/>
      <c r="O174" s="110"/>
      <c r="P174" s="110"/>
      <c r="Q174" s="110"/>
      <c r="R174" s="110"/>
      <c r="S174" s="110"/>
      <c r="T174" s="110"/>
      <c r="U174" s="110"/>
      <c r="V174" s="110"/>
      <c r="W174" s="110"/>
      <c r="X174" s="110"/>
      <c r="Y174" s="110"/>
      <c r="Z174" s="110"/>
    </row>
    <row r="175">
      <c r="A175" s="110"/>
      <c r="B175" s="110"/>
      <c r="C175" s="110"/>
      <c r="D175" s="110"/>
      <c r="E175" s="110"/>
      <c r="F175" s="110"/>
      <c r="G175" s="110"/>
      <c r="H175" s="110"/>
      <c r="I175" s="110"/>
      <c r="J175" s="110"/>
      <c r="K175" s="110"/>
      <c r="L175" s="110"/>
      <c r="M175" s="110"/>
      <c r="N175" s="110"/>
      <c r="O175" s="110"/>
      <c r="P175" s="110"/>
      <c r="Q175" s="110"/>
      <c r="R175" s="110"/>
      <c r="S175" s="110"/>
      <c r="T175" s="110"/>
      <c r="U175" s="110"/>
      <c r="V175" s="110"/>
      <c r="W175" s="110"/>
      <c r="X175" s="110"/>
      <c r="Y175" s="110"/>
      <c r="Z175" s="110"/>
    </row>
    <row r="176">
      <c r="A176" s="110"/>
      <c r="B176" s="110"/>
      <c r="C176" s="110"/>
      <c r="D176" s="110"/>
      <c r="E176" s="110"/>
      <c r="F176" s="110"/>
      <c r="G176" s="110"/>
      <c r="H176" s="110"/>
      <c r="I176" s="110"/>
      <c r="J176" s="110"/>
      <c r="K176" s="110"/>
      <c r="L176" s="110"/>
      <c r="M176" s="110"/>
      <c r="N176" s="110"/>
      <c r="O176" s="110"/>
      <c r="P176" s="110"/>
      <c r="Q176" s="110"/>
      <c r="R176" s="110"/>
      <c r="S176" s="110"/>
      <c r="T176" s="110"/>
      <c r="U176" s="110"/>
      <c r="V176" s="110"/>
      <c r="W176" s="110"/>
      <c r="X176" s="110"/>
      <c r="Y176" s="110"/>
      <c r="Z176" s="110"/>
    </row>
    <row r="177">
      <c r="A177" s="110"/>
      <c r="B177" s="110"/>
      <c r="C177" s="110"/>
      <c r="D177" s="110"/>
      <c r="E177" s="110"/>
      <c r="F177" s="110"/>
      <c r="G177" s="110"/>
      <c r="H177" s="110"/>
      <c r="I177" s="110"/>
      <c r="J177" s="110"/>
      <c r="K177" s="110"/>
      <c r="L177" s="110"/>
      <c r="M177" s="110"/>
      <c r="N177" s="110"/>
      <c r="O177" s="110"/>
      <c r="P177" s="110"/>
      <c r="Q177" s="110"/>
      <c r="R177" s="110"/>
      <c r="S177" s="110"/>
      <c r="T177" s="110"/>
      <c r="U177" s="110"/>
      <c r="V177" s="110"/>
      <c r="W177" s="110"/>
      <c r="X177" s="110"/>
      <c r="Y177" s="110"/>
      <c r="Z177" s="110"/>
    </row>
    <row r="178">
      <c r="A178" s="110"/>
      <c r="B178" s="110"/>
      <c r="C178" s="110"/>
      <c r="D178" s="110"/>
      <c r="E178" s="110"/>
      <c r="F178" s="110"/>
      <c r="G178" s="110"/>
      <c r="H178" s="110"/>
      <c r="I178" s="110"/>
      <c r="J178" s="110"/>
      <c r="K178" s="110"/>
      <c r="L178" s="110"/>
      <c r="M178" s="110"/>
      <c r="N178" s="110"/>
      <c r="O178" s="110"/>
      <c r="P178" s="110"/>
      <c r="Q178" s="110"/>
      <c r="R178" s="110"/>
      <c r="S178" s="110"/>
      <c r="T178" s="110"/>
      <c r="U178" s="110"/>
      <c r="V178" s="110"/>
      <c r="W178" s="110"/>
      <c r="X178" s="110"/>
      <c r="Y178" s="110"/>
      <c r="Z178" s="110"/>
    </row>
    <row r="179">
      <c r="A179" s="110"/>
      <c r="B179" s="110"/>
      <c r="C179" s="110"/>
      <c r="D179" s="110"/>
      <c r="E179" s="110"/>
      <c r="F179" s="110"/>
      <c r="G179" s="110"/>
      <c r="H179" s="110"/>
      <c r="I179" s="110"/>
      <c r="J179" s="110"/>
      <c r="K179" s="110"/>
      <c r="L179" s="110"/>
      <c r="M179" s="110"/>
      <c r="N179" s="110"/>
      <c r="O179" s="110"/>
      <c r="P179" s="110"/>
      <c r="Q179" s="110"/>
      <c r="R179" s="110"/>
      <c r="S179" s="110"/>
      <c r="T179" s="110"/>
      <c r="U179" s="110"/>
      <c r="V179" s="110"/>
      <c r="W179" s="110"/>
      <c r="X179" s="110"/>
      <c r="Y179" s="110"/>
      <c r="Z179" s="110"/>
    </row>
    <row r="180">
      <c r="A180" s="110"/>
      <c r="B180" s="110"/>
      <c r="C180" s="110"/>
      <c r="D180" s="110"/>
      <c r="E180" s="110"/>
      <c r="F180" s="110"/>
      <c r="G180" s="110"/>
      <c r="H180" s="110"/>
      <c r="I180" s="110"/>
      <c r="J180" s="110"/>
      <c r="K180" s="110"/>
      <c r="L180" s="110"/>
      <c r="M180" s="110"/>
      <c r="N180" s="110"/>
      <c r="O180" s="110"/>
      <c r="P180" s="110"/>
      <c r="Q180" s="110"/>
      <c r="R180" s="110"/>
      <c r="S180" s="110"/>
      <c r="T180" s="110"/>
      <c r="U180" s="110"/>
      <c r="V180" s="110"/>
      <c r="W180" s="110"/>
      <c r="X180" s="110"/>
      <c r="Y180" s="110"/>
      <c r="Z180" s="110"/>
    </row>
    <row r="181">
      <c r="A181" s="110"/>
      <c r="B181" s="110"/>
      <c r="C181" s="110"/>
      <c r="D181" s="110"/>
      <c r="E181" s="110"/>
      <c r="F181" s="110"/>
      <c r="G181" s="110"/>
      <c r="H181" s="110"/>
      <c r="I181" s="110"/>
      <c r="J181" s="110"/>
      <c r="K181" s="110"/>
      <c r="L181" s="110"/>
      <c r="M181" s="110"/>
      <c r="N181" s="110"/>
      <c r="O181" s="110"/>
      <c r="P181" s="110"/>
      <c r="Q181" s="110"/>
      <c r="R181" s="110"/>
      <c r="S181" s="110"/>
      <c r="T181" s="110"/>
      <c r="U181" s="110"/>
      <c r="V181" s="110"/>
      <c r="W181" s="110"/>
      <c r="X181" s="110"/>
      <c r="Y181" s="110"/>
      <c r="Z181" s="110"/>
    </row>
    <row r="182">
      <c r="A182" s="110"/>
      <c r="B182" s="110"/>
      <c r="C182" s="110"/>
      <c r="D182" s="110"/>
      <c r="E182" s="110"/>
      <c r="F182" s="110"/>
      <c r="G182" s="110"/>
      <c r="H182" s="110"/>
      <c r="I182" s="110"/>
      <c r="J182" s="110"/>
      <c r="K182" s="110"/>
      <c r="L182" s="110"/>
      <c r="M182" s="110"/>
      <c r="N182" s="110"/>
      <c r="O182" s="110"/>
      <c r="P182" s="110"/>
      <c r="Q182" s="110"/>
      <c r="R182" s="110"/>
      <c r="S182" s="110"/>
      <c r="T182" s="110"/>
      <c r="U182" s="110"/>
      <c r="V182" s="110"/>
      <c r="W182" s="110"/>
      <c r="X182" s="110"/>
      <c r="Y182" s="110"/>
      <c r="Z182" s="110"/>
    </row>
    <row r="183">
      <c r="A183" s="110"/>
      <c r="B183" s="110"/>
      <c r="C183" s="110"/>
      <c r="D183" s="110"/>
      <c r="E183" s="110"/>
      <c r="F183" s="110"/>
      <c r="G183" s="110"/>
      <c r="H183" s="110"/>
      <c r="I183" s="110"/>
      <c r="J183" s="110"/>
      <c r="K183" s="110"/>
      <c r="L183" s="110"/>
      <c r="M183" s="110"/>
      <c r="N183" s="110"/>
      <c r="O183" s="110"/>
      <c r="P183" s="110"/>
      <c r="Q183" s="110"/>
      <c r="R183" s="110"/>
      <c r="S183" s="110"/>
      <c r="T183" s="110"/>
      <c r="U183" s="110"/>
      <c r="V183" s="110"/>
      <c r="W183" s="110"/>
      <c r="X183" s="110"/>
      <c r="Y183" s="110"/>
      <c r="Z183" s="110"/>
    </row>
    <row r="184">
      <c r="A184" s="110"/>
      <c r="B184" s="110"/>
      <c r="C184" s="110"/>
      <c r="D184" s="110"/>
      <c r="E184" s="110"/>
      <c r="F184" s="110"/>
      <c r="G184" s="110"/>
      <c r="H184" s="110"/>
      <c r="I184" s="110"/>
      <c r="J184" s="110"/>
      <c r="K184" s="110"/>
      <c r="L184" s="110"/>
      <c r="M184" s="110"/>
      <c r="N184" s="110"/>
      <c r="O184" s="110"/>
      <c r="P184" s="110"/>
      <c r="Q184" s="110"/>
      <c r="R184" s="110"/>
      <c r="S184" s="110"/>
      <c r="T184" s="110"/>
      <c r="U184" s="110"/>
      <c r="V184" s="110"/>
      <c r="W184" s="110"/>
      <c r="X184" s="110"/>
      <c r="Y184" s="110"/>
      <c r="Z184" s="110"/>
    </row>
    <row r="185">
      <c r="A185" s="110"/>
      <c r="B185" s="110"/>
      <c r="C185" s="110"/>
      <c r="D185" s="110"/>
      <c r="E185" s="110"/>
      <c r="F185" s="110"/>
      <c r="G185" s="110"/>
      <c r="H185" s="110"/>
      <c r="I185" s="110"/>
      <c r="J185" s="110"/>
      <c r="K185" s="110"/>
      <c r="L185" s="110"/>
      <c r="M185" s="110"/>
      <c r="N185" s="110"/>
      <c r="O185" s="110"/>
      <c r="P185" s="110"/>
      <c r="Q185" s="110"/>
      <c r="R185" s="110"/>
      <c r="S185" s="110"/>
      <c r="T185" s="110"/>
      <c r="U185" s="110"/>
      <c r="V185" s="110"/>
      <c r="W185" s="110"/>
      <c r="X185" s="110"/>
      <c r="Y185" s="110"/>
      <c r="Z185" s="110"/>
    </row>
    <row r="186">
      <c r="A186" s="110"/>
      <c r="B186" s="110"/>
      <c r="C186" s="110"/>
      <c r="D186" s="110"/>
      <c r="E186" s="110"/>
      <c r="F186" s="110"/>
      <c r="G186" s="110"/>
      <c r="H186" s="110"/>
      <c r="I186" s="110"/>
      <c r="J186" s="110"/>
      <c r="K186" s="110"/>
      <c r="L186" s="110"/>
      <c r="M186" s="110"/>
      <c r="N186" s="110"/>
      <c r="O186" s="110"/>
      <c r="P186" s="110"/>
      <c r="Q186" s="110"/>
      <c r="R186" s="110"/>
      <c r="S186" s="110"/>
      <c r="T186" s="110"/>
      <c r="U186" s="110"/>
      <c r="V186" s="110"/>
      <c r="W186" s="110"/>
      <c r="X186" s="110"/>
      <c r="Y186" s="110"/>
      <c r="Z186" s="110"/>
    </row>
    <row r="187">
      <c r="A187" s="110"/>
      <c r="B187" s="110"/>
      <c r="C187" s="110"/>
      <c r="D187" s="110"/>
      <c r="E187" s="110"/>
      <c r="F187" s="110"/>
      <c r="G187" s="110"/>
      <c r="H187" s="110"/>
      <c r="I187" s="110"/>
      <c r="J187" s="110"/>
      <c r="K187" s="110"/>
      <c r="L187" s="110"/>
      <c r="M187" s="110"/>
      <c r="N187" s="110"/>
      <c r="O187" s="110"/>
      <c r="P187" s="110"/>
      <c r="Q187" s="110"/>
      <c r="R187" s="110"/>
      <c r="S187" s="110"/>
      <c r="T187" s="110"/>
      <c r="U187" s="110"/>
      <c r="V187" s="110"/>
      <c r="W187" s="110"/>
      <c r="X187" s="110"/>
      <c r="Y187" s="110"/>
      <c r="Z187" s="110"/>
    </row>
    <row r="188">
      <c r="A188" s="110"/>
      <c r="B188" s="110"/>
      <c r="C188" s="110"/>
      <c r="D188" s="110"/>
      <c r="E188" s="110"/>
      <c r="F188" s="110"/>
      <c r="G188" s="110"/>
      <c r="H188" s="110"/>
      <c r="I188" s="110"/>
      <c r="J188" s="110"/>
      <c r="K188" s="110"/>
      <c r="L188" s="110"/>
      <c r="M188" s="110"/>
      <c r="N188" s="110"/>
      <c r="O188" s="110"/>
      <c r="P188" s="110"/>
      <c r="Q188" s="110"/>
      <c r="R188" s="110"/>
      <c r="S188" s="110"/>
      <c r="T188" s="110"/>
      <c r="U188" s="110"/>
      <c r="V188" s="110"/>
      <c r="W188" s="110"/>
      <c r="X188" s="110"/>
      <c r="Y188" s="110"/>
      <c r="Z188" s="110"/>
    </row>
    <row r="189">
      <c r="A189" s="110"/>
      <c r="B189" s="110"/>
      <c r="C189" s="110"/>
      <c r="D189" s="110"/>
      <c r="E189" s="110"/>
      <c r="F189" s="110"/>
      <c r="G189" s="110"/>
      <c r="H189" s="110"/>
      <c r="I189" s="110"/>
      <c r="J189" s="110"/>
      <c r="K189" s="110"/>
      <c r="L189" s="110"/>
      <c r="M189" s="110"/>
      <c r="N189" s="110"/>
      <c r="O189" s="110"/>
      <c r="P189" s="110"/>
      <c r="Q189" s="110"/>
      <c r="R189" s="110"/>
      <c r="S189" s="110"/>
      <c r="T189" s="110"/>
      <c r="U189" s="110"/>
      <c r="V189" s="110"/>
      <c r="W189" s="110"/>
      <c r="X189" s="110"/>
      <c r="Y189" s="110"/>
      <c r="Z189" s="110"/>
    </row>
    <row r="190">
      <c r="A190" s="110"/>
      <c r="B190" s="110"/>
      <c r="C190" s="110"/>
      <c r="D190" s="110"/>
      <c r="E190" s="110"/>
      <c r="F190" s="110"/>
      <c r="G190" s="110"/>
      <c r="H190" s="110"/>
      <c r="I190" s="110"/>
      <c r="J190" s="110"/>
      <c r="K190" s="110"/>
      <c r="L190" s="110"/>
      <c r="M190" s="110"/>
      <c r="N190" s="110"/>
      <c r="O190" s="110"/>
      <c r="P190" s="110"/>
      <c r="Q190" s="110"/>
      <c r="R190" s="110"/>
      <c r="S190" s="110"/>
      <c r="T190" s="110"/>
      <c r="U190" s="110"/>
      <c r="V190" s="110"/>
      <c r="W190" s="110"/>
      <c r="X190" s="110"/>
      <c r="Y190" s="110"/>
      <c r="Z190" s="110"/>
    </row>
    <row r="191">
      <c r="A191" s="110"/>
      <c r="B191" s="110"/>
      <c r="C191" s="110"/>
      <c r="D191" s="110"/>
      <c r="E191" s="110"/>
      <c r="F191" s="110"/>
      <c r="G191" s="110"/>
      <c r="H191" s="110"/>
      <c r="I191" s="110"/>
      <c r="J191" s="110"/>
      <c r="K191" s="110"/>
      <c r="L191" s="110"/>
      <c r="M191" s="110"/>
      <c r="N191" s="110"/>
      <c r="O191" s="110"/>
      <c r="P191" s="110"/>
      <c r="Q191" s="110"/>
      <c r="R191" s="110"/>
      <c r="S191" s="110"/>
      <c r="T191" s="110"/>
      <c r="U191" s="110"/>
      <c r="V191" s="110"/>
      <c r="W191" s="110"/>
      <c r="X191" s="110"/>
      <c r="Y191" s="110"/>
      <c r="Z191" s="110"/>
    </row>
    <row r="192">
      <c r="A192" s="110"/>
      <c r="B192" s="110"/>
      <c r="C192" s="110"/>
      <c r="D192" s="110"/>
      <c r="E192" s="110"/>
      <c r="F192" s="110"/>
      <c r="G192" s="110"/>
      <c r="H192" s="110"/>
      <c r="I192" s="110"/>
      <c r="J192" s="110"/>
      <c r="K192" s="110"/>
      <c r="L192" s="110"/>
      <c r="M192" s="110"/>
      <c r="N192" s="110"/>
      <c r="O192" s="110"/>
      <c r="P192" s="110"/>
      <c r="Q192" s="110"/>
      <c r="R192" s="110"/>
      <c r="S192" s="110"/>
      <c r="T192" s="110"/>
      <c r="U192" s="110"/>
      <c r="V192" s="110"/>
      <c r="W192" s="110"/>
      <c r="X192" s="110"/>
      <c r="Y192" s="110"/>
      <c r="Z192" s="110"/>
    </row>
    <row r="193">
      <c r="A193" s="110"/>
      <c r="B193" s="110"/>
      <c r="C193" s="110"/>
      <c r="D193" s="110"/>
      <c r="E193" s="110"/>
      <c r="F193" s="110"/>
      <c r="G193" s="110"/>
      <c r="H193" s="110"/>
      <c r="I193" s="110"/>
      <c r="J193" s="110"/>
      <c r="K193" s="110"/>
      <c r="L193" s="110"/>
      <c r="M193" s="110"/>
      <c r="N193" s="110"/>
      <c r="O193" s="110"/>
      <c r="P193" s="110"/>
      <c r="Q193" s="110"/>
      <c r="R193" s="110"/>
      <c r="S193" s="110"/>
      <c r="T193" s="110"/>
      <c r="U193" s="110"/>
      <c r="V193" s="110"/>
      <c r="W193" s="110"/>
      <c r="X193" s="110"/>
      <c r="Y193" s="110"/>
      <c r="Z193" s="110"/>
    </row>
    <row r="194">
      <c r="A194" s="110"/>
      <c r="B194" s="110"/>
      <c r="C194" s="110"/>
      <c r="D194" s="110"/>
      <c r="E194" s="110"/>
      <c r="F194" s="110"/>
      <c r="G194" s="110"/>
      <c r="H194" s="110"/>
      <c r="I194" s="110"/>
      <c r="J194" s="110"/>
      <c r="K194" s="110"/>
      <c r="L194" s="110"/>
      <c r="M194" s="110"/>
      <c r="N194" s="110"/>
      <c r="O194" s="110"/>
      <c r="P194" s="110"/>
      <c r="Q194" s="110"/>
      <c r="R194" s="110"/>
      <c r="S194" s="110"/>
      <c r="T194" s="110"/>
      <c r="U194" s="110"/>
      <c r="V194" s="110"/>
      <c r="W194" s="110"/>
      <c r="X194" s="110"/>
      <c r="Y194" s="110"/>
      <c r="Z194" s="110"/>
    </row>
    <row r="195">
      <c r="A195" s="110"/>
      <c r="B195" s="110"/>
      <c r="C195" s="110"/>
      <c r="D195" s="110"/>
      <c r="E195" s="110"/>
      <c r="F195" s="110"/>
      <c r="G195" s="110"/>
      <c r="H195" s="110"/>
      <c r="I195" s="110"/>
      <c r="J195" s="110"/>
      <c r="K195" s="110"/>
      <c r="L195" s="110"/>
      <c r="M195" s="110"/>
      <c r="N195" s="110"/>
      <c r="O195" s="110"/>
      <c r="P195" s="110"/>
      <c r="Q195" s="110"/>
      <c r="R195" s="110"/>
      <c r="S195" s="110"/>
      <c r="T195" s="110"/>
      <c r="U195" s="110"/>
      <c r="V195" s="110"/>
      <c r="W195" s="110"/>
      <c r="X195" s="110"/>
      <c r="Y195" s="110"/>
      <c r="Z195" s="110"/>
    </row>
    <row r="196">
      <c r="A196" s="110"/>
      <c r="B196" s="110"/>
      <c r="C196" s="110"/>
      <c r="D196" s="110"/>
      <c r="E196" s="110"/>
      <c r="F196" s="110"/>
      <c r="G196" s="110"/>
      <c r="H196" s="110"/>
      <c r="I196" s="110"/>
      <c r="J196" s="110"/>
      <c r="K196" s="110"/>
      <c r="L196" s="110"/>
      <c r="M196" s="110"/>
      <c r="N196" s="110"/>
      <c r="O196" s="110"/>
      <c r="P196" s="110"/>
      <c r="Q196" s="110"/>
      <c r="R196" s="110"/>
      <c r="S196" s="110"/>
      <c r="T196" s="110"/>
      <c r="U196" s="110"/>
      <c r="V196" s="110"/>
      <c r="W196" s="110"/>
      <c r="X196" s="110"/>
      <c r="Y196" s="110"/>
      <c r="Z196" s="110"/>
    </row>
    <row r="197">
      <c r="A197" s="110"/>
      <c r="B197" s="110"/>
      <c r="C197" s="110"/>
      <c r="D197" s="110"/>
      <c r="E197" s="110"/>
      <c r="F197" s="110"/>
      <c r="G197" s="110"/>
      <c r="H197" s="110"/>
      <c r="I197" s="110"/>
      <c r="J197" s="110"/>
      <c r="K197" s="110"/>
      <c r="L197" s="110"/>
      <c r="M197" s="110"/>
      <c r="N197" s="110"/>
      <c r="O197" s="110"/>
      <c r="P197" s="110"/>
      <c r="Q197" s="110"/>
      <c r="R197" s="110"/>
      <c r="S197" s="110"/>
      <c r="T197" s="110"/>
      <c r="U197" s="110"/>
      <c r="V197" s="110"/>
      <c r="W197" s="110"/>
      <c r="X197" s="110"/>
      <c r="Y197" s="110"/>
      <c r="Z197" s="110"/>
    </row>
    <row r="198">
      <c r="A198" s="110"/>
      <c r="B198" s="110"/>
      <c r="C198" s="110"/>
      <c r="D198" s="110"/>
      <c r="E198" s="110"/>
      <c r="F198" s="110"/>
      <c r="G198" s="110"/>
      <c r="H198" s="110"/>
      <c r="I198" s="110"/>
      <c r="J198" s="110"/>
      <c r="K198" s="110"/>
      <c r="L198" s="110"/>
      <c r="M198" s="110"/>
      <c r="N198" s="110"/>
      <c r="O198" s="110"/>
      <c r="P198" s="110"/>
      <c r="Q198" s="110"/>
      <c r="R198" s="110"/>
      <c r="S198" s="110"/>
      <c r="T198" s="110"/>
      <c r="U198" s="110"/>
      <c r="V198" s="110"/>
      <c r="W198" s="110"/>
      <c r="X198" s="110"/>
      <c r="Y198" s="110"/>
      <c r="Z198" s="110"/>
    </row>
    <row r="199">
      <c r="A199" s="110"/>
      <c r="B199" s="110"/>
      <c r="C199" s="110"/>
      <c r="D199" s="110"/>
      <c r="E199" s="110"/>
      <c r="F199" s="110"/>
      <c r="G199" s="110"/>
      <c r="H199" s="110"/>
      <c r="I199" s="110"/>
      <c r="J199" s="110"/>
      <c r="K199" s="110"/>
      <c r="L199" s="110"/>
      <c r="M199" s="110"/>
      <c r="N199" s="110"/>
      <c r="O199" s="110"/>
      <c r="P199" s="110"/>
      <c r="Q199" s="110"/>
      <c r="R199" s="110"/>
      <c r="S199" s="110"/>
      <c r="T199" s="110"/>
      <c r="U199" s="110"/>
      <c r="V199" s="110"/>
      <c r="W199" s="110"/>
      <c r="X199" s="110"/>
      <c r="Y199" s="110"/>
      <c r="Z199" s="110"/>
    </row>
    <row r="200">
      <c r="A200" s="110"/>
      <c r="B200" s="110"/>
      <c r="C200" s="110"/>
      <c r="D200" s="110"/>
      <c r="E200" s="110"/>
      <c r="F200" s="110"/>
      <c r="G200" s="110"/>
      <c r="H200" s="110"/>
      <c r="I200" s="110"/>
      <c r="J200" s="110"/>
      <c r="K200" s="110"/>
      <c r="L200" s="110"/>
      <c r="M200" s="110"/>
      <c r="N200" s="110"/>
      <c r="O200" s="110"/>
      <c r="P200" s="110"/>
      <c r="Q200" s="110"/>
      <c r="R200" s="110"/>
      <c r="S200" s="110"/>
      <c r="T200" s="110"/>
      <c r="U200" s="110"/>
      <c r="V200" s="110"/>
      <c r="W200" s="110"/>
      <c r="X200" s="110"/>
      <c r="Y200" s="110"/>
      <c r="Z200" s="110"/>
    </row>
    <row r="201">
      <c r="A201" s="110"/>
      <c r="B201" s="110"/>
      <c r="C201" s="110"/>
      <c r="D201" s="110"/>
      <c r="E201" s="110"/>
      <c r="F201" s="110"/>
      <c r="G201" s="110"/>
      <c r="H201" s="110"/>
      <c r="I201" s="110"/>
      <c r="J201" s="110"/>
      <c r="K201" s="110"/>
      <c r="L201" s="110"/>
      <c r="M201" s="110"/>
      <c r="N201" s="110"/>
      <c r="O201" s="110"/>
      <c r="P201" s="110"/>
      <c r="Q201" s="110"/>
      <c r="R201" s="110"/>
      <c r="S201" s="110"/>
      <c r="T201" s="110"/>
      <c r="U201" s="110"/>
      <c r="V201" s="110"/>
      <c r="W201" s="110"/>
      <c r="X201" s="110"/>
      <c r="Y201" s="110"/>
      <c r="Z201" s="110"/>
    </row>
    <row r="202">
      <c r="A202" s="110"/>
      <c r="B202" s="110"/>
      <c r="C202" s="110"/>
      <c r="D202" s="110"/>
      <c r="E202" s="110"/>
      <c r="F202" s="110"/>
      <c r="G202" s="110"/>
      <c r="H202" s="110"/>
      <c r="I202" s="110"/>
      <c r="J202" s="110"/>
      <c r="K202" s="110"/>
      <c r="L202" s="110"/>
      <c r="M202" s="110"/>
      <c r="N202" s="110"/>
      <c r="O202" s="110"/>
      <c r="P202" s="110"/>
      <c r="Q202" s="110"/>
      <c r="R202" s="110"/>
      <c r="S202" s="110"/>
      <c r="T202" s="110"/>
      <c r="U202" s="110"/>
      <c r="V202" s="110"/>
      <c r="W202" s="110"/>
      <c r="X202" s="110"/>
      <c r="Y202" s="110"/>
      <c r="Z202" s="110"/>
    </row>
    <row r="203">
      <c r="A203" s="110"/>
      <c r="B203" s="110"/>
      <c r="C203" s="110"/>
      <c r="D203" s="110"/>
      <c r="E203" s="110"/>
      <c r="F203" s="110"/>
      <c r="G203" s="110"/>
      <c r="H203" s="110"/>
      <c r="I203" s="110"/>
      <c r="J203" s="110"/>
      <c r="K203" s="110"/>
      <c r="L203" s="110"/>
      <c r="M203" s="110"/>
      <c r="N203" s="110"/>
      <c r="O203" s="110"/>
      <c r="P203" s="110"/>
      <c r="Q203" s="110"/>
      <c r="R203" s="110"/>
      <c r="S203" s="110"/>
      <c r="T203" s="110"/>
      <c r="U203" s="110"/>
      <c r="V203" s="110"/>
      <c r="W203" s="110"/>
      <c r="X203" s="110"/>
      <c r="Y203" s="110"/>
      <c r="Z203" s="110"/>
    </row>
    <row r="204">
      <c r="A204" s="110"/>
      <c r="B204" s="110"/>
      <c r="C204" s="110"/>
      <c r="D204" s="110"/>
      <c r="E204" s="110"/>
      <c r="F204" s="110"/>
      <c r="G204" s="110"/>
      <c r="H204" s="110"/>
      <c r="I204" s="110"/>
      <c r="J204" s="110"/>
      <c r="K204" s="110"/>
      <c r="L204" s="110"/>
      <c r="M204" s="110"/>
      <c r="N204" s="110"/>
      <c r="O204" s="110"/>
      <c r="P204" s="110"/>
      <c r="Q204" s="110"/>
      <c r="R204" s="110"/>
      <c r="S204" s="110"/>
      <c r="T204" s="110"/>
      <c r="U204" s="110"/>
      <c r="V204" s="110"/>
      <c r="W204" s="110"/>
      <c r="X204" s="110"/>
      <c r="Y204" s="110"/>
      <c r="Z204" s="110"/>
    </row>
    <row r="205">
      <c r="A205" s="110"/>
      <c r="B205" s="110"/>
      <c r="C205" s="110"/>
      <c r="D205" s="110"/>
      <c r="E205" s="110"/>
      <c r="F205" s="110"/>
      <c r="G205" s="110"/>
      <c r="H205" s="110"/>
      <c r="I205" s="110"/>
      <c r="J205" s="110"/>
      <c r="K205" s="110"/>
      <c r="L205" s="110"/>
      <c r="M205" s="110"/>
      <c r="N205" s="110"/>
      <c r="O205" s="110"/>
      <c r="P205" s="110"/>
      <c r="Q205" s="110"/>
      <c r="R205" s="110"/>
      <c r="S205" s="110"/>
      <c r="T205" s="110"/>
      <c r="U205" s="110"/>
      <c r="V205" s="110"/>
      <c r="W205" s="110"/>
      <c r="X205" s="110"/>
      <c r="Y205" s="110"/>
      <c r="Z205" s="110"/>
    </row>
    <row r="206">
      <c r="A206" s="110"/>
      <c r="B206" s="110"/>
      <c r="C206" s="110"/>
      <c r="D206" s="110"/>
      <c r="E206" s="110"/>
      <c r="F206" s="110"/>
      <c r="G206" s="110"/>
      <c r="H206" s="110"/>
      <c r="I206" s="110"/>
      <c r="J206" s="110"/>
      <c r="K206" s="110"/>
      <c r="L206" s="110"/>
      <c r="M206" s="110"/>
      <c r="N206" s="110"/>
      <c r="O206" s="110"/>
      <c r="P206" s="110"/>
      <c r="Q206" s="110"/>
      <c r="R206" s="110"/>
      <c r="S206" s="110"/>
      <c r="T206" s="110"/>
      <c r="U206" s="110"/>
      <c r="V206" s="110"/>
      <c r="W206" s="110"/>
      <c r="X206" s="110"/>
      <c r="Y206" s="110"/>
      <c r="Z206" s="110"/>
    </row>
    <row r="207">
      <c r="A207" s="110"/>
      <c r="B207" s="110"/>
      <c r="C207" s="110"/>
      <c r="D207" s="110"/>
      <c r="E207" s="110"/>
      <c r="F207" s="110"/>
      <c r="G207" s="110"/>
      <c r="H207" s="110"/>
      <c r="I207" s="110"/>
      <c r="J207" s="110"/>
      <c r="K207" s="110"/>
      <c r="L207" s="110"/>
      <c r="M207" s="110"/>
      <c r="N207" s="110"/>
      <c r="O207" s="110"/>
      <c r="P207" s="110"/>
      <c r="Q207" s="110"/>
      <c r="R207" s="110"/>
      <c r="S207" s="110"/>
      <c r="T207" s="110"/>
      <c r="U207" s="110"/>
      <c r="V207" s="110"/>
      <c r="W207" s="110"/>
      <c r="X207" s="110"/>
      <c r="Y207" s="110"/>
      <c r="Z207" s="110"/>
    </row>
    <row r="208">
      <c r="A208" s="110"/>
      <c r="B208" s="110"/>
      <c r="C208" s="110"/>
      <c r="D208" s="110"/>
      <c r="E208" s="110"/>
      <c r="F208" s="110"/>
      <c r="G208" s="110"/>
      <c r="H208" s="110"/>
      <c r="I208" s="110"/>
      <c r="J208" s="110"/>
      <c r="K208" s="110"/>
      <c r="L208" s="110"/>
      <c r="M208" s="110"/>
      <c r="N208" s="110"/>
      <c r="O208" s="110"/>
      <c r="P208" s="110"/>
      <c r="Q208" s="110"/>
      <c r="R208" s="110"/>
      <c r="S208" s="110"/>
      <c r="T208" s="110"/>
      <c r="U208" s="110"/>
      <c r="V208" s="110"/>
      <c r="W208" s="110"/>
      <c r="X208" s="110"/>
      <c r="Y208" s="110"/>
      <c r="Z208" s="110"/>
    </row>
    <row r="209">
      <c r="A209" s="110"/>
      <c r="B209" s="110"/>
      <c r="C209" s="110"/>
      <c r="D209" s="110"/>
      <c r="E209" s="110"/>
      <c r="F209" s="110"/>
      <c r="G209" s="110"/>
      <c r="H209" s="110"/>
      <c r="I209" s="110"/>
      <c r="J209" s="110"/>
      <c r="K209" s="110"/>
      <c r="L209" s="110"/>
      <c r="M209" s="110"/>
      <c r="N209" s="110"/>
      <c r="O209" s="110"/>
      <c r="P209" s="110"/>
      <c r="Q209" s="110"/>
      <c r="R209" s="110"/>
      <c r="S209" s="110"/>
      <c r="T209" s="110"/>
      <c r="U209" s="110"/>
      <c r="V209" s="110"/>
      <c r="W209" s="110"/>
      <c r="X209" s="110"/>
      <c r="Y209" s="110"/>
      <c r="Z209" s="110"/>
    </row>
    <row r="210">
      <c r="A210" s="110"/>
      <c r="B210" s="110"/>
      <c r="C210" s="110"/>
      <c r="D210" s="110"/>
      <c r="E210" s="110"/>
      <c r="F210" s="110"/>
      <c r="G210" s="110"/>
      <c r="H210" s="110"/>
      <c r="I210" s="110"/>
      <c r="J210" s="110"/>
      <c r="K210" s="110"/>
      <c r="L210" s="110"/>
      <c r="M210" s="110"/>
      <c r="N210" s="110"/>
      <c r="O210" s="110"/>
      <c r="P210" s="110"/>
      <c r="Q210" s="110"/>
      <c r="R210" s="110"/>
      <c r="S210" s="110"/>
      <c r="T210" s="110"/>
      <c r="U210" s="110"/>
      <c r="V210" s="110"/>
      <c r="W210" s="110"/>
      <c r="X210" s="110"/>
      <c r="Y210" s="110"/>
      <c r="Z210" s="110"/>
    </row>
    <row r="211">
      <c r="A211" s="110"/>
      <c r="B211" s="110"/>
      <c r="C211" s="110"/>
      <c r="D211" s="110"/>
      <c r="E211" s="110"/>
      <c r="F211" s="110"/>
      <c r="G211" s="110"/>
      <c r="H211" s="110"/>
      <c r="I211" s="110"/>
      <c r="J211" s="110"/>
      <c r="K211" s="110"/>
      <c r="L211" s="110"/>
      <c r="M211" s="110"/>
      <c r="N211" s="110"/>
      <c r="O211" s="110"/>
      <c r="P211" s="110"/>
      <c r="Q211" s="110"/>
      <c r="R211" s="110"/>
      <c r="S211" s="110"/>
      <c r="T211" s="110"/>
      <c r="U211" s="110"/>
      <c r="V211" s="110"/>
      <c r="W211" s="110"/>
      <c r="X211" s="110"/>
      <c r="Y211" s="110"/>
      <c r="Z211" s="110"/>
    </row>
    <row r="212">
      <c r="A212" s="110"/>
      <c r="B212" s="110"/>
      <c r="C212" s="110"/>
      <c r="D212" s="110"/>
      <c r="E212" s="110"/>
      <c r="F212" s="110"/>
      <c r="G212" s="110"/>
      <c r="H212" s="110"/>
      <c r="I212" s="110"/>
      <c r="J212" s="110"/>
      <c r="K212" s="110"/>
      <c r="L212" s="110"/>
      <c r="M212" s="110"/>
      <c r="N212" s="110"/>
      <c r="O212" s="110"/>
      <c r="P212" s="110"/>
      <c r="Q212" s="110"/>
      <c r="R212" s="110"/>
      <c r="S212" s="110"/>
      <c r="T212" s="110"/>
      <c r="U212" s="110"/>
      <c r="V212" s="110"/>
      <c r="W212" s="110"/>
      <c r="X212" s="110"/>
      <c r="Y212" s="110"/>
      <c r="Z212" s="110"/>
    </row>
    <row r="213">
      <c r="A213" s="110"/>
      <c r="B213" s="110"/>
      <c r="C213" s="110"/>
      <c r="D213" s="110"/>
      <c r="E213" s="110"/>
      <c r="F213" s="110"/>
      <c r="G213" s="110"/>
      <c r="H213" s="110"/>
      <c r="I213" s="110"/>
      <c r="J213" s="110"/>
      <c r="K213" s="110"/>
      <c r="L213" s="110"/>
      <c r="M213" s="110"/>
      <c r="N213" s="110"/>
      <c r="O213" s="110"/>
      <c r="P213" s="110"/>
      <c r="Q213" s="110"/>
      <c r="R213" s="110"/>
      <c r="S213" s="110"/>
      <c r="T213" s="110"/>
      <c r="U213" s="110"/>
      <c r="V213" s="110"/>
      <c r="W213" s="110"/>
      <c r="X213" s="110"/>
      <c r="Y213" s="110"/>
      <c r="Z213" s="110"/>
    </row>
    <row r="214">
      <c r="A214" s="110"/>
      <c r="B214" s="110"/>
      <c r="C214" s="110"/>
      <c r="D214" s="110"/>
      <c r="E214" s="110"/>
      <c r="F214" s="110"/>
      <c r="G214" s="110"/>
      <c r="H214" s="110"/>
      <c r="I214" s="110"/>
      <c r="J214" s="110"/>
      <c r="K214" s="110"/>
      <c r="L214" s="110"/>
      <c r="M214" s="110"/>
      <c r="N214" s="110"/>
      <c r="O214" s="110"/>
      <c r="P214" s="110"/>
      <c r="Q214" s="110"/>
      <c r="R214" s="110"/>
      <c r="S214" s="110"/>
      <c r="T214" s="110"/>
      <c r="U214" s="110"/>
      <c r="V214" s="110"/>
      <c r="W214" s="110"/>
      <c r="X214" s="110"/>
      <c r="Y214" s="110"/>
      <c r="Z214" s="110"/>
    </row>
    <row r="215">
      <c r="A215" s="110"/>
      <c r="B215" s="110"/>
      <c r="C215" s="110"/>
      <c r="D215" s="110"/>
      <c r="E215" s="110"/>
      <c r="F215" s="110"/>
      <c r="G215" s="110"/>
      <c r="H215" s="110"/>
      <c r="I215" s="110"/>
      <c r="J215" s="110"/>
      <c r="K215" s="110"/>
      <c r="L215" s="110"/>
      <c r="M215" s="110"/>
      <c r="N215" s="110"/>
      <c r="O215" s="110"/>
      <c r="P215" s="110"/>
      <c r="Q215" s="110"/>
      <c r="R215" s="110"/>
      <c r="S215" s="110"/>
      <c r="T215" s="110"/>
      <c r="U215" s="110"/>
      <c r="V215" s="110"/>
      <c r="W215" s="110"/>
      <c r="X215" s="110"/>
      <c r="Y215" s="110"/>
      <c r="Z215" s="110"/>
    </row>
    <row r="216">
      <c r="A216" s="110"/>
      <c r="B216" s="110"/>
      <c r="C216" s="110"/>
      <c r="D216" s="110"/>
      <c r="E216" s="110"/>
      <c r="F216" s="110"/>
      <c r="G216" s="110"/>
      <c r="H216" s="110"/>
      <c r="I216" s="110"/>
      <c r="J216" s="110"/>
      <c r="K216" s="110"/>
      <c r="L216" s="110"/>
      <c r="M216" s="110"/>
      <c r="N216" s="110"/>
      <c r="O216" s="110"/>
      <c r="P216" s="110"/>
      <c r="Q216" s="110"/>
      <c r="R216" s="110"/>
      <c r="S216" s="110"/>
      <c r="T216" s="110"/>
      <c r="U216" s="110"/>
      <c r="V216" s="110"/>
      <c r="W216" s="110"/>
      <c r="X216" s="110"/>
      <c r="Y216" s="110"/>
      <c r="Z216" s="110"/>
    </row>
    <row r="217">
      <c r="A217" s="110"/>
      <c r="B217" s="110"/>
      <c r="C217" s="110"/>
      <c r="D217" s="110"/>
      <c r="E217" s="110"/>
      <c r="F217" s="110"/>
      <c r="G217" s="110"/>
      <c r="H217" s="110"/>
      <c r="I217" s="110"/>
      <c r="J217" s="110"/>
      <c r="K217" s="110"/>
      <c r="L217" s="110"/>
      <c r="M217" s="110"/>
      <c r="N217" s="110"/>
      <c r="O217" s="110"/>
      <c r="P217" s="110"/>
      <c r="Q217" s="110"/>
      <c r="R217" s="110"/>
      <c r="S217" s="110"/>
      <c r="T217" s="110"/>
      <c r="U217" s="110"/>
      <c r="V217" s="110"/>
      <c r="W217" s="110"/>
      <c r="X217" s="110"/>
      <c r="Y217" s="110"/>
      <c r="Z217" s="110"/>
    </row>
    <row r="218">
      <c r="A218" s="110"/>
      <c r="B218" s="110"/>
      <c r="C218" s="110"/>
      <c r="D218" s="110"/>
      <c r="E218" s="110"/>
      <c r="F218" s="110"/>
      <c r="G218" s="110"/>
      <c r="H218" s="110"/>
      <c r="I218" s="110"/>
      <c r="J218" s="110"/>
      <c r="K218" s="110"/>
      <c r="L218" s="110"/>
      <c r="M218" s="110"/>
      <c r="N218" s="110"/>
      <c r="O218" s="110"/>
      <c r="P218" s="110"/>
      <c r="Q218" s="110"/>
      <c r="R218" s="110"/>
      <c r="S218" s="110"/>
      <c r="T218" s="110"/>
      <c r="U218" s="110"/>
      <c r="V218" s="110"/>
      <c r="W218" s="110"/>
      <c r="X218" s="110"/>
      <c r="Y218" s="110"/>
      <c r="Z218" s="110"/>
    </row>
    <row r="219">
      <c r="A219" s="110"/>
      <c r="B219" s="110"/>
      <c r="C219" s="110"/>
      <c r="D219" s="110"/>
      <c r="E219" s="110"/>
      <c r="F219" s="110"/>
      <c r="G219" s="110"/>
      <c r="H219" s="110"/>
      <c r="I219" s="110"/>
      <c r="J219" s="110"/>
      <c r="K219" s="110"/>
      <c r="L219" s="110"/>
      <c r="M219" s="110"/>
      <c r="N219" s="110"/>
      <c r="O219" s="110"/>
      <c r="P219" s="110"/>
      <c r="Q219" s="110"/>
      <c r="R219" s="110"/>
      <c r="S219" s="110"/>
      <c r="T219" s="110"/>
      <c r="U219" s="110"/>
      <c r="V219" s="110"/>
      <c r="W219" s="110"/>
      <c r="X219" s="110"/>
      <c r="Y219" s="110"/>
      <c r="Z219" s="110"/>
    </row>
    <row r="220">
      <c r="A220" s="110"/>
      <c r="B220" s="110"/>
      <c r="C220" s="110"/>
      <c r="D220" s="110"/>
      <c r="E220" s="110"/>
      <c r="F220" s="110"/>
      <c r="G220" s="110"/>
      <c r="H220" s="110"/>
      <c r="I220" s="110"/>
      <c r="J220" s="110"/>
      <c r="K220" s="110"/>
      <c r="L220" s="110"/>
      <c r="M220" s="110"/>
      <c r="N220" s="110"/>
      <c r="O220" s="110"/>
      <c r="P220" s="110"/>
      <c r="Q220" s="110"/>
      <c r="R220" s="110"/>
      <c r="S220" s="110"/>
      <c r="T220" s="110"/>
      <c r="U220" s="110"/>
      <c r="V220" s="110"/>
      <c r="W220" s="110"/>
      <c r="X220" s="110"/>
      <c r="Y220" s="110"/>
      <c r="Z220" s="110"/>
    </row>
    <row r="221">
      <c r="A221" s="110"/>
      <c r="B221" s="110"/>
      <c r="C221" s="110"/>
      <c r="D221" s="110"/>
      <c r="E221" s="110"/>
      <c r="F221" s="110"/>
      <c r="G221" s="110"/>
      <c r="H221" s="110"/>
      <c r="I221" s="110"/>
      <c r="J221" s="110"/>
      <c r="K221" s="110"/>
      <c r="L221" s="110"/>
      <c r="M221" s="110"/>
      <c r="N221" s="110"/>
      <c r="O221" s="110"/>
      <c r="P221" s="110"/>
      <c r="Q221" s="110"/>
      <c r="R221" s="110"/>
      <c r="S221" s="110"/>
      <c r="T221" s="110"/>
      <c r="U221" s="110"/>
      <c r="V221" s="110"/>
      <c r="W221" s="110"/>
      <c r="X221" s="110"/>
      <c r="Y221" s="110"/>
      <c r="Z221" s="110"/>
    </row>
    <row r="222">
      <c r="A222" s="110"/>
      <c r="B222" s="110"/>
      <c r="C222" s="110"/>
      <c r="D222" s="110"/>
      <c r="E222" s="110"/>
      <c r="F222" s="110"/>
      <c r="G222" s="110"/>
      <c r="H222" s="110"/>
      <c r="I222" s="110"/>
      <c r="J222" s="110"/>
      <c r="K222" s="110"/>
      <c r="L222" s="110"/>
      <c r="M222" s="110"/>
      <c r="N222" s="110"/>
      <c r="O222" s="110"/>
      <c r="P222" s="110"/>
      <c r="Q222" s="110"/>
      <c r="R222" s="110"/>
      <c r="S222" s="110"/>
      <c r="T222" s="110"/>
      <c r="U222" s="110"/>
      <c r="V222" s="110"/>
      <c r="W222" s="110"/>
      <c r="X222" s="110"/>
      <c r="Y222" s="110"/>
      <c r="Z222" s="110"/>
    </row>
    <row r="223">
      <c r="A223" s="110"/>
      <c r="B223" s="110"/>
      <c r="C223" s="110"/>
      <c r="D223" s="110"/>
      <c r="E223" s="110"/>
      <c r="F223" s="110"/>
      <c r="G223" s="110"/>
      <c r="H223" s="110"/>
      <c r="I223" s="110"/>
      <c r="J223" s="110"/>
      <c r="K223" s="110"/>
      <c r="L223" s="110"/>
      <c r="M223" s="110"/>
      <c r="N223" s="110"/>
      <c r="O223" s="110"/>
      <c r="P223" s="110"/>
      <c r="Q223" s="110"/>
      <c r="R223" s="110"/>
      <c r="S223" s="110"/>
      <c r="T223" s="110"/>
      <c r="U223" s="110"/>
      <c r="V223" s="110"/>
      <c r="W223" s="110"/>
      <c r="X223" s="110"/>
      <c r="Y223" s="110"/>
      <c r="Z223" s="110"/>
    </row>
    <row r="224">
      <c r="A224" s="110"/>
      <c r="B224" s="110"/>
      <c r="C224" s="110"/>
      <c r="D224" s="110"/>
      <c r="E224" s="110"/>
      <c r="F224" s="110"/>
      <c r="G224" s="110"/>
      <c r="H224" s="110"/>
      <c r="I224" s="110"/>
      <c r="J224" s="110"/>
      <c r="K224" s="110"/>
      <c r="L224" s="110"/>
      <c r="M224" s="110"/>
      <c r="N224" s="110"/>
      <c r="O224" s="110"/>
      <c r="P224" s="110"/>
      <c r="Q224" s="110"/>
      <c r="R224" s="110"/>
      <c r="S224" s="110"/>
      <c r="T224" s="110"/>
      <c r="U224" s="110"/>
      <c r="V224" s="110"/>
      <c r="W224" s="110"/>
      <c r="X224" s="110"/>
      <c r="Y224" s="110"/>
      <c r="Z224" s="110"/>
    </row>
    <row r="225">
      <c r="A225" s="110"/>
      <c r="B225" s="110"/>
      <c r="C225" s="110"/>
      <c r="D225" s="110"/>
      <c r="E225" s="110"/>
      <c r="F225" s="110"/>
      <c r="G225" s="110"/>
      <c r="H225" s="110"/>
      <c r="I225" s="110"/>
      <c r="J225" s="110"/>
      <c r="K225" s="110"/>
      <c r="L225" s="110"/>
      <c r="M225" s="110"/>
      <c r="N225" s="110"/>
      <c r="O225" s="110"/>
      <c r="P225" s="110"/>
      <c r="Q225" s="110"/>
      <c r="R225" s="110"/>
      <c r="S225" s="110"/>
      <c r="T225" s="110"/>
      <c r="U225" s="110"/>
      <c r="V225" s="110"/>
      <c r="W225" s="110"/>
      <c r="X225" s="110"/>
      <c r="Y225" s="110"/>
      <c r="Z225" s="110"/>
    </row>
    <row r="226">
      <c r="A226" s="110"/>
      <c r="B226" s="110"/>
      <c r="C226" s="110"/>
      <c r="D226" s="110"/>
      <c r="E226" s="110"/>
      <c r="F226" s="110"/>
      <c r="G226" s="110"/>
      <c r="H226" s="110"/>
      <c r="I226" s="110"/>
      <c r="J226" s="110"/>
      <c r="K226" s="110"/>
      <c r="L226" s="110"/>
      <c r="M226" s="110"/>
      <c r="N226" s="110"/>
      <c r="O226" s="110"/>
      <c r="P226" s="110"/>
      <c r="Q226" s="110"/>
      <c r="R226" s="110"/>
      <c r="S226" s="110"/>
      <c r="T226" s="110"/>
      <c r="U226" s="110"/>
      <c r="V226" s="110"/>
      <c r="W226" s="110"/>
      <c r="X226" s="110"/>
      <c r="Y226" s="110"/>
      <c r="Z226" s="110"/>
    </row>
    <row r="227">
      <c r="A227" s="110"/>
      <c r="B227" s="110"/>
      <c r="C227" s="110"/>
      <c r="D227" s="110"/>
      <c r="E227" s="110"/>
      <c r="F227" s="110"/>
      <c r="G227" s="110"/>
      <c r="H227" s="110"/>
      <c r="I227" s="110"/>
      <c r="J227" s="110"/>
      <c r="K227" s="110"/>
      <c r="L227" s="110"/>
      <c r="M227" s="110"/>
      <c r="N227" s="110"/>
      <c r="O227" s="110"/>
      <c r="P227" s="110"/>
      <c r="Q227" s="110"/>
      <c r="R227" s="110"/>
      <c r="S227" s="110"/>
      <c r="T227" s="110"/>
      <c r="U227" s="110"/>
      <c r="V227" s="110"/>
      <c r="W227" s="110"/>
      <c r="X227" s="110"/>
      <c r="Y227" s="110"/>
      <c r="Z227" s="110"/>
    </row>
    <row r="228">
      <c r="A228" s="110"/>
      <c r="B228" s="110"/>
      <c r="C228" s="110"/>
      <c r="D228" s="110"/>
      <c r="E228" s="110"/>
      <c r="F228" s="110"/>
      <c r="G228" s="110"/>
      <c r="H228" s="110"/>
      <c r="I228" s="110"/>
      <c r="J228" s="110"/>
      <c r="K228" s="110"/>
      <c r="L228" s="110"/>
      <c r="M228" s="110"/>
      <c r="N228" s="110"/>
      <c r="O228" s="110"/>
      <c r="P228" s="110"/>
      <c r="Q228" s="110"/>
      <c r="R228" s="110"/>
      <c r="S228" s="110"/>
      <c r="T228" s="110"/>
      <c r="U228" s="110"/>
      <c r="V228" s="110"/>
      <c r="W228" s="110"/>
      <c r="X228" s="110"/>
      <c r="Y228" s="110"/>
      <c r="Z228" s="110"/>
    </row>
    <row r="229">
      <c r="A229" s="110"/>
      <c r="B229" s="110"/>
      <c r="C229" s="110"/>
      <c r="D229" s="110"/>
      <c r="E229" s="110"/>
      <c r="F229" s="110"/>
      <c r="G229" s="110"/>
      <c r="H229" s="110"/>
      <c r="I229" s="110"/>
      <c r="J229" s="110"/>
      <c r="K229" s="110"/>
      <c r="L229" s="110"/>
      <c r="M229" s="110"/>
      <c r="N229" s="110"/>
      <c r="O229" s="110"/>
      <c r="P229" s="110"/>
      <c r="Q229" s="110"/>
      <c r="R229" s="110"/>
      <c r="S229" s="110"/>
      <c r="T229" s="110"/>
      <c r="U229" s="110"/>
      <c r="V229" s="110"/>
      <c r="W229" s="110"/>
      <c r="X229" s="110"/>
      <c r="Y229" s="110"/>
      <c r="Z229" s="110"/>
    </row>
    <row r="230">
      <c r="A230" s="110"/>
      <c r="B230" s="110"/>
      <c r="C230" s="110"/>
      <c r="D230" s="110"/>
      <c r="E230" s="110"/>
      <c r="F230" s="110"/>
      <c r="G230" s="110"/>
      <c r="H230" s="110"/>
      <c r="I230" s="110"/>
      <c r="J230" s="110"/>
      <c r="K230" s="110"/>
      <c r="L230" s="110"/>
      <c r="M230" s="110"/>
      <c r="N230" s="110"/>
      <c r="O230" s="110"/>
      <c r="P230" s="110"/>
      <c r="Q230" s="110"/>
      <c r="R230" s="110"/>
      <c r="S230" s="110"/>
      <c r="T230" s="110"/>
      <c r="U230" s="110"/>
      <c r="V230" s="110"/>
      <c r="W230" s="110"/>
      <c r="X230" s="110"/>
      <c r="Y230" s="110"/>
      <c r="Z230" s="110"/>
    </row>
    <row r="231">
      <c r="A231" s="110"/>
      <c r="B231" s="110"/>
      <c r="C231" s="110"/>
      <c r="D231" s="110"/>
      <c r="E231" s="110"/>
      <c r="F231" s="110"/>
      <c r="G231" s="110"/>
      <c r="H231" s="110"/>
      <c r="I231" s="110"/>
      <c r="J231" s="110"/>
      <c r="K231" s="110"/>
      <c r="L231" s="110"/>
      <c r="M231" s="110"/>
      <c r="N231" s="110"/>
      <c r="O231" s="110"/>
      <c r="P231" s="110"/>
      <c r="Q231" s="110"/>
      <c r="R231" s="110"/>
      <c r="S231" s="110"/>
      <c r="T231" s="110"/>
      <c r="U231" s="110"/>
      <c r="V231" s="110"/>
      <c r="W231" s="110"/>
      <c r="X231" s="110"/>
      <c r="Y231" s="110"/>
      <c r="Z231" s="110"/>
    </row>
    <row r="232">
      <c r="A232" s="110"/>
      <c r="B232" s="110"/>
      <c r="C232" s="110"/>
      <c r="D232" s="110"/>
      <c r="E232" s="110"/>
      <c r="F232" s="110"/>
      <c r="G232" s="110"/>
      <c r="H232" s="110"/>
      <c r="I232" s="110"/>
      <c r="J232" s="110"/>
      <c r="K232" s="110"/>
      <c r="L232" s="110"/>
      <c r="M232" s="110"/>
      <c r="N232" s="110"/>
      <c r="O232" s="110"/>
      <c r="P232" s="110"/>
      <c r="Q232" s="110"/>
      <c r="R232" s="110"/>
      <c r="S232" s="110"/>
      <c r="T232" s="110"/>
      <c r="U232" s="110"/>
      <c r="V232" s="110"/>
      <c r="W232" s="110"/>
      <c r="X232" s="110"/>
      <c r="Y232" s="110"/>
      <c r="Z232" s="110"/>
    </row>
    <row r="233">
      <c r="A233" s="110"/>
      <c r="B233" s="110"/>
      <c r="C233" s="110"/>
      <c r="D233" s="110"/>
      <c r="E233" s="110"/>
      <c r="F233" s="110"/>
      <c r="G233" s="110"/>
      <c r="H233" s="110"/>
      <c r="I233" s="110"/>
      <c r="J233" s="110"/>
      <c r="K233" s="110"/>
      <c r="L233" s="110"/>
      <c r="M233" s="110"/>
      <c r="N233" s="110"/>
      <c r="O233" s="110"/>
      <c r="P233" s="110"/>
      <c r="Q233" s="110"/>
      <c r="R233" s="110"/>
      <c r="S233" s="110"/>
      <c r="T233" s="110"/>
      <c r="U233" s="110"/>
      <c r="V233" s="110"/>
      <c r="W233" s="110"/>
      <c r="X233" s="110"/>
      <c r="Y233" s="110"/>
      <c r="Z233" s="110"/>
    </row>
    <row r="234">
      <c r="A234" s="110"/>
      <c r="B234" s="110"/>
      <c r="C234" s="110"/>
      <c r="D234" s="110"/>
      <c r="E234" s="110"/>
      <c r="F234" s="110"/>
      <c r="G234" s="110"/>
      <c r="H234" s="110"/>
      <c r="I234" s="110"/>
      <c r="J234" s="110"/>
      <c r="K234" s="110"/>
      <c r="L234" s="110"/>
      <c r="M234" s="110"/>
      <c r="N234" s="110"/>
      <c r="O234" s="110"/>
      <c r="P234" s="110"/>
      <c r="Q234" s="110"/>
      <c r="R234" s="110"/>
      <c r="S234" s="110"/>
      <c r="T234" s="110"/>
      <c r="U234" s="110"/>
      <c r="V234" s="110"/>
      <c r="W234" s="110"/>
      <c r="X234" s="110"/>
      <c r="Y234" s="110"/>
      <c r="Z234" s="110"/>
    </row>
    <row r="235">
      <c r="A235" s="110"/>
      <c r="B235" s="110"/>
      <c r="C235" s="110"/>
      <c r="D235" s="110"/>
      <c r="E235" s="110"/>
      <c r="F235" s="110"/>
      <c r="G235" s="110"/>
      <c r="H235" s="110"/>
      <c r="I235" s="110"/>
      <c r="J235" s="110"/>
      <c r="K235" s="110"/>
      <c r="L235" s="110"/>
      <c r="M235" s="110"/>
      <c r="N235" s="110"/>
      <c r="O235" s="110"/>
      <c r="P235" s="110"/>
      <c r="Q235" s="110"/>
      <c r="R235" s="110"/>
      <c r="S235" s="110"/>
      <c r="T235" s="110"/>
      <c r="U235" s="110"/>
      <c r="V235" s="110"/>
      <c r="W235" s="110"/>
      <c r="X235" s="110"/>
      <c r="Y235" s="110"/>
      <c r="Z235" s="110"/>
    </row>
    <row r="236">
      <c r="A236" s="110"/>
      <c r="B236" s="110"/>
      <c r="C236" s="110"/>
      <c r="D236" s="110"/>
      <c r="E236" s="110"/>
      <c r="F236" s="110"/>
      <c r="G236" s="110"/>
      <c r="H236" s="110"/>
      <c r="I236" s="110"/>
      <c r="J236" s="110"/>
      <c r="K236" s="110"/>
      <c r="L236" s="110"/>
      <c r="M236" s="110"/>
      <c r="N236" s="110"/>
      <c r="O236" s="110"/>
      <c r="P236" s="110"/>
      <c r="Q236" s="110"/>
      <c r="R236" s="110"/>
      <c r="S236" s="110"/>
      <c r="T236" s="110"/>
      <c r="U236" s="110"/>
      <c r="V236" s="110"/>
      <c r="W236" s="110"/>
      <c r="X236" s="110"/>
      <c r="Y236" s="110"/>
      <c r="Z236" s="110"/>
    </row>
    <row r="237">
      <c r="A237" s="110"/>
      <c r="B237" s="110"/>
      <c r="C237" s="110"/>
      <c r="D237" s="110"/>
      <c r="E237" s="110"/>
      <c r="F237" s="110"/>
      <c r="G237" s="110"/>
      <c r="H237" s="110"/>
      <c r="I237" s="110"/>
      <c r="J237" s="110"/>
      <c r="K237" s="110"/>
      <c r="L237" s="110"/>
      <c r="M237" s="110"/>
      <c r="N237" s="110"/>
      <c r="O237" s="110"/>
      <c r="P237" s="110"/>
      <c r="Q237" s="110"/>
      <c r="R237" s="110"/>
      <c r="S237" s="110"/>
      <c r="T237" s="110"/>
      <c r="U237" s="110"/>
      <c r="V237" s="110"/>
      <c r="W237" s="110"/>
      <c r="X237" s="110"/>
      <c r="Y237" s="110"/>
      <c r="Z237" s="110"/>
    </row>
    <row r="238">
      <c r="A238" s="110"/>
      <c r="B238" s="110"/>
      <c r="C238" s="110"/>
      <c r="D238" s="110"/>
      <c r="E238" s="110"/>
      <c r="F238" s="110"/>
      <c r="G238" s="110"/>
      <c r="H238" s="110"/>
      <c r="I238" s="110"/>
      <c r="J238" s="110"/>
      <c r="K238" s="110"/>
      <c r="L238" s="110"/>
      <c r="M238" s="110"/>
      <c r="N238" s="110"/>
      <c r="O238" s="110"/>
      <c r="P238" s="110"/>
      <c r="Q238" s="110"/>
      <c r="R238" s="110"/>
      <c r="S238" s="110"/>
      <c r="T238" s="110"/>
      <c r="U238" s="110"/>
      <c r="V238" s="110"/>
      <c r="W238" s="110"/>
      <c r="X238" s="110"/>
      <c r="Y238" s="110"/>
      <c r="Z238" s="110"/>
    </row>
    <row r="239">
      <c r="A239" s="110"/>
      <c r="B239" s="110"/>
      <c r="C239" s="110"/>
      <c r="D239" s="110"/>
      <c r="E239" s="110"/>
      <c r="F239" s="110"/>
      <c r="G239" s="110"/>
      <c r="H239" s="110"/>
      <c r="I239" s="110"/>
      <c r="J239" s="110"/>
      <c r="K239" s="110"/>
      <c r="L239" s="110"/>
      <c r="M239" s="110"/>
      <c r="N239" s="110"/>
      <c r="O239" s="110"/>
      <c r="P239" s="110"/>
      <c r="Q239" s="110"/>
      <c r="R239" s="110"/>
      <c r="S239" s="110"/>
      <c r="T239" s="110"/>
      <c r="U239" s="110"/>
      <c r="V239" s="110"/>
      <c r="W239" s="110"/>
      <c r="X239" s="110"/>
      <c r="Y239" s="110"/>
      <c r="Z239" s="110"/>
    </row>
    <row r="240">
      <c r="A240" s="110"/>
      <c r="B240" s="110"/>
      <c r="C240" s="110"/>
      <c r="D240" s="110"/>
      <c r="E240" s="110"/>
      <c r="F240" s="110"/>
      <c r="G240" s="110"/>
      <c r="H240" s="110"/>
      <c r="I240" s="110"/>
      <c r="J240" s="110"/>
      <c r="K240" s="110"/>
      <c r="L240" s="110"/>
      <c r="M240" s="110"/>
      <c r="N240" s="110"/>
      <c r="O240" s="110"/>
      <c r="P240" s="110"/>
      <c r="Q240" s="110"/>
      <c r="R240" s="110"/>
      <c r="S240" s="110"/>
      <c r="T240" s="110"/>
      <c r="U240" s="110"/>
      <c r="V240" s="110"/>
      <c r="W240" s="110"/>
      <c r="X240" s="110"/>
      <c r="Y240" s="110"/>
      <c r="Z240" s="110"/>
    </row>
    <row r="241">
      <c r="A241" s="110"/>
      <c r="B241" s="110"/>
      <c r="C241" s="110"/>
      <c r="D241" s="110"/>
      <c r="E241" s="110"/>
      <c r="F241" s="110"/>
      <c r="G241" s="110"/>
      <c r="H241" s="110"/>
      <c r="I241" s="110"/>
      <c r="J241" s="110"/>
      <c r="K241" s="110"/>
      <c r="L241" s="110"/>
      <c r="M241" s="110"/>
      <c r="N241" s="110"/>
      <c r="O241" s="110"/>
      <c r="P241" s="110"/>
      <c r="Q241" s="110"/>
      <c r="R241" s="110"/>
      <c r="S241" s="110"/>
      <c r="T241" s="110"/>
      <c r="U241" s="110"/>
      <c r="V241" s="110"/>
      <c r="W241" s="110"/>
      <c r="X241" s="110"/>
      <c r="Y241" s="110"/>
      <c r="Z241" s="110"/>
    </row>
    <row r="242">
      <c r="A242" s="110"/>
      <c r="B242" s="110"/>
      <c r="C242" s="110"/>
      <c r="D242" s="110"/>
      <c r="E242" s="110"/>
      <c r="F242" s="110"/>
      <c r="G242" s="110"/>
      <c r="H242" s="110"/>
      <c r="I242" s="110"/>
      <c r="J242" s="110"/>
      <c r="K242" s="110"/>
      <c r="L242" s="110"/>
      <c r="M242" s="110"/>
      <c r="N242" s="110"/>
      <c r="O242" s="110"/>
      <c r="P242" s="110"/>
      <c r="Q242" s="110"/>
      <c r="R242" s="110"/>
      <c r="S242" s="110"/>
      <c r="T242" s="110"/>
      <c r="U242" s="110"/>
      <c r="V242" s="110"/>
      <c r="W242" s="110"/>
      <c r="X242" s="110"/>
      <c r="Y242" s="110"/>
      <c r="Z242" s="110"/>
    </row>
    <row r="243">
      <c r="A243" s="110"/>
      <c r="B243" s="110"/>
      <c r="C243" s="110"/>
      <c r="D243" s="110"/>
      <c r="E243" s="110"/>
      <c r="F243" s="110"/>
      <c r="G243" s="110"/>
      <c r="H243" s="110"/>
      <c r="I243" s="110"/>
      <c r="J243" s="110"/>
      <c r="K243" s="110"/>
      <c r="L243" s="110"/>
      <c r="M243" s="110"/>
      <c r="N243" s="110"/>
      <c r="O243" s="110"/>
      <c r="P243" s="110"/>
      <c r="Q243" s="110"/>
      <c r="R243" s="110"/>
      <c r="S243" s="110"/>
      <c r="T243" s="110"/>
      <c r="U243" s="110"/>
      <c r="V243" s="110"/>
      <c r="W243" s="110"/>
      <c r="X243" s="110"/>
      <c r="Y243" s="110"/>
      <c r="Z243" s="110"/>
    </row>
    <row r="244">
      <c r="A244" s="110"/>
      <c r="B244" s="110"/>
      <c r="C244" s="110"/>
      <c r="D244" s="110"/>
      <c r="E244" s="110"/>
      <c r="F244" s="110"/>
      <c r="G244" s="110"/>
      <c r="H244" s="110"/>
      <c r="I244" s="110"/>
      <c r="J244" s="110"/>
      <c r="K244" s="110"/>
      <c r="L244" s="110"/>
      <c r="M244" s="110"/>
      <c r="N244" s="110"/>
      <c r="O244" s="110"/>
      <c r="P244" s="110"/>
      <c r="Q244" s="110"/>
      <c r="R244" s="110"/>
      <c r="S244" s="110"/>
      <c r="T244" s="110"/>
      <c r="U244" s="110"/>
      <c r="V244" s="110"/>
      <c r="W244" s="110"/>
      <c r="X244" s="110"/>
      <c r="Y244" s="110"/>
      <c r="Z244" s="110"/>
    </row>
    <row r="245">
      <c r="A245" s="110"/>
      <c r="B245" s="110"/>
      <c r="C245" s="110"/>
      <c r="D245" s="110"/>
      <c r="E245" s="110"/>
      <c r="F245" s="110"/>
      <c r="G245" s="110"/>
      <c r="H245" s="110"/>
      <c r="I245" s="110"/>
      <c r="J245" s="110"/>
      <c r="K245" s="110"/>
      <c r="L245" s="110"/>
      <c r="M245" s="110"/>
      <c r="N245" s="110"/>
      <c r="O245" s="110"/>
      <c r="P245" s="110"/>
      <c r="Q245" s="110"/>
      <c r="R245" s="110"/>
      <c r="S245" s="110"/>
      <c r="T245" s="110"/>
      <c r="U245" s="110"/>
      <c r="V245" s="110"/>
      <c r="W245" s="110"/>
      <c r="X245" s="110"/>
      <c r="Y245" s="110"/>
      <c r="Z245" s="110"/>
    </row>
    <row r="246">
      <c r="A246" s="110"/>
      <c r="B246" s="110"/>
      <c r="C246" s="110"/>
      <c r="D246" s="110"/>
      <c r="E246" s="110"/>
      <c r="F246" s="110"/>
      <c r="G246" s="110"/>
      <c r="H246" s="110"/>
      <c r="I246" s="110"/>
      <c r="J246" s="110"/>
      <c r="K246" s="110"/>
      <c r="L246" s="110"/>
      <c r="M246" s="110"/>
      <c r="N246" s="110"/>
      <c r="O246" s="110"/>
      <c r="P246" s="110"/>
      <c r="Q246" s="110"/>
      <c r="R246" s="110"/>
      <c r="S246" s="110"/>
      <c r="T246" s="110"/>
      <c r="U246" s="110"/>
      <c r="V246" s="110"/>
      <c r="W246" s="110"/>
      <c r="X246" s="110"/>
      <c r="Y246" s="110"/>
      <c r="Z246" s="110"/>
    </row>
    <row r="247">
      <c r="A247" s="110"/>
      <c r="B247" s="110"/>
      <c r="C247" s="110"/>
      <c r="D247" s="110"/>
      <c r="E247" s="110"/>
      <c r="F247" s="110"/>
      <c r="G247" s="110"/>
      <c r="H247" s="110"/>
      <c r="I247" s="110"/>
      <c r="J247" s="110"/>
      <c r="K247" s="110"/>
      <c r="L247" s="110"/>
      <c r="M247" s="110"/>
      <c r="N247" s="110"/>
      <c r="O247" s="110"/>
      <c r="P247" s="110"/>
      <c r="Q247" s="110"/>
      <c r="R247" s="110"/>
      <c r="S247" s="110"/>
      <c r="T247" s="110"/>
      <c r="U247" s="110"/>
      <c r="V247" s="110"/>
      <c r="W247" s="110"/>
      <c r="X247" s="110"/>
      <c r="Y247" s="110"/>
      <c r="Z247" s="110"/>
    </row>
    <row r="248">
      <c r="A248" s="110"/>
      <c r="B248" s="110"/>
      <c r="C248" s="110"/>
      <c r="D248" s="110"/>
      <c r="E248" s="110"/>
      <c r="F248" s="110"/>
      <c r="G248" s="110"/>
      <c r="H248" s="110"/>
      <c r="I248" s="110"/>
      <c r="J248" s="110"/>
      <c r="K248" s="110"/>
      <c r="L248" s="110"/>
      <c r="M248" s="110"/>
      <c r="N248" s="110"/>
      <c r="O248" s="110"/>
      <c r="P248" s="110"/>
      <c r="Q248" s="110"/>
      <c r="R248" s="110"/>
      <c r="S248" s="110"/>
      <c r="T248" s="110"/>
      <c r="U248" s="110"/>
      <c r="V248" s="110"/>
      <c r="W248" s="110"/>
      <c r="X248" s="110"/>
      <c r="Y248" s="110"/>
      <c r="Z248" s="110"/>
    </row>
    <row r="249">
      <c r="A249" s="110"/>
      <c r="B249" s="110"/>
      <c r="C249" s="110"/>
      <c r="D249" s="110"/>
      <c r="E249" s="110"/>
      <c r="F249" s="110"/>
      <c r="G249" s="110"/>
      <c r="H249" s="110"/>
      <c r="I249" s="110"/>
      <c r="J249" s="110"/>
      <c r="K249" s="110"/>
      <c r="L249" s="110"/>
      <c r="M249" s="110"/>
      <c r="N249" s="110"/>
      <c r="O249" s="110"/>
      <c r="P249" s="110"/>
      <c r="Q249" s="110"/>
      <c r="R249" s="110"/>
      <c r="S249" s="110"/>
      <c r="T249" s="110"/>
      <c r="U249" s="110"/>
      <c r="V249" s="110"/>
      <c r="W249" s="110"/>
      <c r="X249" s="110"/>
      <c r="Y249" s="110"/>
      <c r="Z249" s="110"/>
    </row>
    <row r="250">
      <c r="A250" s="110"/>
      <c r="B250" s="110"/>
      <c r="C250" s="110"/>
      <c r="D250" s="110"/>
      <c r="E250" s="110"/>
      <c r="F250" s="110"/>
      <c r="G250" s="110"/>
      <c r="H250" s="110"/>
      <c r="I250" s="110"/>
      <c r="J250" s="110"/>
      <c r="K250" s="110"/>
      <c r="L250" s="110"/>
      <c r="M250" s="110"/>
      <c r="N250" s="110"/>
      <c r="O250" s="110"/>
      <c r="P250" s="110"/>
      <c r="Q250" s="110"/>
      <c r="R250" s="110"/>
      <c r="S250" s="110"/>
      <c r="T250" s="110"/>
      <c r="U250" s="110"/>
      <c r="V250" s="110"/>
      <c r="W250" s="110"/>
      <c r="X250" s="110"/>
      <c r="Y250" s="110"/>
      <c r="Z250" s="110"/>
    </row>
    <row r="251">
      <c r="A251" s="110"/>
      <c r="B251" s="110"/>
      <c r="C251" s="110"/>
      <c r="D251" s="110"/>
      <c r="E251" s="110"/>
      <c r="F251" s="110"/>
      <c r="G251" s="110"/>
      <c r="H251" s="110"/>
      <c r="I251" s="110"/>
      <c r="J251" s="110"/>
      <c r="K251" s="110"/>
      <c r="L251" s="110"/>
      <c r="M251" s="110"/>
      <c r="N251" s="110"/>
      <c r="O251" s="110"/>
      <c r="P251" s="110"/>
      <c r="Q251" s="110"/>
      <c r="R251" s="110"/>
      <c r="S251" s="110"/>
      <c r="T251" s="110"/>
      <c r="U251" s="110"/>
      <c r="V251" s="110"/>
      <c r="W251" s="110"/>
      <c r="X251" s="110"/>
      <c r="Y251" s="110"/>
      <c r="Z251" s="110"/>
    </row>
    <row r="252">
      <c r="A252" s="110"/>
      <c r="B252" s="110"/>
      <c r="C252" s="110"/>
      <c r="D252" s="110"/>
      <c r="E252" s="110"/>
      <c r="F252" s="110"/>
      <c r="G252" s="110"/>
      <c r="H252" s="110"/>
      <c r="I252" s="110"/>
      <c r="J252" s="110"/>
      <c r="K252" s="110"/>
      <c r="L252" s="110"/>
      <c r="M252" s="110"/>
      <c r="N252" s="110"/>
      <c r="O252" s="110"/>
      <c r="P252" s="110"/>
      <c r="Q252" s="110"/>
      <c r="R252" s="110"/>
      <c r="S252" s="110"/>
      <c r="T252" s="110"/>
      <c r="U252" s="110"/>
      <c r="V252" s="110"/>
      <c r="W252" s="110"/>
      <c r="X252" s="110"/>
      <c r="Y252" s="110"/>
      <c r="Z252" s="110"/>
    </row>
    <row r="253">
      <c r="A253" s="110"/>
      <c r="B253" s="110"/>
      <c r="C253" s="110"/>
      <c r="D253" s="110"/>
      <c r="E253" s="110"/>
      <c r="F253" s="110"/>
      <c r="G253" s="110"/>
      <c r="H253" s="110"/>
      <c r="I253" s="110"/>
      <c r="J253" s="110"/>
      <c r="K253" s="110"/>
      <c r="L253" s="110"/>
      <c r="M253" s="110"/>
      <c r="N253" s="110"/>
      <c r="O253" s="110"/>
      <c r="P253" s="110"/>
      <c r="Q253" s="110"/>
      <c r="R253" s="110"/>
      <c r="S253" s="110"/>
      <c r="T253" s="110"/>
      <c r="U253" s="110"/>
      <c r="V253" s="110"/>
      <c r="W253" s="110"/>
      <c r="X253" s="110"/>
      <c r="Y253" s="110"/>
      <c r="Z253" s="110"/>
    </row>
    <row r="254">
      <c r="A254" s="110"/>
      <c r="B254" s="110"/>
      <c r="C254" s="110"/>
      <c r="D254" s="110"/>
      <c r="E254" s="110"/>
      <c r="F254" s="110"/>
      <c r="G254" s="110"/>
      <c r="H254" s="110"/>
      <c r="I254" s="110"/>
      <c r="J254" s="110"/>
      <c r="K254" s="110"/>
      <c r="L254" s="110"/>
      <c r="M254" s="110"/>
      <c r="N254" s="110"/>
      <c r="O254" s="110"/>
      <c r="P254" s="110"/>
      <c r="Q254" s="110"/>
      <c r="R254" s="110"/>
      <c r="S254" s="110"/>
      <c r="T254" s="110"/>
      <c r="U254" s="110"/>
      <c r="V254" s="110"/>
      <c r="W254" s="110"/>
      <c r="X254" s="110"/>
      <c r="Y254" s="110"/>
      <c r="Z254" s="110"/>
    </row>
    <row r="255">
      <c r="A255" s="110"/>
      <c r="B255" s="110"/>
      <c r="C255" s="110"/>
      <c r="D255" s="110"/>
      <c r="E255" s="110"/>
      <c r="F255" s="110"/>
      <c r="G255" s="110"/>
      <c r="H255" s="110"/>
      <c r="I255" s="110"/>
      <c r="J255" s="110"/>
      <c r="K255" s="110"/>
      <c r="L255" s="110"/>
      <c r="M255" s="110"/>
      <c r="N255" s="110"/>
      <c r="O255" s="110"/>
      <c r="P255" s="110"/>
      <c r="Q255" s="110"/>
      <c r="R255" s="110"/>
      <c r="S255" s="110"/>
      <c r="T255" s="110"/>
      <c r="U255" s="110"/>
      <c r="V255" s="110"/>
      <c r="W255" s="110"/>
      <c r="X255" s="110"/>
      <c r="Y255" s="110"/>
      <c r="Z255" s="110"/>
    </row>
    <row r="256">
      <c r="A256" s="110"/>
      <c r="B256" s="110"/>
      <c r="C256" s="110"/>
      <c r="D256" s="110"/>
      <c r="E256" s="110"/>
      <c r="F256" s="110"/>
      <c r="G256" s="110"/>
      <c r="H256" s="110"/>
      <c r="I256" s="110"/>
      <c r="J256" s="110"/>
      <c r="K256" s="110"/>
      <c r="L256" s="110"/>
      <c r="M256" s="110"/>
      <c r="N256" s="110"/>
      <c r="O256" s="110"/>
      <c r="P256" s="110"/>
      <c r="Q256" s="110"/>
      <c r="R256" s="110"/>
      <c r="S256" s="110"/>
      <c r="T256" s="110"/>
      <c r="U256" s="110"/>
      <c r="V256" s="110"/>
      <c r="W256" s="110"/>
      <c r="X256" s="110"/>
      <c r="Y256" s="110"/>
      <c r="Z256" s="110"/>
    </row>
    <row r="257">
      <c r="A257" s="110"/>
      <c r="B257" s="110"/>
      <c r="C257" s="110"/>
      <c r="D257" s="110"/>
      <c r="E257" s="110"/>
      <c r="F257" s="110"/>
      <c r="G257" s="110"/>
      <c r="H257" s="110"/>
      <c r="I257" s="110"/>
      <c r="J257" s="110"/>
      <c r="K257" s="110"/>
      <c r="L257" s="110"/>
      <c r="M257" s="110"/>
      <c r="N257" s="110"/>
      <c r="O257" s="110"/>
      <c r="P257" s="110"/>
      <c r="Q257" s="110"/>
      <c r="R257" s="110"/>
      <c r="S257" s="110"/>
      <c r="T257" s="110"/>
      <c r="U257" s="110"/>
      <c r="V257" s="110"/>
      <c r="W257" s="110"/>
      <c r="X257" s="110"/>
      <c r="Y257" s="110"/>
      <c r="Z257" s="110"/>
    </row>
    <row r="258">
      <c r="A258" s="110"/>
      <c r="B258" s="110"/>
      <c r="C258" s="110"/>
      <c r="D258" s="110"/>
      <c r="E258" s="110"/>
      <c r="F258" s="110"/>
      <c r="G258" s="110"/>
      <c r="H258" s="110"/>
      <c r="I258" s="110"/>
      <c r="J258" s="110"/>
      <c r="K258" s="110"/>
      <c r="L258" s="110"/>
      <c r="M258" s="110"/>
      <c r="N258" s="110"/>
      <c r="O258" s="110"/>
      <c r="P258" s="110"/>
      <c r="Q258" s="110"/>
      <c r="R258" s="110"/>
      <c r="S258" s="110"/>
      <c r="T258" s="110"/>
      <c r="U258" s="110"/>
      <c r="V258" s="110"/>
      <c r="W258" s="110"/>
      <c r="X258" s="110"/>
      <c r="Y258" s="110"/>
      <c r="Z258" s="110"/>
    </row>
    <row r="259">
      <c r="A259" s="110"/>
      <c r="B259" s="110"/>
      <c r="C259" s="110"/>
      <c r="D259" s="110"/>
      <c r="E259" s="110"/>
      <c r="F259" s="110"/>
      <c r="G259" s="110"/>
      <c r="H259" s="110"/>
      <c r="I259" s="110"/>
      <c r="J259" s="110"/>
      <c r="K259" s="110"/>
      <c r="L259" s="110"/>
      <c r="M259" s="110"/>
      <c r="N259" s="110"/>
      <c r="O259" s="110"/>
      <c r="P259" s="110"/>
      <c r="Q259" s="110"/>
      <c r="R259" s="110"/>
      <c r="S259" s="110"/>
      <c r="T259" s="110"/>
      <c r="U259" s="110"/>
      <c r="V259" s="110"/>
      <c r="W259" s="110"/>
      <c r="X259" s="110"/>
      <c r="Y259" s="110"/>
      <c r="Z259" s="110"/>
    </row>
    <row r="260">
      <c r="A260" s="110"/>
      <c r="B260" s="110"/>
      <c r="C260" s="110"/>
      <c r="D260" s="110"/>
      <c r="E260" s="110"/>
      <c r="F260" s="110"/>
      <c r="G260" s="110"/>
      <c r="H260" s="110"/>
      <c r="I260" s="110"/>
      <c r="J260" s="110"/>
      <c r="K260" s="110"/>
      <c r="L260" s="110"/>
      <c r="M260" s="110"/>
      <c r="N260" s="110"/>
      <c r="O260" s="110"/>
      <c r="P260" s="110"/>
      <c r="Q260" s="110"/>
      <c r="R260" s="110"/>
      <c r="S260" s="110"/>
      <c r="T260" s="110"/>
      <c r="U260" s="110"/>
      <c r="V260" s="110"/>
      <c r="W260" s="110"/>
      <c r="X260" s="110"/>
      <c r="Y260" s="110"/>
      <c r="Z260" s="110"/>
    </row>
    <row r="261">
      <c r="A261" s="110"/>
      <c r="B261" s="110"/>
      <c r="C261" s="110"/>
      <c r="D261" s="110"/>
      <c r="E261" s="110"/>
      <c r="F261" s="110"/>
      <c r="G261" s="110"/>
      <c r="H261" s="110"/>
      <c r="I261" s="110"/>
      <c r="J261" s="110"/>
      <c r="K261" s="110"/>
      <c r="L261" s="110"/>
      <c r="M261" s="110"/>
      <c r="N261" s="110"/>
      <c r="O261" s="110"/>
      <c r="P261" s="110"/>
      <c r="Q261" s="110"/>
      <c r="R261" s="110"/>
      <c r="S261" s="110"/>
      <c r="T261" s="110"/>
      <c r="U261" s="110"/>
      <c r="V261" s="110"/>
      <c r="W261" s="110"/>
      <c r="X261" s="110"/>
      <c r="Y261" s="110"/>
      <c r="Z261" s="110"/>
    </row>
    <row r="262">
      <c r="A262" s="110"/>
      <c r="B262" s="110"/>
      <c r="C262" s="110"/>
      <c r="D262" s="110"/>
      <c r="E262" s="110"/>
      <c r="F262" s="110"/>
      <c r="G262" s="110"/>
      <c r="H262" s="110"/>
      <c r="I262" s="110"/>
      <c r="J262" s="110"/>
      <c r="K262" s="110"/>
      <c r="L262" s="110"/>
      <c r="M262" s="110"/>
      <c r="N262" s="110"/>
      <c r="O262" s="110"/>
      <c r="P262" s="110"/>
      <c r="Q262" s="110"/>
      <c r="R262" s="110"/>
      <c r="S262" s="110"/>
      <c r="T262" s="110"/>
      <c r="U262" s="110"/>
      <c r="V262" s="110"/>
      <c r="W262" s="110"/>
      <c r="X262" s="110"/>
      <c r="Y262" s="110"/>
      <c r="Z262" s="110"/>
    </row>
    <row r="263">
      <c r="A263" s="110"/>
      <c r="B263" s="110"/>
      <c r="C263" s="110"/>
      <c r="D263" s="110"/>
      <c r="E263" s="110"/>
      <c r="F263" s="110"/>
      <c r="G263" s="110"/>
      <c r="H263" s="110"/>
      <c r="I263" s="110"/>
      <c r="J263" s="110"/>
      <c r="K263" s="110"/>
      <c r="L263" s="110"/>
      <c r="M263" s="110"/>
      <c r="N263" s="110"/>
      <c r="O263" s="110"/>
      <c r="P263" s="110"/>
      <c r="Q263" s="110"/>
      <c r="R263" s="110"/>
      <c r="S263" s="110"/>
      <c r="T263" s="110"/>
      <c r="U263" s="110"/>
      <c r="V263" s="110"/>
      <c r="W263" s="110"/>
      <c r="X263" s="110"/>
      <c r="Y263" s="110"/>
      <c r="Z263" s="110"/>
    </row>
    <row r="264">
      <c r="A264" s="110"/>
      <c r="B264" s="110"/>
      <c r="C264" s="110"/>
      <c r="D264" s="110"/>
      <c r="E264" s="110"/>
      <c r="F264" s="110"/>
      <c r="G264" s="110"/>
      <c r="H264" s="110"/>
      <c r="I264" s="110"/>
      <c r="J264" s="110"/>
      <c r="K264" s="110"/>
      <c r="L264" s="110"/>
      <c r="M264" s="110"/>
      <c r="N264" s="110"/>
      <c r="O264" s="110"/>
      <c r="P264" s="110"/>
      <c r="Q264" s="110"/>
      <c r="R264" s="110"/>
      <c r="S264" s="110"/>
      <c r="T264" s="110"/>
      <c r="U264" s="110"/>
      <c r="V264" s="110"/>
      <c r="W264" s="110"/>
      <c r="X264" s="110"/>
      <c r="Y264" s="110"/>
      <c r="Z264" s="110"/>
    </row>
    <row r="265">
      <c r="A265" s="110"/>
      <c r="B265" s="110"/>
      <c r="C265" s="110"/>
      <c r="D265" s="110"/>
      <c r="E265" s="110"/>
      <c r="F265" s="110"/>
      <c r="G265" s="110"/>
      <c r="H265" s="110"/>
      <c r="I265" s="110"/>
      <c r="J265" s="110"/>
      <c r="K265" s="110"/>
      <c r="L265" s="110"/>
      <c r="M265" s="110"/>
      <c r="N265" s="110"/>
      <c r="O265" s="110"/>
      <c r="P265" s="110"/>
      <c r="Q265" s="110"/>
      <c r="R265" s="110"/>
      <c r="S265" s="110"/>
      <c r="T265" s="110"/>
      <c r="U265" s="110"/>
      <c r="V265" s="110"/>
      <c r="W265" s="110"/>
      <c r="X265" s="110"/>
      <c r="Y265" s="110"/>
      <c r="Z265" s="110"/>
    </row>
    <row r="266">
      <c r="A266" s="110"/>
      <c r="B266" s="110"/>
      <c r="C266" s="110"/>
      <c r="D266" s="110"/>
      <c r="E266" s="110"/>
      <c r="F266" s="110"/>
      <c r="G266" s="110"/>
      <c r="H266" s="110"/>
      <c r="I266" s="110"/>
      <c r="J266" s="110"/>
      <c r="K266" s="110"/>
      <c r="L266" s="110"/>
      <c r="M266" s="110"/>
      <c r="N266" s="110"/>
      <c r="O266" s="110"/>
      <c r="P266" s="110"/>
      <c r="Q266" s="110"/>
      <c r="R266" s="110"/>
      <c r="S266" s="110"/>
      <c r="T266" s="110"/>
      <c r="U266" s="110"/>
      <c r="V266" s="110"/>
      <c r="W266" s="110"/>
      <c r="X266" s="110"/>
      <c r="Y266" s="110"/>
      <c r="Z266" s="110"/>
    </row>
    <row r="267">
      <c r="A267" s="110"/>
      <c r="B267" s="110"/>
      <c r="C267" s="110"/>
      <c r="D267" s="110"/>
      <c r="E267" s="110"/>
      <c r="F267" s="110"/>
      <c r="G267" s="110"/>
      <c r="H267" s="110"/>
      <c r="I267" s="110"/>
      <c r="J267" s="110"/>
      <c r="K267" s="110"/>
      <c r="L267" s="110"/>
      <c r="M267" s="110"/>
      <c r="N267" s="110"/>
      <c r="O267" s="110"/>
      <c r="P267" s="110"/>
      <c r="Q267" s="110"/>
      <c r="R267" s="110"/>
      <c r="S267" s="110"/>
      <c r="T267" s="110"/>
      <c r="U267" s="110"/>
      <c r="V267" s="110"/>
      <c r="W267" s="110"/>
      <c r="X267" s="110"/>
      <c r="Y267" s="110"/>
      <c r="Z267" s="110"/>
    </row>
    <row r="268">
      <c r="A268" s="110"/>
      <c r="B268" s="110"/>
      <c r="C268" s="110"/>
      <c r="D268" s="110"/>
      <c r="E268" s="110"/>
      <c r="F268" s="110"/>
      <c r="G268" s="110"/>
      <c r="H268" s="110"/>
      <c r="I268" s="110"/>
      <c r="J268" s="110"/>
      <c r="K268" s="110"/>
      <c r="L268" s="110"/>
      <c r="M268" s="110"/>
      <c r="N268" s="110"/>
      <c r="O268" s="110"/>
      <c r="P268" s="110"/>
      <c r="Q268" s="110"/>
      <c r="R268" s="110"/>
      <c r="S268" s="110"/>
      <c r="T268" s="110"/>
      <c r="U268" s="110"/>
      <c r="V268" s="110"/>
      <c r="W268" s="110"/>
      <c r="X268" s="110"/>
      <c r="Y268" s="110"/>
      <c r="Z268" s="110"/>
    </row>
    <row r="269">
      <c r="A269" s="110"/>
      <c r="B269" s="110"/>
      <c r="C269" s="110"/>
      <c r="D269" s="110"/>
      <c r="E269" s="110"/>
      <c r="F269" s="110"/>
      <c r="G269" s="110"/>
      <c r="H269" s="110"/>
      <c r="I269" s="110"/>
      <c r="J269" s="110"/>
      <c r="K269" s="110"/>
      <c r="L269" s="110"/>
      <c r="M269" s="110"/>
      <c r="N269" s="110"/>
      <c r="O269" s="110"/>
      <c r="P269" s="110"/>
      <c r="Q269" s="110"/>
      <c r="R269" s="110"/>
      <c r="S269" s="110"/>
      <c r="T269" s="110"/>
      <c r="U269" s="110"/>
      <c r="V269" s="110"/>
      <c r="W269" s="110"/>
      <c r="X269" s="110"/>
      <c r="Y269" s="110"/>
      <c r="Z269" s="110"/>
    </row>
    <row r="270">
      <c r="A270" s="110"/>
      <c r="B270" s="110"/>
      <c r="C270" s="110"/>
      <c r="D270" s="110"/>
      <c r="E270" s="110"/>
      <c r="F270" s="110"/>
      <c r="G270" s="110"/>
      <c r="H270" s="110"/>
      <c r="I270" s="110"/>
      <c r="J270" s="110"/>
      <c r="K270" s="110"/>
      <c r="L270" s="110"/>
      <c r="M270" s="110"/>
      <c r="N270" s="110"/>
      <c r="O270" s="110"/>
      <c r="P270" s="110"/>
      <c r="Q270" s="110"/>
      <c r="R270" s="110"/>
      <c r="S270" s="110"/>
      <c r="T270" s="110"/>
      <c r="U270" s="110"/>
      <c r="V270" s="110"/>
      <c r="W270" s="110"/>
      <c r="X270" s="110"/>
      <c r="Y270" s="110"/>
      <c r="Z270" s="110"/>
    </row>
    <row r="271">
      <c r="A271" s="110"/>
      <c r="B271" s="110"/>
      <c r="C271" s="110"/>
      <c r="D271" s="110"/>
      <c r="E271" s="110"/>
      <c r="F271" s="110"/>
      <c r="G271" s="110"/>
      <c r="H271" s="110"/>
      <c r="I271" s="110"/>
      <c r="J271" s="110"/>
      <c r="K271" s="110"/>
      <c r="L271" s="110"/>
      <c r="M271" s="110"/>
      <c r="N271" s="110"/>
      <c r="O271" s="110"/>
      <c r="P271" s="110"/>
      <c r="Q271" s="110"/>
      <c r="R271" s="110"/>
      <c r="S271" s="110"/>
      <c r="T271" s="110"/>
      <c r="U271" s="110"/>
      <c r="V271" s="110"/>
      <c r="W271" s="110"/>
      <c r="X271" s="110"/>
      <c r="Y271" s="110"/>
      <c r="Z271" s="110"/>
    </row>
    <row r="272">
      <c r="A272" s="110"/>
      <c r="B272" s="110"/>
      <c r="C272" s="110"/>
      <c r="D272" s="110"/>
      <c r="E272" s="110"/>
      <c r="F272" s="110"/>
      <c r="G272" s="110"/>
      <c r="H272" s="110"/>
      <c r="I272" s="110"/>
      <c r="J272" s="110"/>
      <c r="K272" s="110"/>
      <c r="L272" s="110"/>
      <c r="M272" s="110"/>
      <c r="N272" s="110"/>
      <c r="O272" s="110"/>
      <c r="P272" s="110"/>
      <c r="Q272" s="110"/>
      <c r="R272" s="110"/>
      <c r="S272" s="110"/>
      <c r="T272" s="110"/>
      <c r="U272" s="110"/>
      <c r="V272" s="110"/>
      <c r="W272" s="110"/>
      <c r="X272" s="110"/>
      <c r="Y272" s="110"/>
      <c r="Z272" s="110"/>
    </row>
    <row r="273">
      <c r="A273" s="110"/>
      <c r="B273" s="110"/>
      <c r="C273" s="110"/>
      <c r="D273" s="110"/>
      <c r="E273" s="110"/>
      <c r="F273" s="110"/>
      <c r="G273" s="110"/>
      <c r="H273" s="110"/>
      <c r="I273" s="110"/>
      <c r="J273" s="110"/>
      <c r="K273" s="110"/>
      <c r="L273" s="110"/>
      <c r="M273" s="110"/>
      <c r="N273" s="110"/>
      <c r="O273" s="110"/>
      <c r="P273" s="110"/>
      <c r="Q273" s="110"/>
      <c r="R273" s="110"/>
      <c r="S273" s="110"/>
      <c r="T273" s="110"/>
      <c r="U273" s="110"/>
      <c r="V273" s="110"/>
      <c r="W273" s="110"/>
      <c r="X273" s="110"/>
      <c r="Y273" s="110"/>
      <c r="Z273" s="110"/>
    </row>
    <row r="274">
      <c r="A274" s="110"/>
      <c r="B274" s="110"/>
      <c r="C274" s="110"/>
      <c r="D274" s="110"/>
      <c r="E274" s="110"/>
      <c r="F274" s="110"/>
      <c r="G274" s="110"/>
      <c r="H274" s="110"/>
      <c r="I274" s="110"/>
      <c r="J274" s="110"/>
      <c r="K274" s="110"/>
      <c r="L274" s="110"/>
      <c r="M274" s="110"/>
      <c r="N274" s="110"/>
      <c r="O274" s="110"/>
      <c r="P274" s="110"/>
      <c r="Q274" s="110"/>
      <c r="R274" s="110"/>
      <c r="S274" s="110"/>
      <c r="T274" s="110"/>
      <c r="U274" s="110"/>
      <c r="V274" s="110"/>
      <c r="W274" s="110"/>
      <c r="X274" s="110"/>
      <c r="Y274" s="110"/>
      <c r="Z274" s="110"/>
    </row>
    <row r="275">
      <c r="A275" s="110"/>
      <c r="B275" s="110"/>
      <c r="C275" s="110"/>
      <c r="D275" s="110"/>
      <c r="E275" s="110"/>
      <c r="F275" s="110"/>
      <c r="G275" s="110"/>
      <c r="H275" s="110"/>
      <c r="I275" s="110"/>
      <c r="J275" s="110"/>
      <c r="K275" s="110"/>
      <c r="L275" s="110"/>
      <c r="M275" s="110"/>
      <c r="N275" s="110"/>
      <c r="O275" s="110"/>
      <c r="P275" s="110"/>
      <c r="Q275" s="110"/>
      <c r="R275" s="110"/>
      <c r="S275" s="110"/>
      <c r="T275" s="110"/>
      <c r="U275" s="110"/>
      <c r="V275" s="110"/>
      <c r="W275" s="110"/>
      <c r="X275" s="110"/>
      <c r="Y275" s="110"/>
      <c r="Z275" s="110"/>
    </row>
    <row r="276">
      <c r="A276" s="110"/>
      <c r="B276" s="110"/>
      <c r="C276" s="110"/>
      <c r="D276" s="110"/>
      <c r="E276" s="110"/>
      <c r="F276" s="110"/>
      <c r="G276" s="110"/>
      <c r="H276" s="110"/>
      <c r="I276" s="110"/>
      <c r="J276" s="110"/>
      <c r="K276" s="110"/>
      <c r="L276" s="110"/>
      <c r="M276" s="110"/>
      <c r="N276" s="110"/>
      <c r="O276" s="110"/>
      <c r="P276" s="110"/>
      <c r="Q276" s="110"/>
      <c r="R276" s="110"/>
      <c r="S276" s="110"/>
      <c r="T276" s="110"/>
      <c r="U276" s="110"/>
      <c r="V276" s="110"/>
      <c r="W276" s="110"/>
      <c r="X276" s="110"/>
      <c r="Y276" s="110"/>
      <c r="Z276" s="110"/>
    </row>
    <row r="277">
      <c r="A277" s="110"/>
      <c r="B277" s="110"/>
      <c r="C277" s="110"/>
      <c r="D277" s="110"/>
      <c r="E277" s="110"/>
      <c r="F277" s="110"/>
      <c r="G277" s="110"/>
      <c r="H277" s="110"/>
      <c r="I277" s="110"/>
      <c r="J277" s="110"/>
      <c r="K277" s="110"/>
      <c r="L277" s="110"/>
      <c r="M277" s="110"/>
      <c r="N277" s="110"/>
      <c r="O277" s="110"/>
      <c r="P277" s="110"/>
      <c r="Q277" s="110"/>
      <c r="R277" s="110"/>
      <c r="S277" s="110"/>
      <c r="T277" s="110"/>
      <c r="U277" s="110"/>
      <c r="V277" s="110"/>
      <c r="W277" s="110"/>
      <c r="X277" s="110"/>
      <c r="Y277" s="110"/>
      <c r="Z277" s="110"/>
    </row>
    <row r="278">
      <c r="A278" s="110"/>
      <c r="B278" s="110"/>
      <c r="C278" s="110"/>
      <c r="D278" s="110"/>
      <c r="E278" s="110"/>
      <c r="F278" s="110"/>
      <c r="G278" s="110"/>
      <c r="H278" s="110"/>
      <c r="I278" s="110"/>
      <c r="J278" s="110"/>
      <c r="K278" s="110"/>
      <c r="L278" s="110"/>
      <c r="M278" s="110"/>
      <c r="N278" s="110"/>
      <c r="O278" s="110"/>
      <c r="P278" s="110"/>
      <c r="Q278" s="110"/>
      <c r="R278" s="110"/>
      <c r="S278" s="110"/>
      <c r="T278" s="110"/>
      <c r="U278" s="110"/>
      <c r="V278" s="110"/>
      <c r="W278" s="110"/>
      <c r="X278" s="110"/>
      <c r="Y278" s="110"/>
      <c r="Z278" s="110"/>
    </row>
    <row r="279">
      <c r="A279" s="110"/>
      <c r="B279" s="110"/>
      <c r="C279" s="110"/>
      <c r="D279" s="110"/>
      <c r="E279" s="110"/>
      <c r="F279" s="110"/>
      <c r="G279" s="110"/>
      <c r="H279" s="110"/>
      <c r="I279" s="110"/>
      <c r="J279" s="110"/>
      <c r="K279" s="110"/>
      <c r="L279" s="110"/>
      <c r="M279" s="110"/>
      <c r="N279" s="110"/>
      <c r="O279" s="110"/>
      <c r="P279" s="110"/>
      <c r="Q279" s="110"/>
      <c r="R279" s="110"/>
      <c r="S279" s="110"/>
      <c r="T279" s="110"/>
      <c r="U279" s="110"/>
      <c r="V279" s="110"/>
      <c r="W279" s="110"/>
      <c r="X279" s="110"/>
      <c r="Y279" s="110"/>
      <c r="Z279" s="110"/>
    </row>
    <row r="280">
      <c r="A280" s="110"/>
      <c r="B280" s="110"/>
      <c r="C280" s="110"/>
      <c r="D280" s="110"/>
      <c r="E280" s="110"/>
      <c r="F280" s="110"/>
      <c r="G280" s="110"/>
      <c r="H280" s="110"/>
      <c r="I280" s="110"/>
      <c r="J280" s="110"/>
      <c r="K280" s="110"/>
      <c r="L280" s="110"/>
      <c r="M280" s="110"/>
      <c r="N280" s="110"/>
      <c r="O280" s="110"/>
      <c r="P280" s="110"/>
      <c r="Q280" s="110"/>
      <c r="R280" s="110"/>
      <c r="S280" s="110"/>
      <c r="T280" s="110"/>
      <c r="U280" s="110"/>
      <c r="V280" s="110"/>
      <c r="W280" s="110"/>
      <c r="X280" s="110"/>
      <c r="Y280" s="110"/>
      <c r="Z280" s="110"/>
    </row>
    <row r="281">
      <c r="A281" s="110"/>
      <c r="B281" s="110"/>
      <c r="C281" s="110"/>
      <c r="D281" s="110"/>
      <c r="E281" s="110"/>
      <c r="F281" s="110"/>
      <c r="G281" s="110"/>
      <c r="H281" s="110"/>
      <c r="I281" s="110"/>
      <c r="J281" s="110"/>
      <c r="K281" s="110"/>
      <c r="L281" s="110"/>
      <c r="M281" s="110"/>
      <c r="N281" s="110"/>
      <c r="O281" s="110"/>
      <c r="P281" s="110"/>
      <c r="Q281" s="110"/>
      <c r="R281" s="110"/>
      <c r="S281" s="110"/>
      <c r="T281" s="110"/>
      <c r="U281" s="110"/>
      <c r="V281" s="110"/>
      <c r="W281" s="110"/>
      <c r="X281" s="110"/>
      <c r="Y281" s="110"/>
      <c r="Z281" s="110"/>
    </row>
    <row r="282">
      <c r="A282" s="110"/>
      <c r="B282" s="110"/>
      <c r="C282" s="110"/>
      <c r="D282" s="110"/>
      <c r="E282" s="110"/>
      <c r="F282" s="110"/>
      <c r="G282" s="110"/>
      <c r="H282" s="110"/>
      <c r="I282" s="110"/>
      <c r="J282" s="110"/>
      <c r="K282" s="110"/>
      <c r="L282" s="110"/>
      <c r="M282" s="110"/>
      <c r="N282" s="110"/>
      <c r="O282" s="110"/>
      <c r="P282" s="110"/>
      <c r="Q282" s="110"/>
      <c r="R282" s="110"/>
      <c r="S282" s="110"/>
      <c r="T282" s="110"/>
      <c r="U282" s="110"/>
      <c r="V282" s="110"/>
      <c r="W282" s="110"/>
      <c r="X282" s="110"/>
      <c r="Y282" s="110"/>
      <c r="Z282" s="110"/>
    </row>
    <row r="283">
      <c r="A283" s="110"/>
      <c r="B283" s="110"/>
      <c r="C283" s="110"/>
      <c r="D283" s="110"/>
      <c r="E283" s="110"/>
      <c r="F283" s="110"/>
      <c r="G283" s="110"/>
      <c r="H283" s="110"/>
      <c r="I283" s="110"/>
      <c r="J283" s="110"/>
      <c r="K283" s="110"/>
      <c r="L283" s="110"/>
      <c r="M283" s="110"/>
      <c r="N283" s="110"/>
      <c r="O283" s="110"/>
      <c r="P283" s="110"/>
      <c r="Q283" s="110"/>
      <c r="R283" s="110"/>
      <c r="S283" s="110"/>
      <c r="T283" s="110"/>
      <c r="U283" s="110"/>
      <c r="V283" s="110"/>
      <c r="W283" s="110"/>
      <c r="X283" s="110"/>
      <c r="Y283" s="110"/>
      <c r="Z283" s="110"/>
    </row>
    <row r="284">
      <c r="A284" s="110"/>
      <c r="B284" s="110"/>
      <c r="C284" s="110"/>
      <c r="D284" s="110"/>
      <c r="E284" s="110"/>
      <c r="F284" s="110"/>
      <c r="G284" s="110"/>
      <c r="H284" s="110"/>
      <c r="I284" s="110"/>
      <c r="J284" s="110"/>
      <c r="K284" s="110"/>
      <c r="L284" s="110"/>
      <c r="M284" s="110"/>
      <c r="N284" s="110"/>
      <c r="O284" s="110"/>
      <c r="P284" s="110"/>
      <c r="Q284" s="110"/>
      <c r="R284" s="110"/>
      <c r="S284" s="110"/>
      <c r="T284" s="110"/>
      <c r="U284" s="110"/>
      <c r="V284" s="110"/>
      <c r="W284" s="110"/>
      <c r="X284" s="110"/>
      <c r="Y284" s="110"/>
      <c r="Z284" s="110"/>
    </row>
    <row r="285">
      <c r="A285" s="110"/>
      <c r="B285" s="110"/>
      <c r="C285" s="110"/>
      <c r="D285" s="110"/>
      <c r="E285" s="110"/>
      <c r="F285" s="110"/>
      <c r="G285" s="110"/>
      <c r="H285" s="110"/>
      <c r="I285" s="110"/>
      <c r="J285" s="110"/>
      <c r="K285" s="110"/>
      <c r="L285" s="110"/>
      <c r="M285" s="110"/>
      <c r="N285" s="110"/>
      <c r="O285" s="110"/>
      <c r="P285" s="110"/>
      <c r="Q285" s="110"/>
      <c r="R285" s="110"/>
      <c r="S285" s="110"/>
      <c r="T285" s="110"/>
      <c r="U285" s="110"/>
      <c r="V285" s="110"/>
      <c r="W285" s="110"/>
      <c r="X285" s="110"/>
      <c r="Y285" s="110"/>
      <c r="Z285" s="110"/>
    </row>
    <row r="286">
      <c r="A286" s="110"/>
      <c r="B286" s="110"/>
      <c r="C286" s="110"/>
      <c r="D286" s="110"/>
      <c r="E286" s="110"/>
      <c r="F286" s="110"/>
      <c r="G286" s="110"/>
      <c r="H286" s="110"/>
      <c r="I286" s="110"/>
      <c r="J286" s="110"/>
      <c r="K286" s="110"/>
      <c r="L286" s="110"/>
      <c r="M286" s="110"/>
      <c r="N286" s="110"/>
      <c r="O286" s="110"/>
      <c r="P286" s="110"/>
      <c r="Q286" s="110"/>
      <c r="R286" s="110"/>
      <c r="S286" s="110"/>
      <c r="T286" s="110"/>
      <c r="U286" s="110"/>
      <c r="V286" s="110"/>
      <c r="W286" s="110"/>
      <c r="X286" s="110"/>
      <c r="Y286" s="110"/>
      <c r="Z286" s="110"/>
    </row>
    <row r="287">
      <c r="A287" s="110"/>
      <c r="B287" s="110"/>
      <c r="C287" s="110"/>
      <c r="D287" s="110"/>
      <c r="E287" s="110"/>
      <c r="F287" s="110"/>
      <c r="G287" s="110"/>
      <c r="H287" s="110"/>
      <c r="I287" s="110"/>
      <c r="J287" s="110"/>
      <c r="K287" s="110"/>
      <c r="L287" s="110"/>
      <c r="M287" s="110"/>
      <c r="N287" s="110"/>
      <c r="O287" s="110"/>
      <c r="P287" s="110"/>
      <c r="Q287" s="110"/>
      <c r="R287" s="110"/>
      <c r="S287" s="110"/>
      <c r="T287" s="110"/>
      <c r="U287" s="110"/>
      <c r="V287" s="110"/>
      <c r="W287" s="110"/>
      <c r="X287" s="110"/>
      <c r="Y287" s="110"/>
      <c r="Z287" s="110"/>
    </row>
    <row r="288">
      <c r="A288" s="110"/>
      <c r="B288" s="110"/>
      <c r="C288" s="110"/>
      <c r="D288" s="110"/>
      <c r="E288" s="110"/>
      <c r="F288" s="110"/>
      <c r="G288" s="110"/>
      <c r="H288" s="110"/>
      <c r="I288" s="110"/>
      <c r="J288" s="110"/>
      <c r="K288" s="110"/>
      <c r="L288" s="110"/>
      <c r="M288" s="110"/>
      <c r="N288" s="110"/>
      <c r="O288" s="110"/>
      <c r="P288" s="110"/>
      <c r="Q288" s="110"/>
      <c r="R288" s="110"/>
      <c r="S288" s="110"/>
      <c r="T288" s="110"/>
      <c r="U288" s="110"/>
      <c r="V288" s="110"/>
      <c r="W288" s="110"/>
      <c r="X288" s="110"/>
      <c r="Y288" s="110"/>
      <c r="Z288" s="110"/>
    </row>
    <row r="289">
      <c r="A289" s="110"/>
      <c r="B289" s="110"/>
      <c r="C289" s="110"/>
      <c r="D289" s="110"/>
      <c r="E289" s="110"/>
      <c r="F289" s="110"/>
      <c r="G289" s="110"/>
      <c r="H289" s="110"/>
      <c r="I289" s="110"/>
      <c r="J289" s="110"/>
      <c r="K289" s="110"/>
      <c r="L289" s="110"/>
      <c r="M289" s="110"/>
      <c r="N289" s="110"/>
      <c r="O289" s="110"/>
      <c r="P289" s="110"/>
      <c r="Q289" s="110"/>
      <c r="R289" s="110"/>
      <c r="S289" s="110"/>
      <c r="T289" s="110"/>
      <c r="U289" s="110"/>
      <c r="V289" s="110"/>
      <c r="W289" s="110"/>
      <c r="X289" s="110"/>
      <c r="Y289" s="110"/>
      <c r="Z289" s="110"/>
    </row>
    <row r="290">
      <c r="A290" s="110"/>
      <c r="B290" s="110"/>
      <c r="C290" s="110"/>
      <c r="D290" s="110"/>
      <c r="E290" s="110"/>
      <c r="F290" s="110"/>
      <c r="G290" s="110"/>
      <c r="H290" s="110"/>
      <c r="I290" s="110"/>
      <c r="J290" s="110"/>
      <c r="K290" s="110"/>
      <c r="L290" s="110"/>
      <c r="M290" s="110"/>
      <c r="N290" s="110"/>
      <c r="O290" s="110"/>
      <c r="P290" s="110"/>
      <c r="Q290" s="110"/>
      <c r="R290" s="110"/>
      <c r="S290" s="110"/>
      <c r="T290" s="110"/>
      <c r="U290" s="110"/>
      <c r="V290" s="110"/>
      <c r="W290" s="110"/>
      <c r="X290" s="110"/>
      <c r="Y290" s="110"/>
      <c r="Z290" s="110"/>
    </row>
    <row r="291">
      <c r="A291" s="110"/>
      <c r="B291" s="110"/>
      <c r="C291" s="110"/>
      <c r="D291" s="110"/>
      <c r="E291" s="110"/>
      <c r="F291" s="110"/>
      <c r="G291" s="110"/>
      <c r="H291" s="110"/>
      <c r="I291" s="110"/>
      <c r="J291" s="110"/>
      <c r="K291" s="110"/>
      <c r="L291" s="110"/>
      <c r="M291" s="110"/>
      <c r="N291" s="110"/>
      <c r="O291" s="110"/>
      <c r="P291" s="110"/>
      <c r="Q291" s="110"/>
      <c r="R291" s="110"/>
      <c r="S291" s="110"/>
      <c r="T291" s="110"/>
      <c r="U291" s="110"/>
      <c r="V291" s="110"/>
      <c r="W291" s="110"/>
      <c r="X291" s="110"/>
      <c r="Y291" s="110"/>
      <c r="Z291" s="110"/>
    </row>
    <row r="292">
      <c r="A292" s="110"/>
      <c r="B292" s="110"/>
      <c r="C292" s="110"/>
      <c r="D292" s="110"/>
      <c r="E292" s="110"/>
      <c r="F292" s="110"/>
      <c r="G292" s="110"/>
      <c r="H292" s="110"/>
      <c r="I292" s="110"/>
      <c r="J292" s="110"/>
      <c r="K292" s="110"/>
      <c r="L292" s="110"/>
      <c r="M292" s="110"/>
      <c r="N292" s="110"/>
      <c r="O292" s="110"/>
      <c r="P292" s="110"/>
      <c r="Q292" s="110"/>
      <c r="R292" s="110"/>
      <c r="S292" s="110"/>
      <c r="T292" s="110"/>
      <c r="U292" s="110"/>
      <c r="V292" s="110"/>
      <c r="W292" s="110"/>
      <c r="X292" s="110"/>
      <c r="Y292" s="110"/>
      <c r="Z292" s="110"/>
    </row>
    <row r="293">
      <c r="A293" s="110"/>
      <c r="B293" s="110"/>
      <c r="C293" s="110"/>
      <c r="D293" s="110"/>
      <c r="E293" s="110"/>
      <c r="F293" s="110"/>
      <c r="G293" s="110"/>
      <c r="H293" s="110"/>
      <c r="I293" s="110"/>
      <c r="J293" s="110"/>
      <c r="K293" s="110"/>
      <c r="L293" s="110"/>
      <c r="M293" s="110"/>
      <c r="N293" s="110"/>
      <c r="O293" s="110"/>
      <c r="P293" s="110"/>
      <c r="Q293" s="110"/>
      <c r="R293" s="110"/>
      <c r="S293" s="110"/>
      <c r="T293" s="110"/>
      <c r="U293" s="110"/>
      <c r="V293" s="110"/>
      <c r="W293" s="110"/>
      <c r="X293" s="110"/>
      <c r="Y293" s="110"/>
      <c r="Z293" s="110"/>
    </row>
    <row r="294">
      <c r="A294" s="110"/>
      <c r="B294" s="110"/>
      <c r="C294" s="110"/>
      <c r="D294" s="110"/>
      <c r="E294" s="110"/>
      <c r="F294" s="110"/>
      <c r="G294" s="110"/>
      <c r="H294" s="110"/>
      <c r="I294" s="110"/>
      <c r="J294" s="110"/>
      <c r="K294" s="110"/>
      <c r="L294" s="110"/>
      <c r="M294" s="110"/>
      <c r="N294" s="110"/>
      <c r="O294" s="110"/>
      <c r="P294" s="110"/>
      <c r="Q294" s="110"/>
      <c r="R294" s="110"/>
      <c r="S294" s="110"/>
      <c r="T294" s="110"/>
      <c r="U294" s="110"/>
      <c r="V294" s="110"/>
      <c r="W294" s="110"/>
      <c r="X294" s="110"/>
      <c r="Y294" s="110"/>
      <c r="Z294" s="110"/>
    </row>
    <row r="295">
      <c r="A295" s="110"/>
      <c r="B295" s="110"/>
      <c r="C295" s="110"/>
      <c r="D295" s="110"/>
      <c r="E295" s="110"/>
      <c r="F295" s="110"/>
      <c r="G295" s="110"/>
      <c r="H295" s="110"/>
      <c r="I295" s="110"/>
      <c r="J295" s="110"/>
      <c r="K295" s="110"/>
      <c r="L295" s="110"/>
      <c r="M295" s="110"/>
      <c r="N295" s="110"/>
      <c r="O295" s="110"/>
      <c r="P295" s="110"/>
      <c r="Q295" s="110"/>
      <c r="R295" s="110"/>
      <c r="S295" s="110"/>
      <c r="T295" s="110"/>
      <c r="U295" s="110"/>
      <c r="V295" s="110"/>
      <c r="W295" s="110"/>
      <c r="X295" s="110"/>
      <c r="Y295" s="110"/>
      <c r="Z295" s="110"/>
    </row>
    <row r="296">
      <c r="A296" s="110"/>
      <c r="B296" s="110"/>
      <c r="C296" s="110"/>
      <c r="D296" s="110"/>
      <c r="E296" s="110"/>
      <c r="F296" s="110"/>
      <c r="G296" s="110"/>
      <c r="H296" s="110"/>
      <c r="I296" s="110"/>
      <c r="J296" s="110"/>
      <c r="K296" s="110"/>
      <c r="L296" s="110"/>
      <c r="M296" s="110"/>
      <c r="N296" s="110"/>
      <c r="O296" s="110"/>
      <c r="P296" s="110"/>
      <c r="Q296" s="110"/>
      <c r="R296" s="110"/>
      <c r="S296" s="110"/>
      <c r="T296" s="110"/>
      <c r="U296" s="110"/>
      <c r="V296" s="110"/>
      <c r="W296" s="110"/>
      <c r="X296" s="110"/>
      <c r="Y296" s="110"/>
      <c r="Z296" s="110"/>
    </row>
    <row r="297">
      <c r="A297" s="110"/>
      <c r="B297" s="110"/>
      <c r="C297" s="110"/>
      <c r="D297" s="110"/>
      <c r="E297" s="110"/>
      <c r="F297" s="110"/>
      <c r="G297" s="110"/>
      <c r="H297" s="110"/>
      <c r="I297" s="110"/>
      <c r="J297" s="110"/>
      <c r="K297" s="110"/>
      <c r="L297" s="110"/>
      <c r="M297" s="110"/>
      <c r="N297" s="110"/>
      <c r="O297" s="110"/>
      <c r="P297" s="110"/>
      <c r="Q297" s="110"/>
      <c r="R297" s="110"/>
      <c r="S297" s="110"/>
      <c r="T297" s="110"/>
      <c r="U297" s="110"/>
      <c r="V297" s="110"/>
      <c r="W297" s="110"/>
      <c r="X297" s="110"/>
      <c r="Y297" s="110"/>
      <c r="Z297" s="110"/>
    </row>
    <row r="298">
      <c r="A298" s="110"/>
      <c r="B298" s="110"/>
      <c r="C298" s="110"/>
      <c r="D298" s="110"/>
      <c r="E298" s="110"/>
      <c r="F298" s="110"/>
      <c r="G298" s="110"/>
      <c r="H298" s="110"/>
      <c r="I298" s="110"/>
      <c r="J298" s="110"/>
      <c r="K298" s="110"/>
      <c r="L298" s="110"/>
      <c r="M298" s="110"/>
      <c r="N298" s="110"/>
      <c r="O298" s="110"/>
      <c r="P298" s="110"/>
      <c r="Q298" s="110"/>
      <c r="R298" s="110"/>
      <c r="S298" s="110"/>
      <c r="T298" s="110"/>
      <c r="U298" s="110"/>
      <c r="V298" s="110"/>
      <c r="W298" s="110"/>
      <c r="X298" s="110"/>
      <c r="Y298" s="110"/>
      <c r="Z298" s="110"/>
    </row>
    <row r="299">
      <c r="A299" s="110"/>
      <c r="B299" s="110"/>
      <c r="C299" s="110"/>
      <c r="D299" s="110"/>
      <c r="E299" s="110"/>
      <c r="F299" s="110"/>
      <c r="G299" s="110"/>
      <c r="H299" s="110"/>
      <c r="I299" s="110"/>
      <c r="J299" s="110"/>
      <c r="K299" s="110"/>
      <c r="L299" s="110"/>
      <c r="M299" s="110"/>
      <c r="N299" s="110"/>
      <c r="O299" s="110"/>
      <c r="P299" s="110"/>
      <c r="Q299" s="110"/>
      <c r="R299" s="110"/>
      <c r="S299" s="110"/>
      <c r="T299" s="110"/>
      <c r="U299" s="110"/>
      <c r="V299" s="110"/>
      <c r="W299" s="110"/>
      <c r="X299" s="110"/>
      <c r="Y299" s="110"/>
      <c r="Z299" s="110"/>
    </row>
    <row r="300">
      <c r="A300" s="110"/>
      <c r="B300" s="110"/>
      <c r="C300" s="110"/>
      <c r="D300" s="110"/>
      <c r="E300" s="110"/>
      <c r="F300" s="110"/>
      <c r="G300" s="110"/>
      <c r="H300" s="110"/>
      <c r="I300" s="110"/>
      <c r="J300" s="110"/>
      <c r="K300" s="110"/>
      <c r="L300" s="110"/>
      <c r="M300" s="110"/>
      <c r="N300" s="110"/>
      <c r="O300" s="110"/>
      <c r="P300" s="110"/>
      <c r="Q300" s="110"/>
      <c r="R300" s="110"/>
      <c r="S300" s="110"/>
      <c r="T300" s="110"/>
      <c r="U300" s="110"/>
      <c r="V300" s="110"/>
      <c r="W300" s="110"/>
      <c r="X300" s="110"/>
      <c r="Y300" s="110"/>
      <c r="Z300" s="110"/>
    </row>
    <row r="301">
      <c r="A301" s="110"/>
      <c r="B301" s="110"/>
      <c r="C301" s="110"/>
      <c r="D301" s="110"/>
      <c r="E301" s="110"/>
      <c r="F301" s="110"/>
      <c r="G301" s="110"/>
      <c r="H301" s="110"/>
      <c r="I301" s="110"/>
      <c r="J301" s="110"/>
      <c r="K301" s="110"/>
      <c r="L301" s="110"/>
      <c r="M301" s="110"/>
      <c r="N301" s="110"/>
      <c r="O301" s="110"/>
      <c r="P301" s="110"/>
      <c r="Q301" s="110"/>
      <c r="R301" s="110"/>
      <c r="S301" s="110"/>
      <c r="T301" s="110"/>
      <c r="U301" s="110"/>
      <c r="V301" s="110"/>
      <c r="W301" s="110"/>
      <c r="X301" s="110"/>
      <c r="Y301" s="110"/>
      <c r="Z301" s="110"/>
    </row>
    <row r="302">
      <c r="A302" s="110"/>
      <c r="B302" s="110"/>
      <c r="C302" s="110"/>
      <c r="D302" s="110"/>
      <c r="E302" s="110"/>
      <c r="F302" s="110"/>
      <c r="G302" s="110"/>
      <c r="H302" s="110"/>
      <c r="I302" s="110"/>
      <c r="J302" s="110"/>
      <c r="K302" s="110"/>
      <c r="L302" s="110"/>
      <c r="M302" s="110"/>
      <c r="N302" s="110"/>
      <c r="O302" s="110"/>
      <c r="P302" s="110"/>
      <c r="Q302" s="110"/>
      <c r="R302" s="110"/>
      <c r="S302" s="110"/>
      <c r="T302" s="110"/>
      <c r="U302" s="110"/>
      <c r="V302" s="110"/>
      <c r="W302" s="110"/>
      <c r="X302" s="110"/>
      <c r="Y302" s="110"/>
      <c r="Z302" s="110"/>
    </row>
    <row r="303">
      <c r="A303" s="110"/>
      <c r="B303" s="110"/>
      <c r="C303" s="110"/>
      <c r="D303" s="110"/>
      <c r="E303" s="110"/>
      <c r="F303" s="110"/>
      <c r="G303" s="110"/>
      <c r="H303" s="110"/>
      <c r="I303" s="110"/>
      <c r="J303" s="110"/>
      <c r="K303" s="110"/>
      <c r="L303" s="110"/>
      <c r="M303" s="110"/>
      <c r="N303" s="110"/>
      <c r="O303" s="110"/>
      <c r="P303" s="110"/>
      <c r="Q303" s="110"/>
      <c r="R303" s="110"/>
      <c r="S303" s="110"/>
      <c r="T303" s="110"/>
      <c r="U303" s="110"/>
      <c r="V303" s="110"/>
      <c r="W303" s="110"/>
      <c r="X303" s="110"/>
      <c r="Y303" s="110"/>
      <c r="Z303" s="110"/>
    </row>
    <row r="304">
      <c r="A304" s="110"/>
      <c r="B304" s="110"/>
      <c r="C304" s="110"/>
      <c r="D304" s="110"/>
      <c r="E304" s="110"/>
      <c r="F304" s="110"/>
      <c r="G304" s="110"/>
      <c r="H304" s="110"/>
      <c r="I304" s="110"/>
      <c r="J304" s="110"/>
      <c r="K304" s="110"/>
      <c r="L304" s="110"/>
      <c r="M304" s="110"/>
      <c r="N304" s="110"/>
      <c r="O304" s="110"/>
      <c r="P304" s="110"/>
      <c r="Q304" s="110"/>
      <c r="R304" s="110"/>
      <c r="S304" s="110"/>
      <c r="T304" s="110"/>
      <c r="U304" s="110"/>
      <c r="V304" s="110"/>
      <c r="W304" s="110"/>
      <c r="X304" s="110"/>
      <c r="Y304" s="110"/>
      <c r="Z304" s="110"/>
    </row>
    <row r="305">
      <c r="A305" s="110"/>
      <c r="B305" s="110"/>
      <c r="C305" s="110"/>
      <c r="D305" s="110"/>
      <c r="E305" s="110"/>
      <c r="F305" s="110"/>
      <c r="G305" s="110"/>
      <c r="H305" s="110"/>
      <c r="I305" s="110"/>
      <c r="J305" s="110"/>
      <c r="K305" s="110"/>
      <c r="L305" s="110"/>
      <c r="M305" s="110"/>
      <c r="N305" s="110"/>
      <c r="O305" s="110"/>
      <c r="P305" s="110"/>
      <c r="Q305" s="110"/>
      <c r="R305" s="110"/>
      <c r="S305" s="110"/>
      <c r="T305" s="110"/>
      <c r="U305" s="110"/>
      <c r="V305" s="110"/>
      <c r="W305" s="110"/>
      <c r="X305" s="110"/>
      <c r="Y305" s="110"/>
      <c r="Z305" s="110"/>
    </row>
    <row r="306">
      <c r="A306" s="110"/>
      <c r="B306" s="110"/>
      <c r="C306" s="110"/>
      <c r="D306" s="110"/>
      <c r="E306" s="110"/>
      <c r="F306" s="110"/>
      <c r="G306" s="110"/>
      <c r="H306" s="110"/>
      <c r="I306" s="110"/>
      <c r="J306" s="110"/>
      <c r="K306" s="110"/>
      <c r="L306" s="110"/>
      <c r="M306" s="110"/>
      <c r="N306" s="110"/>
      <c r="O306" s="110"/>
      <c r="P306" s="110"/>
      <c r="Q306" s="110"/>
      <c r="R306" s="110"/>
      <c r="S306" s="110"/>
      <c r="T306" s="110"/>
      <c r="U306" s="110"/>
      <c r="V306" s="110"/>
      <c r="W306" s="110"/>
      <c r="X306" s="110"/>
      <c r="Y306" s="110"/>
      <c r="Z306" s="110"/>
    </row>
    <row r="307">
      <c r="A307" s="110"/>
      <c r="B307" s="110"/>
      <c r="C307" s="110"/>
      <c r="D307" s="110"/>
      <c r="E307" s="110"/>
      <c r="F307" s="110"/>
      <c r="G307" s="110"/>
      <c r="H307" s="110"/>
      <c r="I307" s="110"/>
      <c r="J307" s="110"/>
      <c r="K307" s="110"/>
      <c r="L307" s="110"/>
      <c r="M307" s="110"/>
      <c r="N307" s="110"/>
      <c r="O307" s="110"/>
      <c r="P307" s="110"/>
      <c r="Q307" s="110"/>
      <c r="R307" s="110"/>
      <c r="S307" s="110"/>
      <c r="T307" s="110"/>
      <c r="U307" s="110"/>
      <c r="V307" s="110"/>
      <c r="W307" s="110"/>
      <c r="X307" s="110"/>
      <c r="Y307" s="110"/>
      <c r="Z307" s="110"/>
    </row>
    <row r="308">
      <c r="A308" s="110"/>
      <c r="B308" s="110"/>
      <c r="C308" s="110"/>
      <c r="D308" s="110"/>
      <c r="E308" s="110"/>
      <c r="F308" s="110"/>
      <c r="G308" s="110"/>
      <c r="H308" s="110"/>
      <c r="I308" s="110"/>
      <c r="J308" s="110"/>
      <c r="K308" s="110"/>
      <c r="L308" s="110"/>
      <c r="M308" s="110"/>
      <c r="N308" s="110"/>
      <c r="O308" s="110"/>
      <c r="P308" s="110"/>
      <c r="Q308" s="110"/>
      <c r="R308" s="110"/>
      <c r="S308" s="110"/>
      <c r="T308" s="110"/>
      <c r="U308" s="110"/>
      <c r="V308" s="110"/>
      <c r="W308" s="110"/>
      <c r="X308" s="110"/>
      <c r="Y308" s="110"/>
      <c r="Z308" s="110"/>
    </row>
    <row r="309">
      <c r="A309" s="110"/>
      <c r="B309" s="110"/>
      <c r="C309" s="110"/>
      <c r="D309" s="110"/>
      <c r="E309" s="110"/>
      <c r="F309" s="110"/>
      <c r="G309" s="110"/>
      <c r="H309" s="110"/>
      <c r="I309" s="110"/>
      <c r="J309" s="110"/>
      <c r="K309" s="110"/>
      <c r="L309" s="110"/>
      <c r="M309" s="110"/>
      <c r="N309" s="110"/>
      <c r="O309" s="110"/>
      <c r="P309" s="110"/>
      <c r="Q309" s="110"/>
      <c r="R309" s="110"/>
      <c r="S309" s="110"/>
      <c r="T309" s="110"/>
      <c r="U309" s="110"/>
      <c r="V309" s="110"/>
      <c r="W309" s="110"/>
      <c r="X309" s="110"/>
      <c r="Y309" s="110"/>
      <c r="Z309" s="110"/>
    </row>
    <row r="310">
      <c r="A310" s="110"/>
      <c r="B310" s="110"/>
      <c r="C310" s="110"/>
      <c r="D310" s="110"/>
      <c r="E310" s="110"/>
      <c r="F310" s="110"/>
      <c r="G310" s="110"/>
      <c r="H310" s="110"/>
      <c r="I310" s="110"/>
      <c r="J310" s="110"/>
      <c r="K310" s="110"/>
      <c r="L310" s="110"/>
      <c r="M310" s="110"/>
      <c r="N310" s="110"/>
      <c r="O310" s="110"/>
      <c r="P310" s="110"/>
      <c r="Q310" s="110"/>
      <c r="R310" s="110"/>
      <c r="S310" s="110"/>
      <c r="T310" s="110"/>
      <c r="U310" s="110"/>
      <c r="V310" s="110"/>
      <c r="W310" s="110"/>
      <c r="X310" s="110"/>
      <c r="Y310" s="110"/>
      <c r="Z310" s="110"/>
    </row>
    <row r="311">
      <c r="A311" s="110"/>
      <c r="B311" s="110"/>
      <c r="C311" s="110"/>
      <c r="D311" s="110"/>
      <c r="E311" s="110"/>
      <c r="F311" s="110"/>
      <c r="G311" s="110"/>
      <c r="H311" s="110"/>
      <c r="I311" s="110"/>
      <c r="J311" s="110"/>
      <c r="K311" s="110"/>
      <c r="L311" s="110"/>
      <c r="M311" s="110"/>
      <c r="N311" s="110"/>
      <c r="O311" s="110"/>
      <c r="P311" s="110"/>
      <c r="Q311" s="110"/>
      <c r="R311" s="110"/>
      <c r="S311" s="110"/>
      <c r="T311" s="110"/>
      <c r="U311" s="110"/>
      <c r="V311" s="110"/>
      <c r="W311" s="110"/>
      <c r="X311" s="110"/>
      <c r="Y311" s="110"/>
      <c r="Z311" s="110"/>
    </row>
    <row r="312">
      <c r="A312" s="110"/>
      <c r="B312" s="110"/>
      <c r="C312" s="110"/>
      <c r="D312" s="110"/>
      <c r="E312" s="110"/>
      <c r="F312" s="110"/>
      <c r="G312" s="110"/>
      <c r="H312" s="110"/>
      <c r="I312" s="110"/>
      <c r="J312" s="110"/>
      <c r="K312" s="110"/>
      <c r="L312" s="110"/>
      <c r="M312" s="110"/>
      <c r="N312" s="110"/>
      <c r="O312" s="110"/>
      <c r="P312" s="110"/>
      <c r="Q312" s="110"/>
      <c r="R312" s="110"/>
      <c r="S312" s="110"/>
      <c r="T312" s="110"/>
      <c r="U312" s="110"/>
      <c r="V312" s="110"/>
      <c r="W312" s="110"/>
      <c r="X312" s="110"/>
      <c r="Y312" s="110"/>
      <c r="Z312" s="110"/>
    </row>
    <row r="313">
      <c r="A313" s="110"/>
      <c r="B313" s="110"/>
      <c r="C313" s="110"/>
      <c r="D313" s="110"/>
      <c r="E313" s="110"/>
      <c r="F313" s="110"/>
      <c r="G313" s="110"/>
      <c r="H313" s="110"/>
      <c r="I313" s="110"/>
      <c r="J313" s="110"/>
      <c r="K313" s="110"/>
      <c r="L313" s="110"/>
      <c r="M313" s="110"/>
      <c r="N313" s="110"/>
      <c r="O313" s="110"/>
      <c r="P313" s="110"/>
      <c r="Q313" s="110"/>
      <c r="R313" s="110"/>
      <c r="S313" s="110"/>
      <c r="T313" s="110"/>
      <c r="U313" s="110"/>
      <c r="V313" s="110"/>
      <c r="W313" s="110"/>
      <c r="X313" s="110"/>
      <c r="Y313" s="110"/>
      <c r="Z313" s="110"/>
    </row>
    <row r="314">
      <c r="A314" s="110"/>
      <c r="B314" s="110"/>
      <c r="C314" s="110"/>
      <c r="D314" s="110"/>
      <c r="E314" s="110"/>
      <c r="F314" s="110"/>
      <c r="G314" s="110"/>
      <c r="H314" s="110"/>
      <c r="I314" s="110"/>
      <c r="J314" s="110"/>
      <c r="K314" s="110"/>
      <c r="L314" s="110"/>
      <c r="M314" s="110"/>
      <c r="N314" s="110"/>
      <c r="O314" s="110"/>
      <c r="P314" s="110"/>
      <c r="Q314" s="110"/>
      <c r="R314" s="110"/>
      <c r="S314" s="110"/>
      <c r="T314" s="110"/>
      <c r="U314" s="110"/>
      <c r="V314" s="110"/>
      <c r="W314" s="110"/>
      <c r="X314" s="110"/>
      <c r="Y314" s="110"/>
      <c r="Z314" s="110"/>
    </row>
    <row r="315">
      <c r="A315" s="110"/>
      <c r="B315" s="110"/>
      <c r="C315" s="110"/>
      <c r="D315" s="110"/>
      <c r="E315" s="110"/>
      <c r="F315" s="110"/>
      <c r="G315" s="110"/>
      <c r="H315" s="110"/>
      <c r="I315" s="110"/>
      <c r="J315" s="110"/>
      <c r="K315" s="110"/>
      <c r="L315" s="110"/>
      <c r="M315" s="110"/>
      <c r="N315" s="110"/>
      <c r="O315" s="110"/>
      <c r="P315" s="110"/>
      <c r="Q315" s="110"/>
      <c r="R315" s="110"/>
      <c r="S315" s="110"/>
      <c r="T315" s="110"/>
      <c r="U315" s="110"/>
      <c r="V315" s="110"/>
      <c r="W315" s="110"/>
      <c r="X315" s="110"/>
      <c r="Y315" s="110"/>
      <c r="Z315" s="110"/>
    </row>
    <row r="316">
      <c r="A316" s="110"/>
      <c r="B316" s="110"/>
      <c r="C316" s="110"/>
      <c r="D316" s="110"/>
      <c r="E316" s="110"/>
      <c r="F316" s="110"/>
      <c r="G316" s="110"/>
      <c r="H316" s="110"/>
      <c r="I316" s="110"/>
      <c r="J316" s="110"/>
      <c r="K316" s="110"/>
      <c r="L316" s="110"/>
      <c r="M316" s="110"/>
      <c r="N316" s="110"/>
      <c r="O316" s="110"/>
      <c r="P316" s="110"/>
      <c r="Q316" s="110"/>
      <c r="R316" s="110"/>
      <c r="S316" s="110"/>
      <c r="T316" s="110"/>
      <c r="U316" s="110"/>
      <c r="V316" s="110"/>
      <c r="W316" s="110"/>
      <c r="X316" s="110"/>
      <c r="Y316" s="110"/>
      <c r="Z316" s="110"/>
    </row>
    <row r="317">
      <c r="A317" s="110"/>
      <c r="B317" s="110"/>
      <c r="C317" s="110"/>
      <c r="D317" s="110"/>
      <c r="E317" s="110"/>
      <c r="F317" s="110"/>
      <c r="G317" s="110"/>
      <c r="H317" s="110"/>
      <c r="I317" s="110"/>
      <c r="J317" s="110"/>
      <c r="K317" s="110"/>
      <c r="L317" s="110"/>
      <c r="M317" s="110"/>
      <c r="N317" s="110"/>
      <c r="O317" s="110"/>
      <c r="P317" s="110"/>
      <c r="Q317" s="110"/>
      <c r="R317" s="110"/>
      <c r="S317" s="110"/>
      <c r="T317" s="110"/>
      <c r="U317" s="110"/>
      <c r="V317" s="110"/>
      <c r="W317" s="110"/>
      <c r="X317" s="110"/>
      <c r="Y317" s="110"/>
      <c r="Z317" s="110"/>
    </row>
    <row r="318">
      <c r="A318" s="110"/>
      <c r="B318" s="110"/>
      <c r="C318" s="110"/>
      <c r="D318" s="110"/>
      <c r="E318" s="110"/>
      <c r="F318" s="110"/>
      <c r="G318" s="110"/>
      <c r="H318" s="110"/>
      <c r="I318" s="110"/>
      <c r="J318" s="110"/>
      <c r="K318" s="110"/>
      <c r="L318" s="110"/>
      <c r="M318" s="110"/>
      <c r="N318" s="110"/>
      <c r="O318" s="110"/>
      <c r="P318" s="110"/>
      <c r="Q318" s="110"/>
      <c r="R318" s="110"/>
      <c r="S318" s="110"/>
      <c r="T318" s="110"/>
      <c r="U318" s="110"/>
      <c r="V318" s="110"/>
      <c r="W318" s="110"/>
      <c r="X318" s="110"/>
      <c r="Y318" s="110"/>
      <c r="Z318" s="110"/>
    </row>
    <row r="319">
      <c r="A319" s="110"/>
      <c r="B319" s="110"/>
      <c r="C319" s="110"/>
      <c r="D319" s="110"/>
      <c r="E319" s="110"/>
      <c r="F319" s="110"/>
      <c r="G319" s="110"/>
      <c r="H319" s="110"/>
      <c r="I319" s="110"/>
      <c r="J319" s="110"/>
      <c r="K319" s="110"/>
      <c r="L319" s="110"/>
      <c r="M319" s="110"/>
      <c r="N319" s="110"/>
      <c r="O319" s="110"/>
      <c r="P319" s="110"/>
      <c r="Q319" s="110"/>
      <c r="R319" s="110"/>
      <c r="S319" s="110"/>
      <c r="T319" s="110"/>
      <c r="U319" s="110"/>
      <c r="V319" s="110"/>
      <c r="W319" s="110"/>
      <c r="X319" s="110"/>
      <c r="Y319" s="110"/>
      <c r="Z319" s="110"/>
    </row>
    <row r="320">
      <c r="A320" s="110"/>
      <c r="B320" s="110"/>
      <c r="C320" s="110"/>
      <c r="D320" s="110"/>
      <c r="E320" s="110"/>
      <c r="F320" s="110"/>
      <c r="G320" s="110"/>
      <c r="H320" s="110"/>
      <c r="I320" s="110"/>
      <c r="J320" s="110"/>
      <c r="K320" s="110"/>
      <c r="L320" s="110"/>
      <c r="M320" s="110"/>
      <c r="N320" s="110"/>
      <c r="O320" s="110"/>
      <c r="P320" s="110"/>
      <c r="Q320" s="110"/>
      <c r="R320" s="110"/>
      <c r="S320" s="110"/>
      <c r="T320" s="110"/>
      <c r="U320" s="110"/>
      <c r="V320" s="110"/>
      <c r="W320" s="110"/>
      <c r="X320" s="110"/>
      <c r="Y320" s="110"/>
      <c r="Z320" s="110"/>
    </row>
    <row r="321">
      <c r="A321" s="110"/>
      <c r="B321" s="110"/>
      <c r="C321" s="110"/>
      <c r="D321" s="110"/>
      <c r="E321" s="110"/>
      <c r="F321" s="110"/>
      <c r="G321" s="110"/>
      <c r="H321" s="110"/>
      <c r="I321" s="110"/>
      <c r="J321" s="110"/>
      <c r="K321" s="110"/>
      <c r="L321" s="110"/>
      <c r="M321" s="110"/>
      <c r="N321" s="110"/>
      <c r="O321" s="110"/>
      <c r="P321" s="110"/>
      <c r="Q321" s="110"/>
      <c r="R321" s="110"/>
      <c r="S321" s="110"/>
      <c r="T321" s="110"/>
      <c r="U321" s="110"/>
      <c r="V321" s="110"/>
      <c r="W321" s="110"/>
      <c r="X321" s="110"/>
      <c r="Y321" s="110"/>
      <c r="Z321" s="110"/>
    </row>
    <row r="322">
      <c r="A322" s="110"/>
      <c r="B322" s="110"/>
      <c r="C322" s="110"/>
      <c r="D322" s="110"/>
      <c r="E322" s="110"/>
      <c r="F322" s="110"/>
      <c r="G322" s="110"/>
      <c r="H322" s="110"/>
      <c r="I322" s="110"/>
      <c r="J322" s="110"/>
      <c r="K322" s="110"/>
      <c r="L322" s="110"/>
      <c r="M322" s="110"/>
      <c r="N322" s="110"/>
      <c r="O322" s="110"/>
      <c r="P322" s="110"/>
      <c r="Q322" s="110"/>
      <c r="R322" s="110"/>
      <c r="S322" s="110"/>
      <c r="T322" s="110"/>
      <c r="U322" s="110"/>
      <c r="V322" s="110"/>
      <c r="W322" s="110"/>
      <c r="X322" s="110"/>
      <c r="Y322" s="110"/>
      <c r="Z322" s="110"/>
    </row>
    <row r="323">
      <c r="A323" s="110"/>
      <c r="B323" s="110"/>
      <c r="C323" s="110"/>
      <c r="D323" s="110"/>
      <c r="E323" s="110"/>
      <c r="F323" s="110"/>
      <c r="G323" s="110"/>
      <c r="H323" s="110"/>
      <c r="I323" s="110"/>
      <c r="J323" s="110"/>
      <c r="K323" s="110"/>
      <c r="L323" s="110"/>
      <c r="M323" s="110"/>
      <c r="N323" s="110"/>
      <c r="O323" s="110"/>
      <c r="P323" s="110"/>
      <c r="Q323" s="110"/>
      <c r="R323" s="110"/>
      <c r="S323" s="110"/>
      <c r="T323" s="110"/>
      <c r="U323" s="110"/>
      <c r="V323" s="110"/>
      <c r="W323" s="110"/>
      <c r="X323" s="110"/>
      <c r="Y323" s="110"/>
      <c r="Z323" s="110"/>
    </row>
    <row r="324">
      <c r="A324" s="110"/>
      <c r="B324" s="110"/>
      <c r="C324" s="110"/>
      <c r="D324" s="110"/>
      <c r="E324" s="110"/>
      <c r="F324" s="110"/>
      <c r="G324" s="110"/>
      <c r="H324" s="110"/>
      <c r="I324" s="110"/>
      <c r="J324" s="110"/>
      <c r="K324" s="110"/>
      <c r="L324" s="110"/>
      <c r="M324" s="110"/>
      <c r="N324" s="110"/>
      <c r="O324" s="110"/>
      <c r="P324" s="110"/>
      <c r="Q324" s="110"/>
      <c r="R324" s="110"/>
      <c r="S324" s="110"/>
      <c r="T324" s="110"/>
      <c r="U324" s="110"/>
      <c r="V324" s="110"/>
      <c r="W324" s="110"/>
      <c r="X324" s="110"/>
      <c r="Y324" s="110"/>
      <c r="Z324" s="110"/>
    </row>
    <row r="325">
      <c r="A325" s="110"/>
      <c r="B325" s="110"/>
      <c r="C325" s="110"/>
      <c r="D325" s="110"/>
      <c r="E325" s="110"/>
      <c r="F325" s="110"/>
      <c r="G325" s="110"/>
      <c r="H325" s="110"/>
      <c r="I325" s="110"/>
      <c r="J325" s="110"/>
      <c r="K325" s="110"/>
      <c r="L325" s="110"/>
      <c r="M325" s="110"/>
      <c r="N325" s="110"/>
      <c r="O325" s="110"/>
      <c r="P325" s="110"/>
      <c r="Q325" s="110"/>
      <c r="R325" s="110"/>
      <c r="S325" s="110"/>
      <c r="T325" s="110"/>
      <c r="U325" s="110"/>
      <c r="V325" s="110"/>
      <c r="W325" s="110"/>
      <c r="X325" s="110"/>
      <c r="Y325" s="110"/>
      <c r="Z325" s="110"/>
    </row>
    <row r="326">
      <c r="A326" s="110"/>
      <c r="B326" s="110"/>
      <c r="C326" s="110"/>
      <c r="D326" s="110"/>
      <c r="E326" s="110"/>
      <c r="F326" s="110"/>
      <c r="G326" s="110"/>
      <c r="H326" s="110"/>
      <c r="I326" s="110"/>
      <c r="J326" s="110"/>
      <c r="K326" s="110"/>
      <c r="L326" s="110"/>
      <c r="M326" s="110"/>
      <c r="N326" s="110"/>
      <c r="O326" s="110"/>
      <c r="P326" s="110"/>
      <c r="Q326" s="110"/>
      <c r="R326" s="110"/>
      <c r="S326" s="110"/>
      <c r="T326" s="110"/>
      <c r="U326" s="110"/>
      <c r="V326" s="110"/>
      <c r="W326" s="110"/>
      <c r="X326" s="110"/>
      <c r="Y326" s="110"/>
      <c r="Z326" s="110"/>
    </row>
    <row r="327">
      <c r="A327" s="110"/>
      <c r="B327" s="110"/>
      <c r="C327" s="110"/>
      <c r="D327" s="110"/>
      <c r="E327" s="110"/>
      <c r="F327" s="110"/>
      <c r="G327" s="110"/>
      <c r="H327" s="110"/>
      <c r="I327" s="110"/>
      <c r="J327" s="110"/>
      <c r="K327" s="110"/>
      <c r="L327" s="110"/>
      <c r="M327" s="110"/>
      <c r="N327" s="110"/>
      <c r="O327" s="110"/>
      <c r="P327" s="110"/>
      <c r="Q327" s="110"/>
      <c r="R327" s="110"/>
      <c r="S327" s="110"/>
      <c r="T327" s="110"/>
      <c r="U327" s="110"/>
      <c r="V327" s="110"/>
      <c r="W327" s="110"/>
      <c r="X327" s="110"/>
      <c r="Y327" s="110"/>
      <c r="Z327" s="110"/>
    </row>
    <row r="328">
      <c r="A328" s="110"/>
      <c r="B328" s="110"/>
      <c r="C328" s="110"/>
      <c r="D328" s="110"/>
      <c r="E328" s="110"/>
      <c r="F328" s="110"/>
      <c r="G328" s="110"/>
      <c r="H328" s="110"/>
      <c r="I328" s="110"/>
      <c r="J328" s="110"/>
      <c r="K328" s="110"/>
      <c r="L328" s="110"/>
      <c r="M328" s="110"/>
      <c r="N328" s="110"/>
      <c r="O328" s="110"/>
      <c r="P328" s="110"/>
      <c r="Q328" s="110"/>
      <c r="R328" s="110"/>
      <c r="S328" s="110"/>
      <c r="T328" s="110"/>
      <c r="U328" s="110"/>
      <c r="V328" s="110"/>
      <c r="W328" s="110"/>
      <c r="X328" s="110"/>
      <c r="Y328" s="110"/>
      <c r="Z328" s="110"/>
    </row>
    <row r="329">
      <c r="A329" s="110"/>
      <c r="B329" s="110"/>
      <c r="C329" s="110"/>
      <c r="D329" s="110"/>
      <c r="E329" s="110"/>
      <c r="F329" s="110"/>
      <c r="G329" s="110"/>
      <c r="H329" s="110"/>
      <c r="I329" s="110"/>
      <c r="J329" s="110"/>
      <c r="K329" s="110"/>
      <c r="L329" s="110"/>
      <c r="M329" s="110"/>
      <c r="N329" s="110"/>
      <c r="O329" s="110"/>
      <c r="P329" s="110"/>
      <c r="Q329" s="110"/>
      <c r="R329" s="110"/>
      <c r="S329" s="110"/>
      <c r="T329" s="110"/>
      <c r="U329" s="110"/>
      <c r="V329" s="110"/>
      <c r="W329" s="110"/>
      <c r="X329" s="110"/>
      <c r="Y329" s="110"/>
      <c r="Z329" s="110"/>
    </row>
    <row r="330">
      <c r="A330" s="110"/>
      <c r="B330" s="110"/>
      <c r="C330" s="110"/>
      <c r="D330" s="110"/>
      <c r="E330" s="110"/>
      <c r="F330" s="110"/>
      <c r="G330" s="110"/>
      <c r="H330" s="110"/>
      <c r="I330" s="110"/>
      <c r="J330" s="110"/>
      <c r="K330" s="110"/>
      <c r="L330" s="110"/>
      <c r="M330" s="110"/>
      <c r="N330" s="110"/>
      <c r="O330" s="110"/>
      <c r="P330" s="110"/>
      <c r="Q330" s="110"/>
      <c r="R330" s="110"/>
      <c r="S330" s="110"/>
      <c r="T330" s="110"/>
      <c r="U330" s="110"/>
      <c r="V330" s="110"/>
      <c r="W330" s="110"/>
      <c r="X330" s="110"/>
      <c r="Y330" s="110"/>
      <c r="Z330" s="110"/>
    </row>
    <row r="331">
      <c r="A331" s="110"/>
      <c r="B331" s="110"/>
      <c r="C331" s="110"/>
      <c r="D331" s="110"/>
      <c r="E331" s="110"/>
      <c r="F331" s="110"/>
      <c r="G331" s="110"/>
      <c r="H331" s="110"/>
      <c r="I331" s="110"/>
      <c r="J331" s="110"/>
      <c r="K331" s="110"/>
      <c r="L331" s="110"/>
      <c r="M331" s="110"/>
      <c r="N331" s="110"/>
      <c r="O331" s="110"/>
      <c r="P331" s="110"/>
      <c r="Q331" s="110"/>
      <c r="R331" s="110"/>
      <c r="S331" s="110"/>
      <c r="T331" s="110"/>
      <c r="U331" s="110"/>
      <c r="V331" s="110"/>
      <c r="W331" s="110"/>
      <c r="X331" s="110"/>
      <c r="Y331" s="110"/>
      <c r="Z331" s="110"/>
    </row>
    <row r="332">
      <c r="A332" s="110"/>
      <c r="B332" s="110"/>
      <c r="C332" s="110"/>
      <c r="D332" s="110"/>
      <c r="E332" s="110"/>
      <c r="F332" s="110"/>
      <c r="G332" s="110"/>
      <c r="H332" s="110"/>
      <c r="I332" s="110"/>
      <c r="J332" s="110"/>
      <c r="K332" s="110"/>
      <c r="L332" s="110"/>
      <c r="M332" s="110"/>
      <c r="N332" s="110"/>
      <c r="O332" s="110"/>
      <c r="P332" s="110"/>
      <c r="Q332" s="110"/>
      <c r="R332" s="110"/>
      <c r="S332" s="110"/>
      <c r="T332" s="110"/>
      <c r="U332" s="110"/>
      <c r="V332" s="110"/>
      <c r="W332" s="110"/>
      <c r="X332" s="110"/>
      <c r="Y332" s="110"/>
      <c r="Z332" s="110"/>
    </row>
    <row r="333">
      <c r="A333" s="110"/>
      <c r="B333" s="110"/>
      <c r="C333" s="110"/>
      <c r="D333" s="110"/>
      <c r="E333" s="110"/>
      <c r="F333" s="110"/>
      <c r="G333" s="110"/>
      <c r="H333" s="110"/>
      <c r="I333" s="110"/>
      <c r="J333" s="110"/>
      <c r="K333" s="110"/>
      <c r="L333" s="110"/>
      <c r="M333" s="110"/>
      <c r="N333" s="110"/>
      <c r="O333" s="110"/>
      <c r="P333" s="110"/>
      <c r="Q333" s="110"/>
      <c r="R333" s="110"/>
      <c r="S333" s="110"/>
      <c r="T333" s="110"/>
      <c r="U333" s="110"/>
      <c r="V333" s="110"/>
      <c r="W333" s="110"/>
      <c r="X333" s="110"/>
      <c r="Y333" s="110"/>
      <c r="Z333" s="110"/>
    </row>
    <row r="334">
      <c r="A334" s="110"/>
      <c r="B334" s="110"/>
      <c r="C334" s="110"/>
      <c r="D334" s="110"/>
      <c r="E334" s="110"/>
      <c r="F334" s="110"/>
      <c r="G334" s="110"/>
      <c r="H334" s="110"/>
      <c r="I334" s="110"/>
      <c r="J334" s="110"/>
      <c r="K334" s="110"/>
      <c r="L334" s="110"/>
      <c r="M334" s="110"/>
      <c r="N334" s="110"/>
      <c r="O334" s="110"/>
      <c r="P334" s="110"/>
      <c r="Q334" s="110"/>
      <c r="R334" s="110"/>
      <c r="S334" s="110"/>
      <c r="T334" s="110"/>
      <c r="U334" s="110"/>
      <c r="V334" s="110"/>
      <c r="W334" s="110"/>
      <c r="X334" s="110"/>
      <c r="Y334" s="110"/>
      <c r="Z334" s="110"/>
    </row>
    <row r="335">
      <c r="A335" s="110"/>
      <c r="B335" s="110"/>
      <c r="C335" s="110"/>
      <c r="D335" s="110"/>
      <c r="E335" s="110"/>
      <c r="F335" s="110"/>
      <c r="G335" s="110"/>
      <c r="H335" s="110"/>
      <c r="I335" s="110"/>
      <c r="J335" s="110"/>
      <c r="K335" s="110"/>
      <c r="L335" s="110"/>
      <c r="M335" s="110"/>
      <c r="N335" s="110"/>
      <c r="O335" s="110"/>
      <c r="P335" s="110"/>
      <c r="Q335" s="110"/>
      <c r="R335" s="110"/>
      <c r="S335" s="110"/>
      <c r="T335" s="110"/>
      <c r="U335" s="110"/>
      <c r="V335" s="110"/>
      <c r="W335" s="110"/>
      <c r="X335" s="110"/>
      <c r="Y335" s="110"/>
      <c r="Z335" s="110"/>
    </row>
    <row r="336">
      <c r="A336" s="110"/>
      <c r="B336" s="110"/>
      <c r="C336" s="110"/>
      <c r="D336" s="110"/>
      <c r="E336" s="110"/>
      <c r="F336" s="110"/>
      <c r="G336" s="110"/>
      <c r="H336" s="110"/>
      <c r="I336" s="110"/>
      <c r="J336" s="110"/>
      <c r="K336" s="110"/>
      <c r="L336" s="110"/>
      <c r="M336" s="110"/>
      <c r="N336" s="110"/>
      <c r="O336" s="110"/>
      <c r="P336" s="110"/>
      <c r="Q336" s="110"/>
      <c r="R336" s="110"/>
      <c r="S336" s="110"/>
      <c r="T336" s="110"/>
      <c r="U336" s="110"/>
      <c r="V336" s="110"/>
      <c r="W336" s="110"/>
      <c r="X336" s="110"/>
      <c r="Y336" s="110"/>
      <c r="Z336" s="110"/>
    </row>
    <row r="337">
      <c r="A337" s="110"/>
      <c r="B337" s="110"/>
      <c r="C337" s="110"/>
      <c r="D337" s="110"/>
      <c r="E337" s="110"/>
      <c r="F337" s="110"/>
      <c r="G337" s="110"/>
      <c r="H337" s="110"/>
      <c r="I337" s="110"/>
      <c r="J337" s="110"/>
      <c r="K337" s="110"/>
      <c r="L337" s="110"/>
      <c r="M337" s="110"/>
      <c r="N337" s="110"/>
      <c r="O337" s="110"/>
      <c r="P337" s="110"/>
      <c r="Q337" s="110"/>
      <c r="R337" s="110"/>
      <c r="S337" s="110"/>
      <c r="T337" s="110"/>
      <c r="U337" s="110"/>
      <c r="V337" s="110"/>
      <c r="W337" s="110"/>
      <c r="X337" s="110"/>
      <c r="Y337" s="110"/>
      <c r="Z337" s="110"/>
    </row>
    <row r="338">
      <c r="A338" s="110"/>
      <c r="B338" s="110"/>
      <c r="C338" s="110"/>
      <c r="D338" s="110"/>
      <c r="E338" s="110"/>
      <c r="F338" s="110"/>
      <c r="G338" s="110"/>
      <c r="H338" s="110"/>
      <c r="I338" s="110"/>
      <c r="J338" s="110"/>
      <c r="K338" s="110"/>
      <c r="L338" s="110"/>
      <c r="M338" s="110"/>
      <c r="N338" s="110"/>
      <c r="O338" s="110"/>
      <c r="P338" s="110"/>
      <c r="Q338" s="110"/>
      <c r="R338" s="110"/>
      <c r="S338" s="110"/>
      <c r="T338" s="110"/>
      <c r="U338" s="110"/>
      <c r="V338" s="110"/>
      <c r="W338" s="110"/>
      <c r="X338" s="110"/>
      <c r="Y338" s="110"/>
      <c r="Z338" s="110"/>
    </row>
    <row r="339">
      <c r="A339" s="110"/>
      <c r="B339" s="110"/>
      <c r="C339" s="110"/>
      <c r="D339" s="110"/>
      <c r="E339" s="110"/>
      <c r="F339" s="110"/>
      <c r="G339" s="110"/>
      <c r="H339" s="110"/>
      <c r="I339" s="110"/>
      <c r="J339" s="110"/>
      <c r="K339" s="110"/>
      <c r="L339" s="110"/>
      <c r="M339" s="110"/>
      <c r="N339" s="110"/>
      <c r="O339" s="110"/>
      <c r="P339" s="110"/>
      <c r="Q339" s="110"/>
      <c r="R339" s="110"/>
      <c r="S339" s="110"/>
      <c r="T339" s="110"/>
      <c r="U339" s="110"/>
      <c r="V339" s="110"/>
      <c r="W339" s="110"/>
      <c r="X339" s="110"/>
      <c r="Y339" s="110"/>
      <c r="Z339" s="110"/>
    </row>
    <row r="340">
      <c r="A340" s="110"/>
      <c r="B340" s="110"/>
      <c r="C340" s="110"/>
      <c r="D340" s="110"/>
      <c r="E340" s="110"/>
      <c r="F340" s="110"/>
      <c r="G340" s="110"/>
      <c r="H340" s="110"/>
      <c r="I340" s="110"/>
      <c r="J340" s="110"/>
      <c r="K340" s="110"/>
      <c r="L340" s="110"/>
      <c r="M340" s="110"/>
      <c r="N340" s="110"/>
      <c r="O340" s="110"/>
      <c r="P340" s="110"/>
      <c r="Q340" s="110"/>
      <c r="R340" s="110"/>
      <c r="S340" s="110"/>
      <c r="T340" s="110"/>
      <c r="U340" s="110"/>
      <c r="V340" s="110"/>
      <c r="W340" s="110"/>
      <c r="X340" s="110"/>
      <c r="Y340" s="110"/>
      <c r="Z340" s="110"/>
    </row>
    <row r="341">
      <c r="A341" s="110"/>
      <c r="B341" s="110"/>
      <c r="C341" s="110"/>
      <c r="D341" s="110"/>
      <c r="E341" s="110"/>
      <c r="F341" s="110"/>
      <c r="G341" s="110"/>
      <c r="H341" s="110"/>
      <c r="I341" s="110"/>
      <c r="J341" s="110"/>
      <c r="K341" s="110"/>
      <c r="L341" s="110"/>
      <c r="M341" s="110"/>
      <c r="N341" s="110"/>
      <c r="O341" s="110"/>
      <c r="P341" s="110"/>
      <c r="Q341" s="110"/>
      <c r="R341" s="110"/>
      <c r="S341" s="110"/>
      <c r="T341" s="110"/>
      <c r="U341" s="110"/>
      <c r="V341" s="110"/>
      <c r="W341" s="110"/>
      <c r="X341" s="110"/>
      <c r="Y341" s="110"/>
      <c r="Z341" s="110"/>
    </row>
    <row r="342">
      <c r="A342" s="110"/>
      <c r="B342" s="110"/>
      <c r="C342" s="110"/>
      <c r="D342" s="110"/>
      <c r="E342" s="110"/>
      <c r="F342" s="110"/>
      <c r="G342" s="110"/>
      <c r="H342" s="110"/>
      <c r="I342" s="110"/>
      <c r="J342" s="110"/>
      <c r="K342" s="110"/>
      <c r="L342" s="110"/>
      <c r="M342" s="110"/>
      <c r="N342" s="110"/>
      <c r="O342" s="110"/>
      <c r="P342" s="110"/>
      <c r="Q342" s="110"/>
      <c r="R342" s="110"/>
      <c r="S342" s="110"/>
      <c r="T342" s="110"/>
      <c r="U342" s="110"/>
      <c r="V342" s="110"/>
      <c r="W342" s="110"/>
      <c r="X342" s="110"/>
      <c r="Y342" s="110"/>
      <c r="Z342" s="110"/>
    </row>
    <row r="343">
      <c r="A343" s="110"/>
      <c r="B343" s="110"/>
      <c r="C343" s="110"/>
      <c r="D343" s="110"/>
      <c r="E343" s="110"/>
      <c r="F343" s="110"/>
      <c r="G343" s="110"/>
      <c r="H343" s="110"/>
      <c r="I343" s="110"/>
      <c r="J343" s="110"/>
      <c r="K343" s="110"/>
      <c r="L343" s="110"/>
      <c r="M343" s="110"/>
      <c r="N343" s="110"/>
      <c r="O343" s="110"/>
      <c r="P343" s="110"/>
      <c r="Q343" s="110"/>
      <c r="R343" s="110"/>
      <c r="S343" s="110"/>
      <c r="T343" s="110"/>
      <c r="U343" s="110"/>
      <c r="V343" s="110"/>
      <c r="W343" s="110"/>
      <c r="X343" s="110"/>
      <c r="Y343" s="110"/>
      <c r="Z343" s="110"/>
    </row>
    <row r="344">
      <c r="A344" s="110"/>
      <c r="B344" s="110"/>
      <c r="C344" s="110"/>
      <c r="D344" s="110"/>
      <c r="E344" s="110"/>
      <c r="F344" s="110"/>
      <c r="G344" s="110"/>
      <c r="H344" s="110"/>
      <c r="I344" s="110"/>
      <c r="J344" s="110"/>
      <c r="K344" s="110"/>
      <c r="L344" s="110"/>
      <c r="M344" s="110"/>
      <c r="N344" s="110"/>
      <c r="O344" s="110"/>
      <c r="P344" s="110"/>
      <c r="Q344" s="110"/>
      <c r="R344" s="110"/>
      <c r="S344" s="110"/>
      <c r="T344" s="110"/>
      <c r="U344" s="110"/>
      <c r="V344" s="110"/>
      <c r="W344" s="110"/>
      <c r="X344" s="110"/>
      <c r="Y344" s="110"/>
      <c r="Z344" s="110"/>
    </row>
    <row r="345">
      <c r="A345" s="110"/>
      <c r="B345" s="110"/>
      <c r="C345" s="110"/>
      <c r="D345" s="110"/>
      <c r="E345" s="110"/>
      <c r="F345" s="110"/>
      <c r="G345" s="110"/>
      <c r="H345" s="110"/>
      <c r="I345" s="110"/>
      <c r="J345" s="110"/>
      <c r="K345" s="110"/>
      <c r="L345" s="110"/>
      <c r="M345" s="110"/>
      <c r="N345" s="110"/>
      <c r="O345" s="110"/>
      <c r="P345" s="110"/>
      <c r="Q345" s="110"/>
      <c r="R345" s="110"/>
      <c r="S345" s="110"/>
      <c r="T345" s="110"/>
      <c r="U345" s="110"/>
      <c r="V345" s="110"/>
      <c r="W345" s="110"/>
      <c r="X345" s="110"/>
      <c r="Y345" s="110"/>
      <c r="Z345" s="110"/>
    </row>
    <row r="346">
      <c r="A346" s="110"/>
      <c r="B346" s="110"/>
      <c r="C346" s="110"/>
      <c r="D346" s="110"/>
      <c r="E346" s="110"/>
      <c r="F346" s="110"/>
      <c r="G346" s="110"/>
      <c r="H346" s="110"/>
      <c r="I346" s="110"/>
      <c r="J346" s="110"/>
      <c r="K346" s="110"/>
      <c r="L346" s="110"/>
      <c r="M346" s="110"/>
      <c r="N346" s="110"/>
      <c r="O346" s="110"/>
      <c r="P346" s="110"/>
      <c r="Q346" s="110"/>
      <c r="R346" s="110"/>
      <c r="S346" s="110"/>
      <c r="T346" s="110"/>
      <c r="U346" s="110"/>
      <c r="V346" s="110"/>
      <c r="W346" s="110"/>
      <c r="X346" s="110"/>
      <c r="Y346" s="110"/>
      <c r="Z346" s="110"/>
    </row>
    <row r="347">
      <c r="A347" s="110"/>
      <c r="B347" s="110"/>
      <c r="C347" s="110"/>
      <c r="D347" s="110"/>
      <c r="E347" s="110"/>
      <c r="F347" s="110"/>
      <c r="G347" s="110"/>
      <c r="H347" s="110"/>
      <c r="I347" s="110"/>
      <c r="J347" s="110"/>
      <c r="K347" s="110"/>
      <c r="L347" s="110"/>
      <c r="M347" s="110"/>
      <c r="N347" s="110"/>
      <c r="O347" s="110"/>
      <c r="P347" s="110"/>
      <c r="Q347" s="110"/>
      <c r="R347" s="110"/>
      <c r="S347" s="110"/>
      <c r="T347" s="110"/>
      <c r="U347" s="110"/>
      <c r="V347" s="110"/>
      <c r="W347" s="110"/>
      <c r="X347" s="110"/>
      <c r="Y347" s="110"/>
      <c r="Z347" s="110"/>
    </row>
    <row r="348">
      <c r="A348" s="110"/>
      <c r="B348" s="110"/>
      <c r="C348" s="110"/>
      <c r="D348" s="110"/>
      <c r="E348" s="110"/>
      <c r="F348" s="110"/>
      <c r="G348" s="110"/>
      <c r="H348" s="110"/>
      <c r="I348" s="110"/>
      <c r="J348" s="110"/>
      <c r="K348" s="110"/>
      <c r="L348" s="110"/>
      <c r="M348" s="110"/>
      <c r="N348" s="110"/>
      <c r="O348" s="110"/>
      <c r="P348" s="110"/>
      <c r="Q348" s="110"/>
      <c r="R348" s="110"/>
      <c r="S348" s="110"/>
      <c r="T348" s="110"/>
      <c r="U348" s="110"/>
      <c r="V348" s="110"/>
      <c r="W348" s="110"/>
      <c r="X348" s="110"/>
      <c r="Y348" s="110"/>
      <c r="Z348" s="110"/>
    </row>
    <row r="349">
      <c r="A349" s="110"/>
      <c r="B349" s="110"/>
      <c r="C349" s="110"/>
      <c r="D349" s="110"/>
      <c r="E349" s="110"/>
      <c r="F349" s="110"/>
      <c r="G349" s="110"/>
      <c r="H349" s="110"/>
      <c r="I349" s="110"/>
      <c r="J349" s="110"/>
      <c r="K349" s="110"/>
      <c r="L349" s="110"/>
      <c r="M349" s="110"/>
      <c r="N349" s="110"/>
      <c r="O349" s="110"/>
      <c r="P349" s="110"/>
      <c r="Q349" s="110"/>
      <c r="R349" s="110"/>
      <c r="S349" s="110"/>
      <c r="T349" s="110"/>
      <c r="U349" s="110"/>
      <c r="V349" s="110"/>
      <c r="W349" s="110"/>
      <c r="X349" s="110"/>
      <c r="Y349" s="110"/>
      <c r="Z349" s="110"/>
    </row>
    <row r="350">
      <c r="A350" s="110"/>
      <c r="B350" s="110"/>
      <c r="C350" s="110"/>
      <c r="D350" s="110"/>
      <c r="E350" s="110"/>
      <c r="F350" s="110"/>
      <c r="G350" s="110"/>
      <c r="H350" s="110"/>
      <c r="I350" s="110"/>
      <c r="J350" s="110"/>
      <c r="K350" s="110"/>
      <c r="L350" s="110"/>
      <c r="M350" s="110"/>
      <c r="N350" s="110"/>
      <c r="O350" s="110"/>
      <c r="P350" s="110"/>
      <c r="Q350" s="110"/>
      <c r="R350" s="110"/>
      <c r="S350" s="110"/>
      <c r="T350" s="110"/>
      <c r="U350" s="110"/>
      <c r="V350" s="110"/>
      <c r="W350" s="110"/>
      <c r="X350" s="110"/>
      <c r="Y350" s="110"/>
      <c r="Z350" s="110"/>
    </row>
    <row r="351">
      <c r="A351" s="110"/>
      <c r="B351" s="110"/>
      <c r="C351" s="110"/>
      <c r="D351" s="110"/>
      <c r="E351" s="110"/>
      <c r="F351" s="110"/>
      <c r="G351" s="110"/>
      <c r="H351" s="110"/>
      <c r="I351" s="110"/>
      <c r="J351" s="110"/>
      <c r="K351" s="110"/>
      <c r="L351" s="110"/>
      <c r="M351" s="110"/>
      <c r="N351" s="110"/>
      <c r="O351" s="110"/>
      <c r="P351" s="110"/>
      <c r="Q351" s="110"/>
      <c r="R351" s="110"/>
      <c r="S351" s="110"/>
      <c r="T351" s="110"/>
      <c r="U351" s="110"/>
      <c r="V351" s="110"/>
      <c r="W351" s="110"/>
      <c r="X351" s="110"/>
      <c r="Y351" s="110"/>
      <c r="Z351" s="110"/>
    </row>
    <row r="352">
      <c r="A352" s="110"/>
      <c r="B352" s="110"/>
      <c r="C352" s="110"/>
      <c r="D352" s="110"/>
      <c r="E352" s="110"/>
      <c r="F352" s="110"/>
      <c r="G352" s="110"/>
      <c r="H352" s="110"/>
      <c r="I352" s="110"/>
      <c r="J352" s="110"/>
      <c r="K352" s="110"/>
      <c r="L352" s="110"/>
      <c r="M352" s="110"/>
      <c r="N352" s="110"/>
      <c r="O352" s="110"/>
      <c r="P352" s="110"/>
      <c r="Q352" s="110"/>
      <c r="R352" s="110"/>
      <c r="S352" s="110"/>
      <c r="T352" s="110"/>
      <c r="U352" s="110"/>
      <c r="V352" s="110"/>
      <c r="W352" s="110"/>
      <c r="X352" s="110"/>
      <c r="Y352" s="110"/>
      <c r="Z352" s="110"/>
    </row>
    <row r="353">
      <c r="A353" s="110"/>
      <c r="B353" s="110"/>
      <c r="C353" s="110"/>
      <c r="D353" s="110"/>
      <c r="E353" s="110"/>
      <c r="F353" s="110"/>
      <c r="G353" s="110"/>
      <c r="H353" s="110"/>
      <c r="I353" s="110"/>
      <c r="J353" s="110"/>
      <c r="K353" s="110"/>
      <c r="L353" s="110"/>
      <c r="M353" s="110"/>
      <c r="N353" s="110"/>
      <c r="O353" s="110"/>
      <c r="P353" s="110"/>
      <c r="Q353" s="110"/>
      <c r="R353" s="110"/>
      <c r="S353" s="110"/>
      <c r="T353" s="110"/>
      <c r="U353" s="110"/>
      <c r="V353" s="110"/>
      <c r="W353" s="110"/>
      <c r="X353" s="110"/>
      <c r="Y353" s="110"/>
      <c r="Z353" s="110"/>
    </row>
    <row r="354">
      <c r="A354" s="110"/>
      <c r="B354" s="110"/>
      <c r="C354" s="110"/>
      <c r="D354" s="110"/>
      <c r="E354" s="110"/>
      <c r="F354" s="110"/>
      <c r="G354" s="110"/>
      <c r="H354" s="110"/>
      <c r="I354" s="110"/>
      <c r="J354" s="110"/>
      <c r="K354" s="110"/>
      <c r="L354" s="110"/>
      <c r="M354" s="110"/>
      <c r="N354" s="110"/>
      <c r="O354" s="110"/>
      <c r="P354" s="110"/>
      <c r="Q354" s="110"/>
      <c r="R354" s="110"/>
      <c r="S354" s="110"/>
      <c r="T354" s="110"/>
      <c r="U354" s="110"/>
      <c r="V354" s="110"/>
      <c r="W354" s="110"/>
      <c r="X354" s="110"/>
      <c r="Y354" s="110"/>
      <c r="Z354" s="110"/>
    </row>
    <row r="355">
      <c r="A355" s="110"/>
      <c r="B355" s="110"/>
      <c r="C355" s="110"/>
      <c r="D355" s="110"/>
      <c r="E355" s="110"/>
      <c r="F355" s="110"/>
      <c r="G355" s="110"/>
      <c r="H355" s="110"/>
      <c r="I355" s="110"/>
      <c r="J355" s="110"/>
      <c r="K355" s="110"/>
      <c r="L355" s="110"/>
      <c r="M355" s="110"/>
      <c r="N355" s="110"/>
      <c r="O355" s="110"/>
      <c r="P355" s="110"/>
      <c r="Q355" s="110"/>
      <c r="R355" s="110"/>
      <c r="S355" s="110"/>
      <c r="T355" s="110"/>
      <c r="U355" s="110"/>
      <c r="V355" s="110"/>
      <c r="W355" s="110"/>
      <c r="X355" s="110"/>
      <c r="Y355" s="110"/>
      <c r="Z355" s="110"/>
    </row>
    <row r="356">
      <c r="A356" s="110"/>
      <c r="B356" s="110"/>
      <c r="C356" s="110"/>
      <c r="D356" s="110"/>
      <c r="E356" s="110"/>
      <c r="F356" s="110"/>
      <c r="G356" s="110"/>
      <c r="H356" s="110"/>
      <c r="I356" s="110"/>
      <c r="J356" s="110"/>
      <c r="K356" s="110"/>
      <c r="L356" s="110"/>
      <c r="M356" s="110"/>
      <c r="N356" s="110"/>
      <c r="O356" s="110"/>
      <c r="P356" s="110"/>
      <c r="Q356" s="110"/>
      <c r="R356" s="110"/>
      <c r="S356" s="110"/>
      <c r="T356" s="110"/>
      <c r="U356" s="110"/>
      <c r="V356" s="110"/>
      <c r="W356" s="110"/>
      <c r="X356" s="110"/>
      <c r="Y356" s="110"/>
      <c r="Z356" s="110"/>
    </row>
    <row r="357">
      <c r="A357" s="110"/>
      <c r="B357" s="110"/>
      <c r="C357" s="110"/>
      <c r="D357" s="110"/>
      <c r="E357" s="110"/>
      <c r="F357" s="110"/>
      <c r="G357" s="110"/>
      <c r="H357" s="110"/>
      <c r="I357" s="110"/>
      <c r="J357" s="110"/>
      <c r="K357" s="110"/>
      <c r="L357" s="110"/>
      <c r="M357" s="110"/>
      <c r="N357" s="110"/>
      <c r="O357" s="110"/>
      <c r="P357" s="110"/>
      <c r="Q357" s="110"/>
      <c r="R357" s="110"/>
      <c r="S357" s="110"/>
      <c r="T357" s="110"/>
      <c r="U357" s="110"/>
      <c r="V357" s="110"/>
      <c r="W357" s="110"/>
      <c r="X357" s="110"/>
      <c r="Y357" s="110"/>
      <c r="Z357" s="110"/>
    </row>
    <row r="358">
      <c r="A358" s="110"/>
      <c r="B358" s="110"/>
      <c r="C358" s="110"/>
      <c r="D358" s="110"/>
      <c r="E358" s="110"/>
      <c r="F358" s="110"/>
      <c r="G358" s="110"/>
      <c r="H358" s="110"/>
      <c r="I358" s="110"/>
      <c r="J358" s="110"/>
      <c r="K358" s="110"/>
      <c r="L358" s="110"/>
      <c r="M358" s="110"/>
      <c r="N358" s="110"/>
      <c r="O358" s="110"/>
      <c r="P358" s="110"/>
      <c r="Q358" s="110"/>
      <c r="R358" s="110"/>
      <c r="S358" s="110"/>
      <c r="T358" s="110"/>
      <c r="U358" s="110"/>
      <c r="V358" s="110"/>
      <c r="W358" s="110"/>
      <c r="X358" s="110"/>
      <c r="Y358" s="110"/>
      <c r="Z358" s="110"/>
    </row>
    <row r="359">
      <c r="A359" s="110"/>
      <c r="B359" s="110"/>
      <c r="C359" s="110"/>
      <c r="D359" s="110"/>
      <c r="E359" s="110"/>
      <c r="F359" s="110"/>
      <c r="G359" s="110"/>
      <c r="H359" s="110"/>
      <c r="I359" s="110"/>
      <c r="J359" s="110"/>
      <c r="K359" s="110"/>
      <c r="L359" s="110"/>
      <c r="M359" s="110"/>
      <c r="N359" s="110"/>
      <c r="O359" s="110"/>
      <c r="P359" s="110"/>
      <c r="Q359" s="110"/>
      <c r="R359" s="110"/>
      <c r="S359" s="110"/>
      <c r="T359" s="110"/>
      <c r="U359" s="110"/>
      <c r="V359" s="110"/>
      <c r="W359" s="110"/>
      <c r="X359" s="110"/>
      <c r="Y359" s="110"/>
      <c r="Z359" s="110"/>
    </row>
    <row r="360">
      <c r="A360" s="110"/>
      <c r="B360" s="110"/>
      <c r="C360" s="110"/>
      <c r="D360" s="110"/>
      <c r="E360" s="110"/>
      <c r="F360" s="110"/>
      <c r="G360" s="110"/>
      <c r="H360" s="110"/>
      <c r="I360" s="110"/>
      <c r="J360" s="110"/>
      <c r="K360" s="110"/>
      <c r="L360" s="110"/>
      <c r="M360" s="110"/>
      <c r="N360" s="110"/>
      <c r="O360" s="110"/>
      <c r="P360" s="110"/>
      <c r="Q360" s="110"/>
      <c r="R360" s="110"/>
      <c r="S360" s="110"/>
      <c r="T360" s="110"/>
      <c r="U360" s="110"/>
      <c r="V360" s="110"/>
      <c r="W360" s="110"/>
      <c r="X360" s="110"/>
      <c r="Y360" s="110"/>
      <c r="Z360" s="110"/>
    </row>
    <row r="361">
      <c r="A361" s="110"/>
      <c r="B361" s="110"/>
      <c r="C361" s="110"/>
      <c r="D361" s="110"/>
      <c r="E361" s="110"/>
      <c r="F361" s="110"/>
      <c r="G361" s="110"/>
      <c r="H361" s="110"/>
      <c r="I361" s="110"/>
      <c r="J361" s="110"/>
      <c r="K361" s="110"/>
      <c r="L361" s="110"/>
      <c r="M361" s="110"/>
      <c r="N361" s="110"/>
      <c r="O361" s="110"/>
      <c r="P361" s="110"/>
      <c r="Q361" s="110"/>
      <c r="R361" s="110"/>
      <c r="S361" s="110"/>
      <c r="T361" s="110"/>
      <c r="U361" s="110"/>
      <c r="V361" s="110"/>
      <c r="W361" s="110"/>
      <c r="X361" s="110"/>
      <c r="Y361" s="110"/>
      <c r="Z361" s="110"/>
    </row>
    <row r="362">
      <c r="A362" s="110"/>
      <c r="B362" s="110"/>
      <c r="C362" s="110"/>
      <c r="D362" s="110"/>
      <c r="E362" s="110"/>
      <c r="F362" s="110"/>
      <c r="G362" s="110"/>
      <c r="H362" s="110"/>
      <c r="I362" s="110"/>
      <c r="J362" s="110"/>
      <c r="K362" s="110"/>
      <c r="L362" s="110"/>
      <c r="M362" s="110"/>
      <c r="N362" s="110"/>
      <c r="O362" s="110"/>
      <c r="P362" s="110"/>
      <c r="Q362" s="110"/>
      <c r="R362" s="110"/>
      <c r="S362" s="110"/>
      <c r="T362" s="110"/>
      <c r="U362" s="110"/>
      <c r="V362" s="110"/>
      <c r="W362" s="110"/>
      <c r="X362" s="110"/>
      <c r="Y362" s="110"/>
      <c r="Z362" s="110"/>
    </row>
    <row r="363">
      <c r="A363" s="110"/>
      <c r="B363" s="110"/>
      <c r="C363" s="110"/>
      <c r="D363" s="110"/>
      <c r="E363" s="110"/>
      <c r="F363" s="110"/>
      <c r="G363" s="110"/>
      <c r="H363" s="110"/>
      <c r="I363" s="110"/>
      <c r="J363" s="110"/>
      <c r="K363" s="110"/>
      <c r="L363" s="110"/>
      <c r="M363" s="110"/>
      <c r="N363" s="110"/>
      <c r="O363" s="110"/>
      <c r="P363" s="110"/>
      <c r="Q363" s="110"/>
      <c r="R363" s="110"/>
      <c r="S363" s="110"/>
      <c r="T363" s="110"/>
      <c r="U363" s="110"/>
      <c r="V363" s="110"/>
      <c r="W363" s="110"/>
      <c r="X363" s="110"/>
      <c r="Y363" s="110"/>
      <c r="Z363" s="110"/>
    </row>
    <row r="364">
      <c r="A364" s="110"/>
      <c r="B364" s="110"/>
      <c r="C364" s="110"/>
      <c r="D364" s="110"/>
      <c r="E364" s="110"/>
      <c r="F364" s="110"/>
      <c r="G364" s="110"/>
      <c r="H364" s="110"/>
      <c r="I364" s="110"/>
      <c r="J364" s="110"/>
      <c r="K364" s="110"/>
      <c r="L364" s="110"/>
      <c r="M364" s="110"/>
      <c r="N364" s="110"/>
      <c r="O364" s="110"/>
      <c r="P364" s="110"/>
      <c r="Q364" s="110"/>
      <c r="R364" s="110"/>
      <c r="S364" s="110"/>
      <c r="T364" s="110"/>
      <c r="U364" s="110"/>
      <c r="V364" s="110"/>
      <c r="W364" s="110"/>
      <c r="X364" s="110"/>
      <c r="Y364" s="110"/>
      <c r="Z364" s="110"/>
    </row>
    <row r="365">
      <c r="A365" s="110"/>
      <c r="B365" s="110"/>
      <c r="C365" s="110"/>
      <c r="D365" s="110"/>
      <c r="E365" s="110"/>
      <c r="F365" s="110"/>
      <c r="G365" s="110"/>
      <c r="H365" s="110"/>
      <c r="I365" s="110"/>
      <c r="J365" s="110"/>
      <c r="K365" s="110"/>
      <c r="L365" s="110"/>
      <c r="M365" s="110"/>
      <c r="N365" s="110"/>
      <c r="O365" s="110"/>
      <c r="P365" s="110"/>
      <c r="Q365" s="110"/>
      <c r="R365" s="110"/>
      <c r="S365" s="110"/>
      <c r="T365" s="110"/>
      <c r="U365" s="110"/>
      <c r="V365" s="110"/>
      <c r="W365" s="110"/>
      <c r="X365" s="110"/>
      <c r="Y365" s="110"/>
      <c r="Z365" s="110"/>
    </row>
    <row r="366">
      <c r="A366" s="110"/>
      <c r="B366" s="110"/>
      <c r="C366" s="110"/>
      <c r="D366" s="110"/>
      <c r="E366" s="110"/>
      <c r="F366" s="110"/>
      <c r="G366" s="110"/>
      <c r="H366" s="110"/>
      <c r="I366" s="110"/>
      <c r="J366" s="110"/>
      <c r="K366" s="110"/>
      <c r="L366" s="110"/>
      <c r="M366" s="110"/>
      <c r="N366" s="110"/>
      <c r="O366" s="110"/>
      <c r="P366" s="110"/>
      <c r="Q366" s="110"/>
      <c r="R366" s="110"/>
      <c r="S366" s="110"/>
      <c r="T366" s="110"/>
      <c r="U366" s="110"/>
      <c r="V366" s="110"/>
      <c r="W366" s="110"/>
      <c r="X366" s="110"/>
      <c r="Y366" s="110"/>
      <c r="Z366" s="110"/>
    </row>
    <row r="367">
      <c r="A367" s="110"/>
      <c r="B367" s="110"/>
      <c r="C367" s="110"/>
      <c r="D367" s="110"/>
      <c r="E367" s="110"/>
      <c r="F367" s="110"/>
      <c r="G367" s="110"/>
      <c r="H367" s="110"/>
      <c r="I367" s="110"/>
      <c r="J367" s="110"/>
      <c r="K367" s="110"/>
      <c r="L367" s="110"/>
      <c r="M367" s="110"/>
      <c r="N367" s="110"/>
      <c r="O367" s="110"/>
      <c r="P367" s="110"/>
      <c r="Q367" s="110"/>
      <c r="R367" s="110"/>
      <c r="S367" s="110"/>
      <c r="T367" s="110"/>
      <c r="U367" s="110"/>
      <c r="V367" s="110"/>
      <c r="W367" s="110"/>
      <c r="X367" s="110"/>
      <c r="Y367" s="110"/>
      <c r="Z367" s="110"/>
    </row>
    <row r="368">
      <c r="A368" s="110"/>
      <c r="B368" s="110"/>
      <c r="C368" s="110"/>
      <c r="D368" s="110"/>
      <c r="E368" s="110"/>
      <c r="F368" s="110"/>
      <c r="G368" s="110"/>
      <c r="H368" s="110"/>
      <c r="I368" s="110"/>
      <c r="J368" s="110"/>
      <c r="K368" s="110"/>
      <c r="L368" s="110"/>
      <c r="M368" s="110"/>
      <c r="N368" s="110"/>
      <c r="O368" s="110"/>
      <c r="P368" s="110"/>
      <c r="Q368" s="110"/>
      <c r="R368" s="110"/>
      <c r="S368" s="110"/>
      <c r="T368" s="110"/>
      <c r="U368" s="110"/>
      <c r="V368" s="110"/>
      <c r="W368" s="110"/>
      <c r="X368" s="110"/>
      <c r="Y368" s="110"/>
      <c r="Z368" s="110"/>
    </row>
    <row r="369">
      <c r="A369" s="110"/>
      <c r="B369" s="110"/>
      <c r="C369" s="110"/>
      <c r="D369" s="110"/>
      <c r="E369" s="110"/>
      <c r="F369" s="110"/>
      <c r="G369" s="110"/>
      <c r="H369" s="110"/>
      <c r="I369" s="110"/>
      <c r="J369" s="110"/>
      <c r="K369" s="110"/>
      <c r="L369" s="110"/>
      <c r="M369" s="110"/>
      <c r="N369" s="110"/>
      <c r="O369" s="110"/>
      <c r="P369" s="110"/>
      <c r="Q369" s="110"/>
      <c r="R369" s="110"/>
      <c r="S369" s="110"/>
      <c r="T369" s="110"/>
      <c r="U369" s="110"/>
      <c r="V369" s="110"/>
      <c r="W369" s="110"/>
      <c r="X369" s="110"/>
      <c r="Y369" s="110"/>
      <c r="Z369" s="110"/>
    </row>
    <row r="370">
      <c r="A370" s="110"/>
      <c r="B370" s="110"/>
      <c r="C370" s="110"/>
      <c r="D370" s="110"/>
      <c r="E370" s="110"/>
      <c r="F370" s="110"/>
      <c r="G370" s="110"/>
      <c r="H370" s="110"/>
      <c r="I370" s="110"/>
      <c r="J370" s="110"/>
      <c r="K370" s="110"/>
      <c r="L370" s="110"/>
      <c r="M370" s="110"/>
      <c r="N370" s="110"/>
      <c r="O370" s="110"/>
      <c r="P370" s="110"/>
      <c r="Q370" s="110"/>
      <c r="R370" s="110"/>
      <c r="S370" s="110"/>
      <c r="T370" s="110"/>
      <c r="U370" s="110"/>
      <c r="V370" s="110"/>
      <c r="W370" s="110"/>
      <c r="X370" s="110"/>
      <c r="Y370" s="110"/>
      <c r="Z370" s="110"/>
    </row>
    <row r="371">
      <c r="A371" s="110"/>
      <c r="B371" s="110"/>
      <c r="C371" s="110"/>
      <c r="D371" s="110"/>
      <c r="E371" s="110"/>
      <c r="F371" s="110"/>
      <c r="G371" s="110"/>
      <c r="H371" s="110"/>
      <c r="I371" s="110"/>
      <c r="J371" s="110"/>
      <c r="K371" s="110"/>
      <c r="L371" s="110"/>
      <c r="M371" s="110"/>
      <c r="N371" s="110"/>
      <c r="O371" s="110"/>
      <c r="P371" s="110"/>
      <c r="Q371" s="110"/>
      <c r="R371" s="110"/>
      <c r="S371" s="110"/>
      <c r="T371" s="110"/>
      <c r="U371" s="110"/>
      <c r="V371" s="110"/>
      <c r="W371" s="110"/>
      <c r="X371" s="110"/>
      <c r="Y371" s="110"/>
      <c r="Z371" s="110"/>
    </row>
    <row r="372">
      <c r="A372" s="110"/>
      <c r="B372" s="110"/>
      <c r="C372" s="110"/>
      <c r="D372" s="110"/>
      <c r="E372" s="110"/>
      <c r="F372" s="110"/>
      <c r="G372" s="110"/>
      <c r="H372" s="110"/>
      <c r="I372" s="110"/>
      <c r="J372" s="110"/>
      <c r="K372" s="110"/>
      <c r="L372" s="110"/>
      <c r="M372" s="110"/>
      <c r="N372" s="110"/>
      <c r="O372" s="110"/>
      <c r="P372" s="110"/>
      <c r="Q372" s="110"/>
      <c r="R372" s="110"/>
      <c r="S372" s="110"/>
      <c r="T372" s="110"/>
      <c r="U372" s="110"/>
      <c r="V372" s="110"/>
      <c r="W372" s="110"/>
      <c r="X372" s="110"/>
      <c r="Y372" s="110"/>
      <c r="Z372" s="110"/>
    </row>
    <row r="373">
      <c r="A373" s="110"/>
      <c r="B373" s="110"/>
      <c r="C373" s="110"/>
      <c r="D373" s="110"/>
      <c r="E373" s="110"/>
      <c r="F373" s="110"/>
      <c r="G373" s="110"/>
      <c r="H373" s="110"/>
      <c r="I373" s="110"/>
      <c r="J373" s="110"/>
      <c r="K373" s="110"/>
      <c r="L373" s="110"/>
      <c r="M373" s="110"/>
      <c r="N373" s="110"/>
      <c r="O373" s="110"/>
      <c r="P373" s="110"/>
      <c r="Q373" s="110"/>
      <c r="R373" s="110"/>
      <c r="S373" s="110"/>
      <c r="T373" s="110"/>
      <c r="U373" s="110"/>
      <c r="V373" s="110"/>
      <c r="W373" s="110"/>
      <c r="X373" s="110"/>
      <c r="Y373" s="110"/>
      <c r="Z373" s="110"/>
    </row>
    <row r="374">
      <c r="A374" s="110"/>
      <c r="B374" s="110"/>
      <c r="C374" s="110"/>
      <c r="D374" s="110"/>
      <c r="E374" s="110"/>
      <c r="F374" s="110"/>
      <c r="G374" s="110"/>
      <c r="H374" s="110"/>
      <c r="I374" s="110"/>
      <c r="J374" s="110"/>
      <c r="K374" s="110"/>
      <c r="L374" s="110"/>
      <c r="M374" s="110"/>
      <c r="N374" s="110"/>
      <c r="O374" s="110"/>
      <c r="P374" s="110"/>
      <c r="Q374" s="110"/>
      <c r="R374" s="110"/>
      <c r="S374" s="110"/>
      <c r="T374" s="110"/>
      <c r="U374" s="110"/>
      <c r="V374" s="110"/>
      <c r="W374" s="110"/>
      <c r="X374" s="110"/>
      <c r="Y374" s="110"/>
      <c r="Z374" s="110"/>
    </row>
    <row r="375">
      <c r="A375" s="110"/>
      <c r="B375" s="110"/>
      <c r="C375" s="110"/>
      <c r="D375" s="110"/>
      <c r="E375" s="110"/>
      <c r="F375" s="110"/>
      <c r="G375" s="110"/>
      <c r="H375" s="110"/>
      <c r="I375" s="110"/>
      <c r="J375" s="110"/>
      <c r="K375" s="110"/>
      <c r="L375" s="110"/>
      <c r="M375" s="110"/>
      <c r="N375" s="110"/>
      <c r="O375" s="110"/>
      <c r="P375" s="110"/>
      <c r="Q375" s="110"/>
      <c r="R375" s="110"/>
      <c r="S375" s="110"/>
      <c r="T375" s="110"/>
      <c r="U375" s="110"/>
      <c r="V375" s="110"/>
      <c r="W375" s="110"/>
      <c r="X375" s="110"/>
      <c r="Y375" s="110"/>
      <c r="Z375" s="110"/>
    </row>
    <row r="376">
      <c r="A376" s="110"/>
      <c r="B376" s="110"/>
      <c r="C376" s="110"/>
      <c r="D376" s="110"/>
      <c r="E376" s="110"/>
      <c r="F376" s="110"/>
      <c r="G376" s="110"/>
      <c r="H376" s="110"/>
      <c r="I376" s="110"/>
      <c r="J376" s="110"/>
      <c r="K376" s="110"/>
      <c r="L376" s="110"/>
      <c r="M376" s="110"/>
      <c r="N376" s="110"/>
      <c r="O376" s="110"/>
      <c r="P376" s="110"/>
      <c r="Q376" s="110"/>
      <c r="R376" s="110"/>
      <c r="S376" s="110"/>
      <c r="T376" s="110"/>
      <c r="U376" s="110"/>
      <c r="V376" s="110"/>
      <c r="W376" s="110"/>
      <c r="X376" s="110"/>
      <c r="Y376" s="110"/>
      <c r="Z376" s="110"/>
    </row>
    <row r="377">
      <c r="A377" s="110"/>
      <c r="B377" s="110"/>
      <c r="C377" s="110"/>
      <c r="D377" s="110"/>
      <c r="E377" s="110"/>
      <c r="F377" s="110"/>
      <c r="G377" s="110"/>
      <c r="H377" s="110"/>
      <c r="I377" s="110"/>
      <c r="J377" s="110"/>
      <c r="K377" s="110"/>
      <c r="L377" s="110"/>
      <c r="M377" s="110"/>
      <c r="N377" s="110"/>
      <c r="O377" s="110"/>
      <c r="P377" s="110"/>
      <c r="Q377" s="110"/>
      <c r="R377" s="110"/>
      <c r="S377" s="110"/>
      <c r="T377" s="110"/>
      <c r="U377" s="110"/>
      <c r="V377" s="110"/>
      <c r="W377" s="110"/>
      <c r="X377" s="110"/>
      <c r="Y377" s="110"/>
      <c r="Z377" s="110"/>
    </row>
    <row r="378">
      <c r="A378" s="110"/>
      <c r="B378" s="110"/>
      <c r="C378" s="110"/>
      <c r="D378" s="110"/>
      <c r="E378" s="110"/>
      <c r="F378" s="110"/>
      <c r="G378" s="110"/>
      <c r="H378" s="110"/>
      <c r="I378" s="110"/>
      <c r="J378" s="110"/>
      <c r="K378" s="110"/>
      <c r="L378" s="110"/>
      <c r="M378" s="110"/>
      <c r="N378" s="110"/>
      <c r="O378" s="110"/>
      <c r="P378" s="110"/>
      <c r="Q378" s="110"/>
      <c r="R378" s="110"/>
      <c r="S378" s="110"/>
      <c r="T378" s="110"/>
      <c r="U378" s="110"/>
      <c r="V378" s="110"/>
      <c r="W378" s="110"/>
      <c r="X378" s="110"/>
      <c r="Y378" s="110"/>
      <c r="Z378" s="110"/>
    </row>
    <row r="379">
      <c r="A379" s="110"/>
      <c r="B379" s="110"/>
      <c r="C379" s="110"/>
      <c r="D379" s="110"/>
      <c r="E379" s="110"/>
      <c r="F379" s="110"/>
      <c r="G379" s="110"/>
      <c r="H379" s="110"/>
      <c r="I379" s="110"/>
      <c r="J379" s="110"/>
      <c r="K379" s="110"/>
      <c r="L379" s="110"/>
      <c r="M379" s="110"/>
      <c r="N379" s="110"/>
      <c r="O379" s="110"/>
      <c r="P379" s="110"/>
      <c r="Q379" s="110"/>
      <c r="R379" s="110"/>
      <c r="S379" s="110"/>
      <c r="T379" s="110"/>
      <c r="U379" s="110"/>
      <c r="V379" s="110"/>
      <c r="W379" s="110"/>
      <c r="X379" s="110"/>
      <c r="Y379" s="110"/>
      <c r="Z379" s="110"/>
    </row>
    <row r="380">
      <c r="A380" s="110"/>
      <c r="B380" s="110"/>
      <c r="C380" s="110"/>
      <c r="D380" s="110"/>
      <c r="E380" s="110"/>
      <c r="F380" s="110"/>
      <c r="G380" s="110"/>
      <c r="H380" s="110"/>
      <c r="I380" s="110"/>
      <c r="J380" s="110"/>
      <c r="K380" s="110"/>
      <c r="L380" s="110"/>
      <c r="M380" s="110"/>
      <c r="N380" s="110"/>
      <c r="O380" s="110"/>
      <c r="P380" s="110"/>
      <c r="Q380" s="110"/>
      <c r="R380" s="110"/>
      <c r="S380" s="110"/>
      <c r="T380" s="110"/>
      <c r="U380" s="110"/>
      <c r="V380" s="110"/>
      <c r="W380" s="110"/>
      <c r="X380" s="110"/>
      <c r="Y380" s="110"/>
      <c r="Z380" s="110"/>
    </row>
    <row r="381">
      <c r="A381" s="110"/>
      <c r="B381" s="110"/>
      <c r="C381" s="110"/>
      <c r="D381" s="110"/>
      <c r="E381" s="110"/>
      <c r="F381" s="110"/>
      <c r="G381" s="110"/>
      <c r="H381" s="110"/>
      <c r="I381" s="110"/>
      <c r="J381" s="110"/>
      <c r="K381" s="110"/>
      <c r="L381" s="110"/>
      <c r="M381" s="110"/>
      <c r="N381" s="110"/>
      <c r="O381" s="110"/>
      <c r="P381" s="110"/>
      <c r="Q381" s="110"/>
      <c r="R381" s="110"/>
      <c r="S381" s="110"/>
      <c r="T381" s="110"/>
      <c r="U381" s="110"/>
      <c r="V381" s="110"/>
      <c r="W381" s="110"/>
      <c r="X381" s="110"/>
      <c r="Y381" s="110"/>
      <c r="Z381" s="110"/>
    </row>
    <row r="382">
      <c r="A382" s="110"/>
      <c r="B382" s="110"/>
      <c r="C382" s="110"/>
      <c r="D382" s="110"/>
      <c r="E382" s="110"/>
      <c r="F382" s="110"/>
      <c r="G382" s="110"/>
      <c r="H382" s="110"/>
      <c r="I382" s="110"/>
      <c r="J382" s="110"/>
      <c r="K382" s="110"/>
      <c r="L382" s="110"/>
      <c r="M382" s="110"/>
      <c r="N382" s="110"/>
      <c r="O382" s="110"/>
      <c r="P382" s="110"/>
      <c r="Q382" s="110"/>
      <c r="R382" s="110"/>
      <c r="S382" s="110"/>
      <c r="T382" s="110"/>
      <c r="U382" s="110"/>
      <c r="V382" s="110"/>
      <c r="W382" s="110"/>
      <c r="X382" s="110"/>
      <c r="Y382" s="110"/>
      <c r="Z382" s="110"/>
    </row>
    <row r="383">
      <c r="A383" s="110"/>
      <c r="B383" s="110"/>
      <c r="C383" s="110"/>
      <c r="D383" s="110"/>
      <c r="E383" s="110"/>
      <c r="F383" s="110"/>
      <c r="G383" s="110"/>
      <c r="H383" s="110"/>
      <c r="I383" s="110"/>
      <c r="J383" s="110"/>
      <c r="K383" s="110"/>
      <c r="L383" s="110"/>
      <c r="M383" s="110"/>
      <c r="N383" s="110"/>
      <c r="O383" s="110"/>
      <c r="P383" s="110"/>
      <c r="Q383" s="110"/>
      <c r="R383" s="110"/>
      <c r="S383" s="110"/>
      <c r="T383" s="110"/>
      <c r="U383" s="110"/>
      <c r="V383" s="110"/>
      <c r="W383" s="110"/>
      <c r="X383" s="110"/>
      <c r="Y383" s="110"/>
      <c r="Z383" s="110"/>
    </row>
    <row r="384">
      <c r="A384" s="110"/>
      <c r="B384" s="110"/>
      <c r="C384" s="110"/>
      <c r="D384" s="110"/>
      <c r="E384" s="110"/>
      <c r="F384" s="110"/>
      <c r="G384" s="110"/>
      <c r="H384" s="110"/>
      <c r="I384" s="110"/>
      <c r="J384" s="110"/>
      <c r="K384" s="110"/>
      <c r="L384" s="110"/>
      <c r="M384" s="110"/>
      <c r="N384" s="110"/>
      <c r="O384" s="110"/>
      <c r="P384" s="110"/>
      <c r="Q384" s="110"/>
      <c r="R384" s="110"/>
      <c r="S384" s="110"/>
      <c r="T384" s="110"/>
      <c r="U384" s="110"/>
      <c r="V384" s="110"/>
      <c r="W384" s="110"/>
      <c r="X384" s="110"/>
      <c r="Y384" s="110"/>
      <c r="Z384" s="110"/>
    </row>
    <row r="385">
      <c r="A385" s="110"/>
      <c r="B385" s="110"/>
      <c r="C385" s="110"/>
      <c r="D385" s="110"/>
      <c r="E385" s="110"/>
      <c r="F385" s="110"/>
      <c r="G385" s="110"/>
      <c r="H385" s="110"/>
      <c r="I385" s="110"/>
      <c r="J385" s="110"/>
      <c r="K385" s="110"/>
      <c r="L385" s="110"/>
      <c r="M385" s="110"/>
      <c r="N385" s="110"/>
      <c r="O385" s="110"/>
      <c r="P385" s="110"/>
      <c r="Q385" s="110"/>
      <c r="R385" s="110"/>
      <c r="S385" s="110"/>
      <c r="T385" s="110"/>
      <c r="U385" s="110"/>
      <c r="V385" s="110"/>
      <c r="W385" s="110"/>
      <c r="X385" s="110"/>
      <c r="Y385" s="110"/>
      <c r="Z385" s="110"/>
    </row>
    <row r="386">
      <c r="A386" s="110"/>
      <c r="B386" s="110"/>
      <c r="C386" s="110"/>
      <c r="D386" s="110"/>
      <c r="E386" s="110"/>
      <c r="F386" s="110"/>
      <c r="G386" s="110"/>
      <c r="H386" s="110"/>
      <c r="I386" s="110"/>
      <c r="J386" s="110"/>
      <c r="K386" s="110"/>
      <c r="L386" s="110"/>
      <c r="M386" s="110"/>
      <c r="N386" s="110"/>
      <c r="O386" s="110"/>
      <c r="P386" s="110"/>
      <c r="Q386" s="110"/>
      <c r="R386" s="110"/>
      <c r="S386" s="110"/>
      <c r="T386" s="110"/>
      <c r="U386" s="110"/>
      <c r="V386" s="110"/>
      <c r="W386" s="110"/>
      <c r="X386" s="110"/>
      <c r="Y386" s="110"/>
      <c r="Z386" s="110"/>
    </row>
    <row r="387">
      <c r="A387" s="110"/>
      <c r="B387" s="110"/>
      <c r="C387" s="110"/>
      <c r="D387" s="110"/>
      <c r="E387" s="110"/>
      <c r="F387" s="110"/>
      <c r="G387" s="110"/>
      <c r="H387" s="110"/>
      <c r="I387" s="110"/>
      <c r="J387" s="110"/>
      <c r="K387" s="110"/>
      <c r="L387" s="110"/>
      <c r="M387" s="110"/>
      <c r="N387" s="110"/>
      <c r="O387" s="110"/>
      <c r="P387" s="110"/>
      <c r="Q387" s="110"/>
      <c r="R387" s="110"/>
      <c r="S387" s="110"/>
      <c r="T387" s="110"/>
      <c r="U387" s="110"/>
      <c r="V387" s="110"/>
      <c r="W387" s="110"/>
      <c r="X387" s="110"/>
      <c r="Y387" s="110"/>
      <c r="Z387" s="110"/>
    </row>
    <row r="388">
      <c r="A388" s="110"/>
      <c r="B388" s="110"/>
      <c r="C388" s="110"/>
      <c r="D388" s="110"/>
      <c r="E388" s="110"/>
      <c r="F388" s="110"/>
      <c r="G388" s="110"/>
      <c r="H388" s="110"/>
      <c r="I388" s="110"/>
      <c r="J388" s="110"/>
      <c r="K388" s="110"/>
      <c r="L388" s="110"/>
      <c r="M388" s="110"/>
      <c r="N388" s="110"/>
      <c r="O388" s="110"/>
      <c r="P388" s="110"/>
      <c r="Q388" s="110"/>
      <c r="R388" s="110"/>
      <c r="S388" s="110"/>
      <c r="T388" s="110"/>
      <c r="U388" s="110"/>
      <c r="V388" s="110"/>
      <c r="W388" s="110"/>
      <c r="X388" s="110"/>
      <c r="Y388" s="110"/>
      <c r="Z388" s="110"/>
    </row>
    <row r="389">
      <c r="A389" s="110"/>
      <c r="B389" s="110"/>
      <c r="C389" s="110"/>
      <c r="D389" s="110"/>
      <c r="E389" s="110"/>
      <c r="F389" s="110"/>
      <c r="G389" s="110"/>
      <c r="H389" s="110"/>
      <c r="I389" s="110"/>
      <c r="J389" s="110"/>
      <c r="K389" s="110"/>
      <c r="L389" s="110"/>
      <c r="M389" s="110"/>
      <c r="N389" s="110"/>
      <c r="O389" s="110"/>
      <c r="P389" s="110"/>
      <c r="Q389" s="110"/>
      <c r="R389" s="110"/>
      <c r="S389" s="110"/>
      <c r="T389" s="110"/>
      <c r="U389" s="110"/>
      <c r="V389" s="110"/>
      <c r="W389" s="110"/>
      <c r="X389" s="110"/>
      <c r="Y389" s="110"/>
      <c r="Z389" s="110"/>
    </row>
    <row r="390">
      <c r="A390" s="110"/>
      <c r="B390" s="110"/>
      <c r="C390" s="110"/>
      <c r="D390" s="110"/>
      <c r="E390" s="110"/>
      <c r="F390" s="110"/>
      <c r="G390" s="110"/>
      <c r="H390" s="110"/>
      <c r="I390" s="110"/>
      <c r="J390" s="110"/>
      <c r="K390" s="110"/>
      <c r="L390" s="110"/>
      <c r="M390" s="110"/>
      <c r="N390" s="110"/>
      <c r="O390" s="110"/>
      <c r="P390" s="110"/>
      <c r="Q390" s="110"/>
      <c r="R390" s="110"/>
      <c r="S390" s="110"/>
      <c r="T390" s="110"/>
      <c r="U390" s="110"/>
      <c r="V390" s="110"/>
      <c r="W390" s="110"/>
      <c r="X390" s="110"/>
      <c r="Y390" s="110"/>
      <c r="Z390" s="110"/>
    </row>
    <row r="391">
      <c r="A391" s="110"/>
      <c r="B391" s="110"/>
      <c r="C391" s="110"/>
      <c r="D391" s="110"/>
      <c r="E391" s="110"/>
      <c r="F391" s="110"/>
      <c r="G391" s="110"/>
      <c r="H391" s="110"/>
      <c r="I391" s="110"/>
      <c r="J391" s="110"/>
      <c r="K391" s="110"/>
      <c r="L391" s="110"/>
      <c r="M391" s="110"/>
      <c r="N391" s="110"/>
      <c r="O391" s="110"/>
      <c r="P391" s="110"/>
      <c r="Q391" s="110"/>
      <c r="R391" s="110"/>
      <c r="S391" s="110"/>
      <c r="T391" s="110"/>
      <c r="U391" s="110"/>
      <c r="V391" s="110"/>
      <c r="W391" s="110"/>
      <c r="X391" s="110"/>
      <c r="Y391" s="110"/>
      <c r="Z391" s="110"/>
    </row>
    <row r="392">
      <c r="A392" s="110"/>
      <c r="B392" s="110"/>
      <c r="C392" s="110"/>
      <c r="D392" s="110"/>
      <c r="E392" s="110"/>
      <c r="F392" s="110"/>
      <c r="G392" s="110"/>
      <c r="H392" s="110"/>
      <c r="I392" s="110"/>
      <c r="J392" s="110"/>
      <c r="K392" s="110"/>
      <c r="L392" s="110"/>
      <c r="M392" s="110"/>
      <c r="N392" s="110"/>
      <c r="O392" s="110"/>
      <c r="P392" s="110"/>
      <c r="Q392" s="110"/>
      <c r="R392" s="110"/>
      <c r="S392" s="110"/>
      <c r="T392" s="110"/>
      <c r="U392" s="110"/>
      <c r="V392" s="110"/>
      <c r="W392" s="110"/>
      <c r="X392" s="110"/>
      <c r="Y392" s="110"/>
      <c r="Z392" s="110"/>
    </row>
    <row r="393">
      <c r="A393" s="110"/>
      <c r="B393" s="110"/>
      <c r="C393" s="110"/>
      <c r="D393" s="110"/>
      <c r="E393" s="110"/>
      <c r="F393" s="110"/>
      <c r="G393" s="110"/>
      <c r="H393" s="110"/>
      <c r="I393" s="110"/>
      <c r="J393" s="110"/>
      <c r="K393" s="110"/>
      <c r="L393" s="110"/>
      <c r="M393" s="110"/>
      <c r="N393" s="110"/>
      <c r="O393" s="110"/>
      <c r="P393" s="110"/>
      <c r="Q393" s="110"/>
      <c r="R393" s="110"/>
      <c r="S393" s="110"/>
      <c r="T393" s="110"/>
      <c r="U393" s="110"/>
      <c r="V393" s="110"/>
      <c r="W393" s="110"/>
      <c r="X393" s="110"/>
      <c r="Y393" s="110"/>
      <c r="Z393" s="110"/>
    </row>
    <row r="394">
      <c r="A394" s="110"/>
      <c r="B394" s="110"/>
      <c r="C394" s="110"/>
      <c r="D394" s="110"/>
      <c r="E394" s="110"/>
      <c r="F394" s="110"/>
      <c r="G394" s="110"/>
      <c r="H394" s="110"/>
      <c r="I394" s="110"/>
      <c r="J394" s="110"/>
      <c r="K394" s="110"/>
      <c r="L394" s="110"/>
      <c r="M394" s="110"/>
      <c r="N394" s="110"/>
      <c r="O394" s="110"/>
      <c r="P394" s="110"/>
      <c r="Q394" s="110"/>
      <c r="R394" s="110"/>
      <c r="S394" s="110"/>
      <c r="T394" s="110"/>
      <c r="U394" s="110"/>
      <c r="V394" s="110"/>
      <c r="W394" s="110"/>
      <c r="X394" s="110"/>
      <c r="Y394" s="110"/>
      <c r="Z394" s="110"/>
    </row>
    <row r="395">
      <c r="A395" s="110"/>
      <c r="B395" s="110"/>
      <c r="C395" s="110"/>
      <c r="D395" s="110"/>
      <c r="E395" s="110"/>
      <c r="F395" s="110"/>
      <c r="G395" s="110"/>
      <c r="H395" s="110"/>
      <c r="I395" s="110"/>
      <c r="J395" s="110"/>
      <c r="K395" s="110"/>
      <c r="L395" s="110"/>
      <c r="M395" s="110"/>
      <c r="N395" s="110"/>
      <c r="O395" s="110"/>
      <c r="P395" s="110"/>
      <c r="Q395" s="110"/>
      <c r="R395" s="110"/>
      <c r="S395" s="110"/>
      <c r="T395" s="110"/>
      <c r="U395" s="110"/>
      <c r="V395" s="110"/>
      <c r="W395" s="110"/>
      <c r="X395" s="110"/>
      <c r="Y395" s="110"/>
      <c r="Z395" s="110"/>
    </row>
    <row r="396">
      <c r="A396" s="110"/>
      <c r="B396" s="110"/>
      <c r="C396" s="110"/>
      <c r="D396" s="110"/>
      <c r="E396" s="110"/>
      <c r="F396" s="110"/>
      <c r="G396" s="110"/>
      <c r="H396" s="110"/>
      <c r="I396" s="110"/>
      <c r="J396" s="110"/>
      <c r="K396" s="110"/>
      <c r="L396" s="110"/>
      <c r="M396" s="110"/>
      <c r="N396" s="110"/>
      <c r="O396" s="110"/>
      <c r="P396" s="110"/>
      <c r="Q396" s="110"/>
      <c r="R396" s="110"/>
      <c r="S396" s="110"/>
      <c r="T396" s="110"/>
      <c r="U396" s="110"/>
      <c r="V396" s="110"/>
      <c r="W396" s="110"/>
      <c r="X396" s="110"/>
      <c r="Y396" s="110"/>
      <c r="Z396" s="110"/>
    </row>
    <row r="397">
      <c r="A397" s="110"/>
      <c r="B397" s="110"/>
      <c r="C397" s="110"/>
      <c r="D397" s="110"/>
      <c r="E397" s="110"/>
      <c r="F397" s="110"/>
      <c r="G397" s="110"/>
      <c r="H397" s="110"/>
      <c r="I397" s="110"/>
      <c r="J397" s="110"/>
      <c r="K397" s="110"/>
      <c r="L397" s="110"/>
      <c r="M397" s="110"/>
      <c r="N397" s="110"/>
      <c r="O397" s="110"/>
      <c r="P397" s="110"/>
      <c r="Q397" s="110"/>
      <c r="R397" s="110"/>
      <c r="S397" s="110"/>
      <c r="T397" s="110"/>
      <c r="U397" s="110"/>
      <c r="V397" s="110"/>
      <c r="W397" s="110"/>
      <c r="X397" s="110"/>
      <c r="Y397" s="110"/>
      <c r="Z397" s="110"/>
    </row>
    <row r="398">
      <c r="A398" s="110"/>
      <c r="B398" s="110"/>
      <c r="C398" s="110"/>
      <c r="D398" s="110"/>
      <c r="E398" s="110"/>
      <c r="F398" s="110"/>
      <c r="G398" s="110"/>
      <c r="H398" s="110"/>
      <c r="I398" s="110"/>
      <c r="J398" s="110"/>
      <c r="K398" s="110"/>
      <c r="L398" s="110"/>
      <c r="M398" s="110"/>
      <c r="N398" s="110"/>
      <c r="O398" s="110"/>
      <c r="P398" s="110"/>
      <c r="Q398" s="110"/>
      <c r="R398" s="110"/>
      <c r="S398" s="110"/>
      <c r="T398" s="110"/>
      <c r="U398" s="110"/>
      <c r="V398" s="110"/>
      <c r="W398" s="110"/>
      <c r="X398" s="110"/>
      <c r="Y398" s="110"/>
      <c r="Z398" s="110"/>
    </row>
    <row r="399">
      <c r="A399" s="110"/>
      <c r="B399" s="110"/>
      <c r="C399" s="110"/>
      <c r="D399" s="110"/>
      <c r="E399" s="110"/>
      <c r="F399" s="110"/>
      <c r="G399" s="110"/>
      <c r="H399" s="110"/>
      <c r="I399" s="110"/>
      <c r="J399" s="110"/>
      <c r="K399" s="110"/>
      <c r="L399" s="110"/>
      <c r="M399" s="110"/>
      <c r="N399" s="110"/>
      <c r="O399" s="110"/>
      <c r="P399" s="110"/>
      <c r="Q399" s="110"/>
      <c r="R399" s="110"/>
      <c r="S399" s="110"/>
      <c r="T399" s="110"/>
      <c r="U399" s="110"/>
      <c r="V399" s="110"/>
      <c r="W399" s="110"/>
      <c r="X399" s="110"/>
      <c r="Y399" s="110"/>
      <c r="Z399" s="110"/>
    </row>
    <row r="400">
      <c r="A400" s="110"/>
      <c r="B400" s="110"/>
      <c r="C400" s="110"/>
      <c r="D400" s="110"/>
      <c r="E400" s="110"/>
      <c r="F400" s="110"/>
      <c r="G400" s="110"/>
      <c r="H400" s="110"/>
      <c r="I400" s="110"/>
      <c r="J400" s="110"/>
      <c r="K400" s="110"/>
      <c r="L400" s="110"/>
      <c r="M400" s="110"/>
      <c r="N400" s="110"/>
      <c r="O400" s="110"/>
      <c r="P400" s="110"/>
      <c r="Q400" s="110"/>
      <c r="R400" s="110"/>
      <c r="S400" s="110"/>
      <c r="T400" s="110"/>
      <c r="U400" s="110"/>
      <c r="V400" s="110"/>
      <c r="W400" s="110"/>
      <c r="X400" s="110"/>
      <c r="Y400" s="110"/>
      <c r="Z400" s="110"/>
    </row>
    <row r="401">
      <c r="A401" s="110"/>
      <c r="B401" s="110"/>
      <c r="C401" s="110"/>
      <c r="D401" s="110"/>
      <c r="E401" s="110"/>
      <c r="F401" s="110"/>
      <c r="G401" s="110"/>
      <c r="H401" s="110"/>
      <c r="I401" s="110"/>
      <c r="J401" s="110"/>
      <c r="K401" s="110"/>
      <c r="L401" s="110"/>
      <c r="M401" s="110"/>
      <c r="N401" s="110"/>
      <c r="O401" s="110"/>
      <c r="P401" s="110"/>
      <c r="Q401" s="110"/>
      <c r="R401" s="110"/>
      <c r="S401" s="110"/>
      <c r="T401" s="110"/>
      <c r="U401" s="110"/>
      <c r="V401" s="110"/>
      <c r="W401" s="110"/>
      <c r="X401" s="110"/>
      <c r="Y401" s="110"/>
      <c r="Z401" s="110"/>
    </row>
    <row r="402">
      <c r="A402" s="110"/>
      <c r="B402" s="110"/>
      <c r="C402" s="110"/>
      <c r="D402" s="110"/>
      <c r="E402" s="110"/>
      <c r="F402" s="110"/>
      <c r="G402" s="110"/>
      <c r="H402" s="110"/>
      <c r="I402" s="110"/>
      <c r="J402" s="110"/>
      <c r="K402" s="110"/>
      <c r="L402" s="110"/>
      <c r="M402" s="110"/>
      <c r="N402" s="110"/>
      <c r="O402" s="110"/>
      <c r="P402" s="110"/>
      <c r="Q402" s="110"/>
      <c r="R402" s="110"/>
      <c r="S402" s="110"/>
      <c r="T402" s="110"/>
      <c r="U402" s="110"/>
      <c r="V402" s="110"/>
      <c r="W402" s="110"/>
      <c r="X402" s="110"/>
      <c r="Y402" s="110"/>
      <c r="Z402" s="110"/>
    </row>
    <row r="403">
      <c r="A403" s="110"/>
      <c r="B403" s="110"/>
      <c r="C403" s="110"/>
      <c r="D403" s="110"/>
      <c r="E403" s="110"/>
      <c r="F403" s="110"/>
      <c r="G403" s="110"/>
      <c r="H403" s="110"/>
      <c r="I403" s="110"/>
      <c r="J403" s="110"/>
      <c r="K403" s="110"/>
      <c r="L403" s="110"/>
      <c r="M403" s="110"/>
      <c r="N403" s="110"/>
      <c r="O403" s="110"/>
      <c r="P403" s="110"/>
      <c r="Q403" s="110"/>
      <c r="R403" s="110"/>
      <c r="S403" s="110"/>
      <c r="T403" s="110"/>
      <c r="U403" s="110"/>
      <c r="V403" s="110"/>
      <c r="W403" s="110"/>
      <c r="X403" s="110"/>
      <c r="Y403" s="110"/>
      <c r="Z403" s="110"/>
    </row>
    <row r="404">
      <c r="A404" s="110"/>
      <c r="B404" s="110"/>
      <c r="C404" s="110"/>
      <c r="D404" s="110"/>
      <c r="E404" s="110"/>
      <c r="F404" s="110"/>
      <c r="G404" s="110"/>
      <c r="H404" s="110"/>
      <c r="I404" s="110"/>
      <c r="J404" s="110"/>
      <c r="K404" s="110"/>
      <c r="L404" s="110"/>
      <c r="M404" s="110"/>
      <c r="N404" s="110"/>
      <c r="O404" s="110"/>
      <c r="P404" s="110"/>
      <c r="Q404" s="110"/>
      <c r="R404" s="110"/>
      <c r="S404" s="110"/>
      <c r="T404" s="110"/>
      <c r="U404" s="110"/>
      <c r="V404" s="110"/>
      <c r="W404" s="110"/>
      <c r="X404" s="110"/>
      <c r="Y404" s="110"/>
      <c r="Z404" s="110"/>
    </row>
    <row r="405">
      <c r="A405" s="110"/>
      <c r="B405" s="110"/>
      <c r="C405" s="110"/>
      <c r="D405" s="110"/>
      <c r="E405" s="110"/>
      <c r="F405" s="110"/>
      <c r="G405" s="110"/>
      <c r="H405" s="110"/>
      <c r="I405" s="110"/>
      <c r="J405" s="110"/>
      <c r="K405" s="110"/>
      <c r="L405" s="110"/>
      <c r="M405" s="110"/>
      <c r="N405" s="110"/>
      <c r="O405" s="110"/>
      <c r="P405" s="110"/>
      <c r="Q405" s="110"/>
      <c r="R405" s="110"/>
      <c r="S405" s="110"/>
      <c r="T405" s="110"/>
      <c r="U405" s="110"/>
      <c r="V405" s="110"/>
      <c r="W405" s="110"/>
      <c r="X405" s="110"/>
      <c r="Y405" s="110"/>
      <c r="Z405" s="110"/>
    </row>
    <row r="406">
      <c r="A406" s="110"/>
      <c r="B406" s="110"/>
      <c r="C406" s="110"/>
      <c r="D406" s="110"/>
      <c r="E406" s="110"/>
      <c r="F406" s="110"/>
      <c r="G406" s="110"/>
      <c r="H406" s="110"/>
      <c r="I406" s="110"/>
      <c r="J406" s="110"/>
      <c r="K406" s="110"/>
      <c r="L406" s="110"/>
      <c r="M406" s="110"/>
      <c r="N406" s="110"/>
      <c r="O406" s="110"/>
      <c r="P406" s="110"/>
      <c r="Q406" s="110"/>
      <c r="R406" s="110"/>
      <c r="S406" s="110"/>
      <c r="T406" s="110"/>
      <c r="U406" s="110"/>
      <c r="V406" s="110"/>
      <c r="W406" s="110"/>
      <c r="X406" s="110"/>
      <c r="Y406" s="110"/>
      <c r="Z406" s="110"/>
    </row>
    <row r="407">
      <c r="A407" s="110"/>
      <c r="B407" s="110"/>
      <c r="C407" s="110"/>
      <c r="D407" s="110"/>
      <c r="E407" s="110"/>
      <c r="F407" s="110"/>
      <c r="G407" s="110"/>
      <c r="H407" s="110"/>
      <c r="I407" s="110"/>
      <c r="J407" s="110"/>
      <c r="K407" s="110"/>
      <c r="L407" s="110"/>
      <c r="M407" s="110"/>
      <c r="N407" s="110"/>
      <c r="O407" s="110"/>
      <c r="P407" s="110"/>
      <c r="Q407" s="110"/>
      <c r="R407" s="110"/>
      <c r="S407" s="110"/>
      <c r="T407" s="110"/>
      <c r="U407" s="110"/>
      <c r="V407" s="110"/>
      <c r="W407" s="110"/>
      <c r="X407" s="110"/>
      <c r="Y407" s="110"/>
      <c r="Z407" s="110"/>
    </row>
    <row r="408">
      <c r="A408" s="110"/>
      <c r="B408" s="110"/>
      <c r="C408" s="110"/>
      <c r="D408" s="110"/>
      <c r="E408" s="110"/>
      <c r="F408" s="110"/>
      <c r="G408" s="110"/>
      <c r="H408" s="110"/>
      <c r="I408" s="110"/>
      <c r="J408" s="110"/>
      <c r="K408" s="110"/>
      <c r="L408" s="110"/>
      <c r="M408" s="110"/>
      <c r="N408" s="110"/>
      <c r="O408" s="110"/>
      <c r="P408" s="110"/>
      <c r="Q408" s="110"/>
      <c r="R408" s="110"/>
      <c r="S408" s="110"/>
      <c r="T408" s="110"/>
      <c r="U408" s="110"/>
      <c r="V408" s="110"/>
      <c r="W408" s="110"/>
      <c r="X408" s="110"/>
      <c r="Y408" s="110"/>
      <c r="Z408" s="110"/>
    </row>
    <row r="409">
      <c r="A409" s="110"/>
      <c r="B409" s="110"/>
      <c r="C409" s="110"/>
      <c r="D409" s="110"/>
      <c r="E409" s="110"/>
      <c r="F409" s="110"/>
      <c r="G409" s="110"/>
      <c r="H409" s="110"/>
      <c r="I409" s="110"/>
      <c r="J409" s="110"/>
      <c r="K409" s="110"/>
      <c r="L409" s="110"/>
      <c r="M409" s="110"/>
      <c r="N409" s="110"/>
      <c r="O409" s="110"/>
      <c r="P409" s="110"/>
      <c r="Q409" s="110"/>
      <c r="R409" s="110"/>
      <c r="S409" s="110"/>
      <c r="T409" s="110"/>
      <c r="U409" s="110"/>
      <c r="V409" s="110"/>
      <c r="W409" s="110"/>
      <c r="X409" s="110"/>
      <c r="Y409" s="110"/>
      <c r="Z409" s="110"/>
    </row>
    <row r="410">
      <c r="A410" s="110"/>
      <c r="B410" s="110"/>
      <c r="C410" s="110"/>
      <c r="D410" s="110"/>
      <c r="E410" s="110"/>
      <c r="F410" s="110"/>
      <c r="G410" s="110"/>
      <c r="H410" s="110"/>
      <c r="I410" s="110"/>
      <c r="J410" s="110"/>
      <c r="K410" s="110"/>
      <c r="L410" s="110"/>
      <c r="M410" s="110"/>
      <c r="N410" s="110"/>
      <c r="O410" s="110"/>
      <c r="P410" s="110"/>
      <c r="Q410" s="110"/>
      <c r="R410" s="110"/>
      <c r="S410" s="110"/>
      <c r="T410" s="110"/>
      <c r="U410" s="110"/>
      <c r="V410" s="110"/>
      <c r="W410" s="110"/>
      <c r="X410" s="110"/>
      <c r="Y410" s="110"/>
      <c r="Z410" s="110"/>
    </row>
    <row r="411">
      <c r="A411" s="110"/>
      <c r="B411" s="110"/>
      <c r="C411" s="110"/>
      <c r="D411" s="110"/>
      <c r="E411" s="110"/>
      <c r="F411" s="110"/>
      <c r="G411" s="110"/>
      <c r="H411" s="110"/>
      <c r="I411" s="110"/>
      <c r="J411" s="110"/>
      <c r="K411" s="110"/>
      <c r="L411" s="110"/>
      <c r="M411" s="110"/>
      <c r="N411" s="110"/>
      <c r="O411" s="110"/>
      <c r="P411" s="110"/>
      <c r="Q411" s="110"/>
      <c r="R411" s="110"/>
      <c r="S411" s="110"/>
      <c r="T411" s="110"/>
      <c r="U411" s="110"/>
      <c r="V411" s="110"/>
      <c r="W411" s="110"/>
      <c r="X411" s="110"/>
      <c r="Y411" s="110"/>
      <c r="Z411" s="110"/>
    </row>
    <row r="412">
      <c r="A412" s="110"/>
      <c r="B412" s="110"/>
      <c r="C412" s="110"/>
      <c r="D412" s="110"/>
      <c r="E412" s="110"/>
      <c r="F412" s="110"/>
      <c r="G412" s="110"/>
      <c r="H412" s="110"/>
      <c r="I412" s="110"/>
      <c r="J412" s="110"/>
      <c r="K412" s="110"/>
      <c r="L412" s="110"/>
      <c r="M412" s="110"/>
      <c r="N412" s="110"/>
      <c r="O412" s="110"/>
      <c r="P412" s="110"/>
      <c r="Q412" s="110"/>
      <c r="R412" s="110"/>
      <c r="S412" s="110"/>
      <c r="T412" s="110"/>
      <c r="U412" s="110"/>
      <c r="V412" s="110"/>
      <c r="W412" s="110"/>
      <c r="X412" s="110"/>
      <c r="Y412" s="110"/>
      <c r="Z412" s="110"/>
    </row>
    <row r="413">
      <c r="A413" s="110"/>
      <c r="B413" s="110"/>
      <c r="C413" s="110"/>
      <c r="D413" s="110"/>
      <c r="E413" s="110"/>
      <c r="F413" s="110"/>
      <c r="G413" s="110"/>
      <c r="H413" s="110"/>
      <c r="I413" s="110"/>
      <c r="J413" s="110"/>
      <c r="K413" s="110"/>
      <c r="L413" s="110"/>
      <c r="M413" s="110"/>
      <c r="N413" s="110"/>
      <c r="O413" s="110"/>
      <c r="P413" s="110"/>
      <c r="Q413" s="110"/>
      <c r="R413" s="110"/>
      <c r="S413" s="110"/>
      <c r="T413" s="110"/>
      <c r="U413" s="110"/>
      <c r="V413" s="110"/>
      <c r="W413" s="110"/>
      <c r="X413" s="110"/>
      <c r="Y413" s="110"/>
      <c r="Z413" s="110"/>
    </row>
    <row r="414">
      <c r="A414" s="110"/>
      <c r="B414" s="110"/>
      <c r="C414" s="110"/>
      <c r="D414" s="110"/>
      <c r="E414" s="110"/>
      <c r="F414" s="110"/>
      <c r="G414" s="110"/>
      <c r="H414" s="110"/>
      <c r="I414" s="110"/>
      <c r="J414" s="110"/>
      <c r="K414" s="110"/>
      <c r="L414" s="110"/>
      <c r="M414" s="110"/>
      <c r="N414" s="110"/>
      <c r="O414" s="110"/>
      <c r="P414" s="110"/>
      <c r="Q414" s="110"/>
      <c r="R414" s="110"/>
      <c r="S414" s="110"/>
      <c r="T414" s="110"/>
      <c r="U414" s="110"/>
      <c r="V414" s="110"/>
      <c r="W414" s="110"/>
      <c r="X414" s="110"/>
      <c r="Y414" s="110"/>
      <c r="Z414" s="110"/>
    </row>
    <row r="415">
      <c r="A415" s="110"/>
      <c r="B415" s="110"/>
      <c r="C415" s="110"/>
      <c r="D415" s="110"/>
      <c r="E415" s="110"/>
      <c r="F415" s="110"/>
      <c r="G415" s="110"/>
      <c r="H415" s="110"/>
      <c r="I415" s="110"/>
      <c r="J415" s="110"/>
      <c r="K415" s="110"/>
      <c r="L415" s="110"/>
      <c r="M415" s="110"/>
      <c r="N415" s="110"/>
      <c r="O415" s="110"/>
      <c r="P415" s="110"/>
      <c r="Q415" s="110"/>
      <c r="R415" s="110"/>
      <c r="S415" s="110"/>
      <c r="T415" s="110"/>
      <c r="U415" s="110"/>
      <c r="V415" s="110"/>
      <c r="W415" s="110"/>
      <c r="X415" s="110"/>
      <c r="Y415" s="110"/>
      <c r="Z415" s="110"/>
    </row>
    <row r="416">
      <c r="A416" s="110"/>
      <c r="B416" s="110"/>
      <c r="C416" s="110"/>
      <c r="D416" s="110"/>
      <c r="E416" s="110"/>
      <c r="F416" s="110"/>
      <c r="G416" s="110"/>
      <c r="H416" s="110"/>
      <c r="I416" s="110"/>
      <c r="J416" s="110"/>
      <c r="K416" s="110"/>
      <c r="L416" s="110"/>
      <c r="M416" s="110"/>
      <c r="N416" s="110"/>
      <c r="O416" s="110"/>
      <c r="P416" s="110"/>
      <c r="Q416" s="110"/>
      <c r="R416" s="110"/>
      <c r="S416" s="110"/>
      <c r="T416" s="110"/>
      <c r="U416" s="110"/>
      <c r="V416" s="110"/>
      <c r="W416" s="110"/>
      <c r="X416" s="110"/>
      <c r="Y416" s="110"/>
      <c r="Z416" s="110"/>
    </row>
    <row r="417">
      <c r="A417" s="110"/>
      <c r="B417" s="110"/>
      <c r="C417" s="110"/>
      <c r="D417" s="110"/>
      <c r="E417" s="110"/>
      <c r="F417" s="110"/>
      <c r="G417" s="110"/>
      <c r="H417" s="110"/>
      <c r="I417" s="110"/>
      <c r="J417" s="110"/>
      <c r="K417" s="110"/>
      <c r="L417" s="110"/>
      <c r="M417" s="110"/>
      <c r="N417" s="110"/>
      <c r="O417" s="110"/>
      <c r="P417" s="110"/>
      <c r="Q417" s="110"/>
      <c r="R417" s="110"/>
      <c r="S417" s="110"/>
      <c r="T417" s="110"/>
      <c r="U417" s="110"/>
      <c r="V417" s="110"/>
      <c r="W417" s="110"/>
      <c r="X417" s="110"/>
      <c r="Y417" s="110"/>
      <c r="Z417" s="110"/>
    </row>
    <row r="418">
      <c r="A418" s="110"/>
      <c r="B418" s="110"/>
      <c r="C418" s="110"/>
      <c r="D418" s="110"/>
      <c r="E418" s="110"/>
      <c r="F418" s="110"/>
      <c r="G418" s="110"/>
      <c r="H418" s="110"/>
      <c r="I418" s="110"/>
      <c r="J418" s="110"/>
      <c r="K418" s="110"/>
      <c r="L418" s="110"/>
      <c r="M418" s="110"/>
      <c r="N418" s="110"/>
      <c r="O418" s="110"/>
      <c r="P418" s="110"/>
      <c r="Q418" s="110"/>
      <c r="R418" s="110"/>
      <c r="S418" s="110"/>
      <c r="T418" s="110"/>
      <c r="U418" s="110"/>
      <c r="V418" s="110"/>
      <c r="W418" s="110"/>
      <c r="X418" s="110"/>
      <c r="Y418" s="110"/>
      <c r="Z418" s="110"/>
    </row>
    <row r="419">
      <c r="A419" s="110"/>
      <c r="B419" s="110"/>
      <c r="C419" s="110"/>
      <c r="D419" s="110"/>
      <c r="E419" s="110"/>
      <c r="F419" s="110"/>
      <c r="G419" s="110"/>
      <c r="H419" s="110"/>
      <c r="I419" s="110"/>
      <c r="J419" s="110"/>
      <c r="K419" s="110"/>
      <c r="L419" s="110"/>
      <c r="M419" s="110"/>
      <c r="N419" s="110"/>
      <c r="O419" s="110"/>
      <c r="P419" s="110"/>
      <c r="Q419" s="110"/>
      <c r="R419" s="110"/>
      <c r="S419" s="110"/>
      <c r="T419" s="110"/>
      <c r="U419" s="110"/>
      <c r="V419" s="110"/>
      <c r="W419" s="110"/>
      <c r="X419" s="110"/>
      <c r="Y419" s="110"/>
      <c r="Z419" s="110"/>
    </row>
    <row r="420">
      <c r="A420" s="110"/>
      <c r="B420" s="110"/>
      <c r="C420" s="110"/>
      <c r="D420" s="110"/>
      <c r="E420" s="110"/>
      <c r="F420" s="110"/>
      <c r="G420" s="110"/>
      <c r="H420" s="110"/>
      <c r="I420" s="110"/>
      <c r="J420" s="110"/>
      <c r="K420" s="110"/>
      <c r="L420" s="110"/>
      <c r="M420" s="110"/>
      <c r="N420" s="110"/>
      <c r="O420" s="110"/>
      <c r="P420" s="110"/>
      <c r="Q420" s="110"/>
      <c r="R420" s="110"/>
      <c r="S420" s="110"/>
      <c r="T420" s="110"/>
      <c r="U420" s="110"/>
      <c r="V420" s="110"/>
      <c r="W420" s="110"/>
      <c r="X420" s="110"/>
      <c r="Y420" s="110"/>
      <c r="Z420" s="110"/>
    </row>
    <row r="421">
      <c r="A421" s="110"/>
      <c r="B421" s="110"/>
      <c r="C421" s="110"/>
      <c r="D421" s="110"/>
      <c r="E421" s="110"/>
      <c r="F421" s="110"/>
      <c r="G421" s="110"/>
      <c r="H421" s="110"/>
      <c r="I421" s="110"/>
      <c r="J421" s="110"/>
      <c r="K421" s="110"/>
      <c r="L421" s="110"/>
      <c r="M421" s="110"/>
      <c r="N421" s="110"/>
      <c r="O421" s="110"/>
      <c r="P421" s="110"/>
      <c r="Q421" s="110"/>
      <c r="R421" s="110"/>
      <c r="S421" s="110"/>
      <c r="T421" s="110"/>
      <c r="U421" s="110"/>
      <c r="V421" s="110"/>
      <c r="W421" s="110"/>
      <c r="X421" s="110"/>
      <c r="Y421" s="110"/>
      <c r="Z421" s="110"/>
    </row>
    <row r="422">
      <c r="A422" s="110"/>
      <c r="B422" s="110"/>
      <c r="C422" s="110"/>
      <c r="D422" s="110"/>
      <c r="E422" s="110"/>
      <c r="F422" s="110"/>
      <c r="G422" s="110"/>
      <c r="H422" s="110"/>
      <c r="I422" s="110"/>
      <c r="J422" s="110"/>
      <c r="K422" s="110"/>
      <c r="L422" s="110"/>
      <c r="M422" s="110"/>
      <c r="N422" s="110"/>
      <c r="O422" s="110"/>
      <c r="P422" s="110"/>
      <c r="Q422" s="110"/>
      <c r="R422" s="110"/>
      <c r="S422" s="110"/>
      <c r="T422" s="110"/>
      <c r="U422" s="110"/>
      <c r="V422" s="110"/>
      <c r="W422" s="110"/>
      <c r="X422" s="110"/>
      <c r="Y422" s="110"/>
      <c r="Z422" s="110"/>
    </row>
    <row r="423">
      <c r="A423" s="110"/>
      <c r="B423" s="110"/>
      <c r="C423" s="110"/>
      <c r="D423" s="110"/>
      <c r="E423" s="110"/>
      <c r="F423" s="110"/>
      <c r="G423" s="110"/>
      <c r="H423" s="110"/>
      <c r="I423" s="110"/>
      <c r="J423" s="110"/>
      <c r="K423" s="110"/>
      <c r="L423" s="110"/>
      <c r="M423" s="110"/>
      <c r="N423" s="110"/>
      <c r="O423" s="110"/>
      <c r="P423" s="110"/>
      <c r="Q423" s="110"/>
      <c r="R423" s="110"/>
      <c r="S423" s="110"/>
      <c r="T423" s="110"/>
      <c r="U423" s="110"/>
      <c r="V423" s="110"/>
      <c r="W423" s="110"/>
      <c r="X423" s="110"/>
      <c r="Y423" s="110"/>
      <c r="Z423" s="110"/>
    </row>
    <row r="424">
      <c r="A424" s="110"/>
      <c r="B424" s="110"/>
      <c r="C424" s="110"/>
      <c r="D424" s="110"/>
      <c r="E424" s="110"/>
      <c r="F424" s="110"/>
      <c r="G424" s="110"/>
      <c r="H424" s="110"/>
      <c r="I424" s="110"/>
      <c r="J424" s="110"/>
      <c r="K424" s="110"/>
      <c r="L424" s="110"/>
      <c r="M424" s="110"/>
      <c r="N424" s="110"/>
      <c r="O424" s="110"/>
      <c r="P424" s="110"/>
      <c r="Q424" s="110"/>
      <c r="R424" s="110"/>
      <c r="S424" s="110"/>
      <c r="T424" s="110"/>
      <c r="U424" s="110"/>
      <c r="V424" s="110"/>
      <c r="W424" s="110"/>
      <c r="X424" s="110"/>
      <c r="Y424" s="110"/>
      <c r="Z424" s="110"/>
    </row>
    <row r="425">
      <c r="A425" s="110"/>
      <c r="B425" s="110"/>
      <c r="C425" s="110"/>
      <c r="D425" s="110"/>
      <c r="E425" s="110"/>
      <c r="F425" s="110"/>
      <c r="G425" s="110"/>
      <c r="H425" s="110"/>
      <c r="I425" s="110"/>
      <c r="J425" s="110"/>
      <c r="K425" s="110"/>
      <c r="L425" s="110"/>
      <c r="M425" s="110"/>
      <c r="N425" s="110"/>
      <c r="O425" s="110"/>
      <c r="P425" s="110"/>
      <c r="Q425" s="110"/>
      <c r="R425" s="110"/>
      <c r="S425" s="110"/>
      <c r="T425" s="110"/>
      <c r="U425" s="110"/>
      <c r="V425" s="110"/>
      <c r="W425" s="110"/>
      <c r="X425" s="110"/>
      <c r="Y425" s="110"/>
      <c r="Z425" s="110"/>
    </row>
    <row r="426">
      <c r="A426" s="110"/>
      <c r="B426" s="110"/>
      <c r="C426" s="110"/>
      <c r="D426" s="110"/>
      <c r="E426" s="110"/>
      <c r="F426" s="110"/>
      <c r="G426" s="110"/>
      <c r="H426" s="110"/>
      <c r="I426" s="110"/>
      <c r="J426" s="110"/>
      <c r="K426" s="110"/>
      <c r="L426" s="110"/>
      <c r="M426" s="110"/>
      <c r="N426" s="110"/>
      <c r="O426" s="110"/>
      <c r="P426" s="110"/>
      <c r="Q426" s="110"/>
      <c r="R426" s="110"/>
      <c r="S426" s="110"/>
      <c r="T426" s="110"/>
      <c r="U426" s="110"/>
      <c r="V426" s="110"/>
      <c r="W426" s="110"/>
      <c r="X426" s="110"/>
      <c r="Y426" s="110"/>
      <c r="Z426" s="110"/>
    </row>
    <row r="427">
      <c r="A427" s="110"/>
      <c r="B427" s="110"/>
      <c r="C427" s="110"/>
      <c r="D427" s="110"/>
      <c r="E427" s="110"/>
      <c r="F427" s="110"/>
      <c r="G427" s="110"/>
      <c r="H427" s="110"/>
      <c r="I427" s="110"/>
      <c r="J427" s="110"/>
      <c r="K427" s="110"/>
      <c r="L427" s="110"/>
      <c r="M427" s="110"/>
      <c r="N427" s="110"/>
      <c r="O427" s="110"/>
      <c r="P427" s="110"/>
      <c r="Q427" s="110"/>
      <c r="R427" s="110"/>
      <c r="S427" s="110"/>
      <c r="T427" s="110"/>
      <c r="U427" s="110"/>
      <c r="V427" s="110"/>
      <c r="W427" s="110"/>
      <c r="X427" s="110"/>
      <c r="Y427" s="110"/>
      <c r="Z427" s="110"/>
    </row>
    <row r="428">
      <c r="A428" s="110"/>
      <c r="B428" s="110"/>
      <c r="C428" s="110"/>
      <c r="D428" s="110"/>
      <c r="E428" s="110"/>
      <c r="F428" s="110"/>
      <c r="G428" s="110"/>
      <c r="H428" s="110"/>
      <c r="I428" s="110"/>
      <c r="J428" s="110"/>
      <c r="K428" s="110"/>
      <c r="L428" s="110"/>
      <c r="M428" s="110"/>
      <c r="N428" s="110"/>
      <c r="O428" s="110"/>
      <c r="P428" s="110"/>
      <c r="Q428" s="110"/>
      <c r="R428" s="110"/>
      <c r="S428" s="110"/>
      <c r="T428" s="110"/>
      <c r="U428" s="110"/>
      <c r="V428" s="110"/>
      <c r="W428" s="110"/>
      <c r="X428" s="110"/>
      <c r="Y428" s="110"/>
      <c r="Z428" s="110"/>
    </row>
    <row r="429">
      <c r="A429" s="110"/>
      <c r="B429" s="110"/>
      <c r="C429" s="110"/>
      <c r="D429" s="110"/>
      <c r="E429" s="110"/>
      <c r="F429" s="110"/>
      <c r="G429" s="110"/>
      <c r="H429" s="110"/>
      <c r="I429" s="110"/>
      <c r="J429" s="110"/>
      <c r="K429" s="110"/>
      <c r="L429" s="110"/>
      <c r="M429" s="110"/>
      <c r="N429" s="110"/>
      <c r="O429" s="110"/>
      <c r="P429" s="110"/>
      <c r="Q429" s="110"/>
      <c r="R429" s="110"/>
      <c r="S429" s="110"/>
      <c r="T429" s="110"/>
      <c r="U429" s="110"/>
      <c r="V429" s="110"/>
      <c r="W429" s="110"/>
      <c r="X429" s="110"/>
      <c r="Y429" s="110"/>
      <c r="Z429" s="110"/>
    </row>
    <row r="430">
      <c r="A430" s="110"/>
      <c r="B430" s="110"/>
      <c r="C430" s="110"/>
      <c r="D430" s="110"/>
      <c r="E430" s="110"/>
      <c r="F430" s="110"/>
      <c r="G430" s="110"/>
      <c r="H430" s="110"/>
      <c r="I430" s="110"/>
      <c r="J430" s="110"/>
      <c r="K430" s="110"/>
      <c r="L430" s="110"/>
      <c r="M430" s="110"/>
      <c r="N430" s="110"/>
      <c r="O430" s="110"/>
      <c r="P430" s="110"/>
      <c r="Q430" s="110"/>
      <c r="R430" s="110"/>
      <c r="S430" s="110"/>
      <c r="T430" s="110"/>
      <c r="U430" s="110"/>
      <c r="V430" s="110"/>
      <c r="W430" s="110"/>
      <c r="X430" s="110"/>
      <c r="Y430" s="110"/>
      <c r="Z430" s="110"/>
    </row>
    <row r="431">
      <c r="A431" s="110"/>
      <c r="B431" s="110"/>
      <c r="C431" s="110"/>
      <c r="D431" s="110"/>
      <c r="E431" s="110"/>
      <c r="F431" s="110"/>
      <c r="G431" s="110"/>
      <c r="H431" s="110"/>
      <c r="I431" s="110"/>
      <c r="J431" s="110"/>
      <c r="K431" s="110"/>
      <c r="L431" s="110"/>
      <c r="M431" s="110"/>
      <c r="N431" s="110"/>
      <c r="O431" s="110"/>
      <c r="P431" s="110"/>
      <c r="Q431" s="110"/>
      <c r="R431" s="110"/>
      <c r="S431" s="110"/>
      <c r="T431" s="110"/>
      <c r="U431" s="110"/>
      <c r="V431" s="110"/>
      <c r="W431" s="110"/>
      <c r="X431" s="110"/>
      <c r="Y431" s="110"/>
      <c r="Z431" s="110"/>
    </row>
    <row r="432">
      <c r="A432" s="110"/>
      <c r="B432" s="110"/>
      <c r="C432" s="110"/>
      <c r="D432" s="110"/>
      <c r="E432" s="110"/>
      <c r="F432" s="110"/>
      <c r="G432" s="110"/>
      <c r="H432" s="110"/>
      <c r="I432" s="110"/>
      <c r="J432" s="110"/>
      <c r="K432" s="110"/>
      <c r="L432" s="110"/>
      <c r="M432" s="110"/>
      <c r="N432" s="110"/>
      <c r="O432" s="110"/>
      <c r="P432" s="110"/>
      <c r="Q432" s="110"/>
      <c r="R432" s="110"/>
      <c r="S432" s="110"/>
      <c r="T432" s="110"/>
      <c r="U432" s="110"/>
      <c r="V432" s="110"/>
      <c r="W432" s="110"/>
      <c r="X432" s="110"/>
      <c r="Y432" s="110"/>
      <c r="Z432" s="110"/>
    </row>
    <row r="433">
      <c r="A433" s="110"/>
      <c r="B433" s="110"/>
      <c r="C433" s="110"/>
      <c r="D433" s="110"/>
      <c r="E433" s="110"/>
      <c r="F433" s="110"/>
      <c r="G433" s="110"/>
      <c r="H433" s="110"/>
      <c r="I433" s="110"/>
      <c r="J433" s="110"/>
      <c r="K433" s="110"/>
      <c r="L433" s="110"/>
      <c r="M433" s="110"/>
      <c r="N433" s="110"/>
      <c r="O433" s="110"/>
      <c r="P433" s="110"/>
      <c r="Q433" s="110"/>
      <c r="R433" s="110"/>
      <c r="S433" s="110"/>
      <c r="T433" s="110"/>
      <c r="U433" s="110"/>
      <c r="V433" s="110"/>
      <c r="W433" s="110"/>
      <c r="X433" s="110"/>
      <c r="Y433" s="110"/>
      <c r="Z433" s="110"/>
    </row>
    <row r="434">
      <c r="A434" s="110"/>
      <c r="B434" s="110"/>
      <c r="C434" s="110"/>
      <c r="D434" s="110"/>
      <c r="E434" s="110"/>
      <c r="F434" s="110"/>
      <c r="G434" s="110"/>
      <c r="H434" s="110"/>
      <c r="I434" s="110"/>
      <c r="J434" s="110"/>
      <c r="K434" s="110"/>
      <c r="L434" s="110"/>
      <c r="M434" s="110"/>
      <c r="N434" s="110"/>
      <c r="O434" s="110"/>
      <c r="P434" s="110"/>
      <c r="Q434" s="110"/>
      <c r="R434" s="110"/>
      <c r="S434" s="110"/>
      <c r="T434" s="110"/>
      <c r="U434" s="110"/>
      <c r="V434" s="110"/>
      <c r="W434" s="110"/>
      <c r="X434" s="110"/>
      <c r="Y434" s="110"/>
      <c r="Z434" s="110"/>
    </row>
    <row r="435">
      <c r="A435" s="110"/>
      <c r="B435" s="110"/>
      <c r="C435" s="110"/>
      <c r="D435" s="110"/>
      <c r="E435" s="110"/>
      <c r="F435" s="110"/>
      <c r="G435" s="110"/>
      <c r="H435" s="110"/>
      <c r="I435" s="110"/>
      <c r="J435" s="110"/>
      <c r="K435" s="110"/>
      <c r="L435" s="110"/>
      <c r="M435" s="110"/>
      <c r="N435" s="110"/>
      <c r="O435" s="110"/>
      <c r="P435" s="110"/>
      <c r="Q435" s="110"/>
      <c r="R435" s="110"/>
      <c r="S435" s="110"/>
      <c r="T435" s="110"/>
      <c r="U435" s="110"/>
      <c r="V435" s="110"/>
      <c r="W435" s="110"/>
      <c r="X435" s="110"/>
      <c r="Y435" s="110"/>
      <c r="Z435" s="110"/>
    </row>
    <row r="436">
      <c r="A436" s="110"/>
      <c r="B436" s="110"/>
      <c r="C436" s="110"/>
      <c r="D436" s="110"/>
      <c r="E436" s="110"/>
      <c r="F436" s="110"/>
      <c r="G436" s="110"/>
      <c r="H436" s="110"/>
      <c r="I436" s="110"/>
      <c r="J436" s="110"/>
      <c r="K436" s="110"/>
      <c r="L436" s="110"/>
      <c r="M436" s="110"/>
      <c r="N436" s="110"/>
      <c r="O436" s="110"/>
      <c r="P436" s="110"/>
      <c r="Q436" s="110"/>
      <c r="R436" s="110"/>
      <c r="S436" s="110"/>
      <c r="T436" s="110"/>
      <c r="U436" s="110"/>
      <c r="V436" s="110"/>
      <c r="W436" s="110"/>
      <c r="X436" s="110"/>
      <c r="Y436" s="110"/>
      <c r="Z436" s="110"/>
    </row>
    <row r="437">
      <c r="A437" s="110"/>
      <c r="B437" s="110"/>
      <c r="C437" s="110"/>
      <c r="D437" s="110"/>
      <c r="E437" s="110"/>
      <c r="F437" s="110"/>
      <c r="G437" s="110"/>
      <c r="H437" s="110"/>
      <c r="I437" s="110"/>
      <c r="J437" s="110"/>
      <c r="K437" s="110"/>
      <c r="L437" s="110"/>
      <c r="M437" s="110"/>
      <c r="N437" s="110"/>
      <c r="O437" s="110"/>
      <c r="P437" s="110"/>
      <c r="Q437" s="110"/>
      <c r="R437" s="110"/>
      <c r="S437" s="110"/>
      <c r="T437" s="110"/>
      <c r="U437" s="110"/>
      <c r="V437" s="110"/>
      <c r="W437" s="110"/>
      <c r="X437" s="110"/>
      <c r="Y437" s="110"/>
      <c r="Z437" s="110"/>
    </row>
    <row r="438">
      <c r="A438" s="110"/>
      <c r="B438" s="110"/>
      <c r="C438" s="110"/>
      <c r="D438" s="110"/>
      <c r="E438" s="110"/>
      <c r="F438" s="110"/>
      <c r="G438" s="110"/>
      <c r="H438" s="110"/>
      <c r="I438" s="110"/>
      <c r="J438" s="110"/>
      <c r="K438" s="110"/>
      <c r="L438" s="110"/>
      <c r="M438" s="110"/>
      <c r="N438" s="110"/>
      <c r="O438" s="110"/>
      <c r="P438" s="110"/>
      <c r="Q438" s="110"/>
      <c r="R438" s="110"/>
      <c r="S438" s="110"/>
      <c r="T438" s="110"/>
      <c r="U438" s="110"/>
      <c r="V438" s="110"/>
      <c r="W438" s="110"/>
      <c r="X438" s="110"/>
      <c r="Y438" s="110"/>
      <c r="Z438" s="110"/>
    </row>
    <row r="439">
      <c r="A439" s="110"/>
      <c r="B439" s="110"/>
      <c r="C439" s="110"/>
      <c r="D439" s="110"/>
      <c r="E439" s="110"/>
      <c r="F439" s="110"/>
      <c r="G439" s="110"/>
      <c r="H439" s="110"/>
      <c r="I439" s="110"/>
      <c r="J439" s="110"/>
      <c r="K439" s="110"/>
      <c r="L439" s="110"/>
      <c r="M439" s="110"/>
      <c r="N439" s="110"/>
      <c r="O439" s="110"/>
      <c r="P439" s="110"/>
      <c r="Q439" s="110"/>
      <c r="R439" s="110"/>
      <c r="S439" s="110"/>
      <c r="T439" s="110"/>
      <c r="U439" s="110"/>
      <c r="V439" s="110"/>
      <c r="W439" s="110"/>
      <c r="X439" s="110"/>
      <c r="Y439" s="110"/>
      <c r="Z439" s="110"/>
    </row>
    <row r="440">
      <c r="A440" s="110"/>
      <c r="B440" s="110"/>
      <c r="C440" s="110"/>
      <c r="D440" s="110"/>
      <c r="E440" s="110"/>
      <c r="F440" s="110"/>
      <c r="G440" s="110"/>
      <c r="H440" s="110"/>
      <c r="I440" s="110"/>
      <c r="J440" s="110"/>
      <c r="K440" s="110"/>
      <c r="L440" s="110"/>
      <c r="M440" s="110"/>
      <c r="N440" s="110"/>
      <c r="O440" s="110"/>
      <c r="P440" s="110"/>
      <c r="Q440" s="110"/>
      <c r="R440" s="110"/>
      <c r="S440" s="110"/>
      <c r="T440" s="110"/>
      <c r="U440" s="110"/>
      <c r="V440" s="110"/>
      <c r="W440" s="110"/>
      <c r="X440" s="110"/>
      <c r="Y440" s="110"/>
      <c r="Z440" s="110"/>
    </row>
    <row r="441">
      <c r="A441" s="110"/>
      <c r="B441" s="110"/>
      <c r="C441" s="110"/>
      <c r="D441" s="110"/>
      <c r="E441" s="110"/>
      <c r="F441" s="110"/>
      <c r="G441" s="110"/>
      <c r="H441" s="110"/>
      <c r="I441" s="110"/>
      <c r="J441" s="110"/>
      <c r="K441" s="110"/>
      <c r="L441" s="110"/>
      <c r="M441" s="110"/>
      <c r="N441" s="110"/>
      <c r="O441" s="110"/>
      <c r="P441" s="110"/>
      <c r="Q441" s="110"/>
      <c r="R441" s="110"/>
      <c r="S441" s="110"/>
      <c r="T441" s="110"/>
      <c r="U441" s="110"/>
      <c r="V441" s="110"/>
      <c r="W441" s="110"/>
      <c r="X441" s="110"/>
      <c r="Y441" s="110"/>
      <c r="Z441" s="110"/>
    </row>
    <row r="442">
      <c r="A442" s="110"/>
      <c r="B442" s="110"/>
      <c r="C442" s="110"/>
      <c r="D442" s="110"/>
      <c r="E442" s="110"/>
      <c r="F442" s="110"/>
      <c r="G442" s="110"/>
      <c r="H442" s="110"/>
      <c r="I442" s="110"/>
      <c r="J442" s="110"/>
      <c r="K442" s="110"/>
      <c r="L442" s="110"/>
      <c r="M442" s="110"/>
      <c r="N442" s="110"/>
      <c r="O442" s="110"/>
      <c r="P442" s="110"/>
      <c r="Q442" s="110"/>
      <c r="R442" s="110"/>
      <c r="S442" s="110"/>
      <c r="T442" s="110"/>
      <c r="U442" s="110"/>
      <c r="V442" s="110"/>
      <c r="W442" s="110"/>
      <c r="X442" s="110"/>
      <c r="Y442" s="110"/>
      <c r="Z442" s="110"/>
    </row>
    <row r="443">
      <c r="A443" s="110"/>
      <c r="B443" s="110"/>
      <c r="C443" s="110"/>
      <c r="D443" s="110"/>
      <c r="E443" s="110"/>
      <c r="F443" s="110"/>
      <c r="G443" s="110"/>
      <c r="H443" s="110"/>
      <c r="I443" s="110"/>
      <c r="J443" s="110"/>
      <c r="K443" s="110"/>
      <c r="L443" s="110"/>
      <c r="M443" s="110"/>
      <c r="N443" s="110"/>
      <c r="O443" s="110"/>
      <c r="P443" s="110"/>
      <c r="Q443" s="110"/>
      <c r="R443" s="110"/>
      <c r="S443" s="110"/>
      <c r="T443" s="110"/>
      <c r="U443" s="110"/>
      <c r="V443" s="110"/>
      <c r="W443" s="110"/>
      <c r="X443" s="110"/>
      <c r="Y443" s="110"/>
      <c r="Z443" s="110"/>
    </row>
    <row r="444">
      <c r="A444" s="110"/>
      <c r="B444" s="110"/>
      <c r="C444" s="110"/>
      <c r="D444" s="110"/>
      <c r="E444" s="110"/>
      <c r="F444" s="110"/>
      <c r="G444" s="110"/>
      <c r="H444" s="110"/>
      <c r="I444" s="110"/>
      <c r="J444" s="110"/>
      <c r="K444" s="110"/>
      <c r="L444" s="110"/>
      <c r="M444" s="110"/>
      <c r="N444" s="110"/>
      <c r="O444" s="110"/>
      <c r="P444" s="110"/>
      <c r="Q444" s="110"/>
      <c r="R444" s="110"/>
      <c r="S444" s="110"/>
      <c r="T444" s="110"/>
      <c r="U444" s="110"/>
      <c r="V444" s="110"/>
      <c r="W444" s="110"/>
      <c r="X444" s="110"/>
      <c r="Y444" s="110"/>
      <c r="Z444" s="110"/>
    </row>
    <row r="445">
      <c r="A445" s="110"/>
      <c r="B445" s="110"/>
      <c r="C445" s="110"/>
      <c r="D445" s="110"/>
      <c r="E445" s="110"/>
      <c r="F445" s="110"/>
      <c r="G445" s="110"/>
      <c r="H445" s="110"/>
      <c r="I445" s="110"/>
      <c r="J445" s="110"/>
      <c r="K445" s="110"/>
      <c r="L445" s="110"/>
      <c r="M445" s="110"/>
      <c r="N445" s="110"/>
      <c r="O445" s="110"/>
      <c r="P445" s="110"/>
      <c r="Q445" s="110"/>
      <c r="R445" s="110"/>
      <c r="S445" s="110"/>
      <c r="T445" s="110"/>
      <c r="U445" s="110"/>
      <c r="V445" s="110"/>
      <c r="W445" s="110"/>
      <c r="X445" s="110"/>
      <c r="Y445" s="110"/>
      <c r="Z445" s="110"/>
    </row>
    <row r="446">
      <c r="A446" s="110"/>
      <c r="B446" s="110"/>
      <c r="C446" s="110"/>
      <c r="D446" s="110"/>
      <c r="E446" s="110"/>
      <c r="F446" s="110"/>
      <c r="G446" s="110"/>
      <c r="H446" s="110"/>
      <c r="I446" s="110"/>
      <c r="J446" s="110"/>
      <c r="K446" s="110"/>
      <c r="L446" s="110"/>
      <c r="M446" s="110"/>
      <c r="N446" s="110"/>
      <c r="O446" s="110"/>
      <c r="P446" s="110"/>
      <c r="Q446" s="110"/>
      <c r="R446" s="110"/>
      <c r="S446" s="110"/>
      <c r="T446" s="110"/>
      <c r="U446" s="110"/>
      <c r="V446" s="110"/>
      <c r="W446" s="110"/>
      <c r="X446" s="110"/>
      <c r="Y446" s="110"/>
      <c r="Z446" s="110"/>
    </row>
    <row r="447">
      <c r="A447" s="110"/>
      <c r="B447" s="110"/>
      <c r="C447" s="110"/>
      <c r="D447" s="110"/>
      <c r="E447" s="110"/>
      <c r="F447" s="110"/>
      <c r="G447" s="110"/>
      <c r="H447" s="110"/>
      <c r="I447" s="110"/>
      <c r="J447" s="110"/>
      <c r="K447" s="110"/>
      <c r="L447" s="110"/>
      <c r="M447" s="110"/>
      <c r="N447" s="110"/>
      <c r="O447" s="110"/>
      <c r="P447" s="110"/>
      <c r="Q447" s="110"/>
      <c r="R447" s="110"/>
      <c r="S447" s="110"/>
      <c r="T447" s="110"/>
      <c r="U447" s="110"/>
      <c r="V447" s="110"/>
      <c r="W447" s="110"/>
      <c r="X447" s="110"/>
      <c r="Y447" s="110"/>
      <c r="Z447" s="110"/>
    </row>
    <row r="448">
      <c r="A448" s="110"/>
      <c r="B448" s="110"/>
      <c r="C448" s="110"/>
      <c r="D448" s="110"/>
      <c r="E448" s="110"/>
      <c r="F448" s="110"/>
      <c r="G448" s="110"/>
      <c r="H448" s="110"/>
      <c r="I448" s="110"/>
      <c r="J448" s="110"/>
      <c r="K448" s="110"/>
      <c r="L448" s="110"/>
      <c r="M448" s="110"/>
      <c r="N448" s="110"/>
      <c r="O448" s="110"/>
      <c r="P448" s="110"/>
      <c r="Q448" s="110"/>
      <c r="R448" s="110"/>
      <c r="S448" s="110"/>
      <c r="T448" s="110"/>
      <c r="U448" s="110"/>
      <c r="V448" s="110"/>
      <c r="W448" s="110"/>
      <c r="X448" s="110"/>
      <c r="Y448" s="110"/>
      <c r="Z448" s="110"/>
    </row>
    <row r="449">
      <c r="A449" s="110"/>
      <c r="B449" s="110"/>
      <c r="C449" s="110"/>
      <c r="D449" s="110"/>
      <c r="E449" s="110"/>
      <c r="F449" s="110"/>
      <c r="G449" s="110"/>
      <c r="H449" s="110"/>
      <c r="I449" s="110"/>
      <c r="J449" s="110"/>
      <c r="K449" s="110"/>
      <c r="L449" s="110"/>
      <c r="M449" s="110"/>
      <c r="N449" s="110"/>
      <c r="O449" s="110"/>
      <c r="P449" s="110"/>
      <c r="Q449" s="110"/>
      <c r="R449" s="110"/>
      <c r="S449" s="110"/>
      <c r="T449" s="110"/>
      <c r="U449" s="110"/>
      <c r="V449" s="110"/>
      <c r="W449" s="110"/>
      <c r="X449" s="110"/>
      <c r="Y449" s="110"/>
      <c r="Z449" s="110"/>
    </row>
    <row r="450">
      <c r="A450" s="110"/>
      <c r="B450" s="110"/>
      <c r="C450" s="110"/>
      <c r="D450" s="110"/>
      <c r="E450" s="110"/>
      <c r="F450" s="110"/>
      <c r="G450" s="110"/>
      <c r="H450" s="110"/>
      <c r="I450" s="110"/>
      <c r="J450" s="110"/>
      <c r="K450" s="110"/>
      <c r="L450" s="110"/>
      <c r="M450" s="110"/>
      <c r="N450" s="110"/>
      <c r="O450" s="110"/>
      <c r="P450" s="110"/>
      <c r="Q450" s="110"/>
      <c r="R450" s="110"/>
      <c r="S450" s="110"/>
      <c r="T450" s="110"/>
      <c r="U450" s="110"/>
      <c r="V450" s="110"/>
      <c r="W450" s="110"/>
      <c r="X450" s="110"/>
      <c r="Y450" s="110"/>
      <c r="Z450" s="110"/>
    </row>
    <row r="451">
      <c r="A451" s="110"/>
      <c r="B451" s="110"/>
      <c r="C451" s="110"/>
      <c r="D451" s="110"/>
      <c r="E451" s="110"/>
      <c r="F451" s="110"/>
      <c r="G451" s="110"/>
      <c r="H451" s="110"/>
      <c r="I451" s="110"/>
      <c r="J451" s="110"/>
      <c r="K451" s="110"/>
      <c r="L451" s="110"/>
      <c r="M451" s="110"/>
      <c r="N451" s="110"/>
      <c r="O451" s="110"/>
      <c r="P451" s="110"/>
      <c r="Q451" s="110"/>
      <c r="R451" s="110"/>
      <c r="S451" s="110"/>
      <c r="T451" s="110"/>
      <c r="U451" s="110"/>
      <c r="V451" s="110"/>
      <c r="W451" s="110"/>
      <c r="X451" s="110"/>
      <c r="Y451" s="110"/>
      <c r="Z451" s="110"/>
    </row>
    <row r="452">
      <c r="A452" s="110"/>
      <c r="B452" s="110"/>
      <c r="C452" s="110"/>
      <c r="D452" s="110"/>
      <c r="E452" s="110"/>
      <c r="F452" s="110"/>
      <c r="G452" s="110"/>
      <c r="H452" s="110"/>
      <c r="I452" s="110"/>
      <c r="J452" s="110"/>
      <c r="K452" s="110"/>
      <c r="L452" s="110"/>
      <c r="M452" s="110"/>
      <c r="N452" s="110"/>
      <c r="O452" s="110"/>
      <c r="P452" s="110"/>
      <c r="Q452" s="110"/>
      <c r="R452" s="110"/>
      <c r="S452" s="110"/>
      <c r="T452" s="110"/>
      <c r="U452" s="110"/>
      <c r="V452" s="110"/>
      <c r="W452" s="110"/>
      <c r="X452" s="110"/>
      <c r="Y452" s="110"/>
      <c r="Z452" s="110"/>
    </row>
    <row r="453">
      <c r="A453" s="110"/>
      <c r="B453" s="110"/>
      <c r="C453" s="110"/>
      <c r="D453" s="110"/>
      <c r="E453" s="110"/>
      <c r="F453" s="110"/>
      <c r="G453" s="110"/>
      <c r="H453" s="110"/>
      <c r="I453" s="110"/>
      <c r="J453" s="110"/>
      <c r="K453" s="110"/>
      <c r="L453" s="110"/>
      <c r="M453" s="110"/>
      <c r="N453" s="110"/>
      <c r="O453" s="110"/>
      <c r="P453" s="110"/>
      <c r="Q453" s="110"/>
      <c r="R453" s="110"/>
      <c r="S453" s="110"/>
      <c r="T453" s="110"/>
      <c r="U453" s="110"/>
      <c r="V453" s="110"/>
      <c r="W453" s="110"/>
      <c r="X453" s="110"/>
      <c r="Y453" s="110"/>
      <c r="Z453" s="110"/>
    </row>
    <row r="454">
      <c r="A454" s="110"/>
      <c r="B454" s="110"/>
      <c r="C454" s="110"/>
      <c r="D454" s="110"/>
      <c r="E454" s="110"/>
      <c r="F454" s="110"/>
      <c r="G454" s="110"/>
      <c r="H454" s="110"/>
      <c r="I454" s="110"/>
      <c r="J454" s="110"/>
      <c r="K454" s="110"/>
      <c r="L454" s="110"/>
      <c r="M454" s="110"/>
      <c r="N454" s="110"/>
      <c r="O454" s="110"/>
      <c r="P454" s="110"/>
      <c r="Q454" s="110"/>
      <c r="R454" s="110"/>
      <c r="S454" s="110"/>
      <c r="T454" s="110"/>
      <c r="U454" s="110"/>
      <c r="V454" s="110"/>
      <c r="W454" s="110"/>
      <c r="X454" s="110"/>
      <c r="Y454" s="110"/>
      <c r="Z454" s="110"/>
    </row>
    <row r="455">
      <c r="A455" s="110"/>
      <c r="B455" s="110"/>
      <c r="C455" s="110"/>
      <c r="D455" s="110"/>
      <c r="E455" s="110"/>
      <c r="F455" s="110"/>
      <c r="G455" s="110"/>
      <c r="H455" s="110"/>
      <c r="I455" s="110"/>
      <c r="J455" s="110"/>
      <c r="K455" s="110"/>
      <c r="L455" s="110"/>
      <c r="M455" s="110"/>
      <c r="N455" s="110"/>
      <c r="O455" s="110"/>
      <c r="P455" s="110"/>
      <c r="Q455" s="110"/>
      <c r="R455" s="110"/>
      <c r="S455" s="110"/>
      <c r="T455" s="110"/>
      <c r="U455" s="110"/>
      <c r="V455" s="110"/>
      <c r="W455" s="110"/>
      <c r="X455" s="110"/>
      <c r="Y455" s="110"/>
      <c r="Z455" s="110"/>
    </row>
    <row r="456">
      <c r="A456" s="110"/>
      <c r="B456" s="110"/>
      <c r="C456" s="110"/>
      <c r="D456" s="110"/>
      <c r="E456" s="110"/>
      <c r="F456" s="110"/>
      <c r="G456" s="110"/>
      <c r="H456" s="110"/>
      <c r="I456" s="110"/>
      <c r="J456" s="110"/>
      <c r="K456" s="110"/>
      <c r="L456" s="110"/>
      <c r="M456" s="110"/>
      <c r="N456" s="110"/>
      <c r="O456" s="110"/>
      <c r="P456" s="110"/>
      <c r="Q456" s="110"/>
      <c r="R456" s="110"/>
      <c r="S456" s="110"/>
      <c r="T456" s="110"/>
      <c r="U456" s="110"/>
      <c r="V456" s="110"/>
      <c r="W456" s="110"/>
      <c r="X456" s="110"/>
      <c r="Y456" s="110"/>
      <c r="Z456" s="110"/>
    </row>
    <row r="457">
      <c r="A457" s="110"/>
      <c r="B457" s="110"/>
      <c r="C457" s="110"/>
      <c r="D457" s="110"/>
      <c r="E457" s="110"/>
      <c r="F457" s="110"/>
      <c r="G457" s="110"/>
      <c r="H457" s="110"/>
      <c r="I457" s="110"/>
      <c r="J457" s="110"/>
      <c r="K457" s="110"/>
      <c r="L457" s="110"/>
      <c r="M457" s="110"/>
      <c r="N457" s="110"/>
      <c r="O457" s="110"/>
      <c r="P457" s="110"/>
      <c r="Q457" s="110"/>
      <c r="R457" s="110"/>
      <c r="S457" s="110"/>
      <c r="T457" s="110"/>
      <c r="U457" s="110"/>
      <c r="V457" s="110"/>
      <c r="W457" s="110"/>
      <c r="X457" s="110"/>
      <c r="Y457" s="110"/>
      <c r="Z457" s="110"/>
    </row>
    <row r="458">
      <c r="A458" s="110"/>
      <c r="B458" s="110"/>
      <c r="C458" s="110"/>
      <c r="D458" s="110"/>
      <c r="E458" s="110"/>
      <c r="F458" s="110"/>
      <c r="G458" s="110"/>
      <c r="H458" s="110"/>
      <c r="I458" s="110"/>
      <c r="J458" s="110"/>
      <c r="K458" s="110"/>
      <c r="L458" s="110"/>
      <c r="M458" s="110"/>
      <c r="N458" s="110"/>
      <c r="O458" s="110"/>
      <c r="P458" s="110"/>
      <c r="Q458" s="110"/>
      <c r="R458" s="110"/>
      <c r="S458" s="110"/>
      <c r="T458" s="110"/>
      <c r="U458" s="110"/>
      <c r="V458" s="110"/>
      <c r="W458" s="110"/>
      <c r="X458" s="110"/>
      <c r="Y458" s="110"/>
      <c r="Z458" s="110"/>
    </row>
    <row r="459">
      <c r="A459" s="110"/>
      <c r="B459" s="110"/>
      <c r="C459" s="110"/>
      <c r="D459" s="110"/>
      <c r="E459" s="110"/>
      <c r="F459" s="110"/>
      <c r="G459" s="110"/>
      <c r="H459" s="110"/>
      <c r="I459" s="110"/>
      <c r="J459" s="110"/>
      <c r="K459" s="110"/>
      <c r="L459" s="110"/>
      <c r="M459" s="110"/>
      <c r="N459" s="110"/>
      <c r="O459" s="110"/>
      <c r="P459" s="110"/>
      <c r="Q459" s="110"/>
      <c r="R459" s="110"/>
      <c r="S459" s="110"/>
      <c r="T459" s="110"/>
      <c r="U459" s="110"/>
      <c r="V459" s="110"/>
      <c r="W459" s="110"/>
      <c r="X459" s="110"/>
      <c r="Y459" s="110"/>
      <c r="Z459" s="110"/>
    </row>
    <row r="460">
      <c r="A460" s="110"/>
      <c r="B460" s="110"/>
      <c r="C460" s="110"/>
      <c r="D460" s="110"/>
      <c r="E460" s="110"/>
      <c r="F460" s="110"/>
      <c r="G460" s="110"/>
      <c r="H460" s="110"/>
      <c r="I460" s="110"/>
      <c r="J460" s="110"/>
      <c r="K460" s="110"/>
      <c r="L460" s="110"/>
      <c r="M460" s="110"/>
      <c r="N460" s="110"/>
      <c r="O460" s="110"/>
      <c r="P460" s="110"/>
      <c r="Q460" s="110"/>
      <c r="R460" s="110"/>
      <c r="S460" s="110"/>
      <c r="T460" s="110"/>
      <c r="U460" s="110"/>
      <c r="V460" s="110"/>
      <c r="W460" s="110"/>
      <c r="X460" s="110"/>
      <c r="Y460" s="110"/>
      <c r="Z460" s="110"/>
    </row>
    <row r="461">
      <c r="A461" s="110"/>
      <c r="B461" s="110"/>
      <c r="C461" s="110"/>
      <c r="D461" s="110"/>
      <c r="E461" s="110"/>
      <c r="F461" s="110"/>
      <c r="G461" s="110"/>
      <c r="H461" s="110"/>
      <c r="I461" s="110"/>
      <c r="J461" s="110"/>
      <c r="K461" s="110"/>
      <c r="L461" s="110"/>
      <c r="M461" s="110"/>
      <c r="N461" s="110"/>
      <c r="O461" s="110"/>
      <c r="P461" s="110"/>
      <c r="Q461" s="110"/>
      <c r="R461" s="110"/>
      <c r="S461" s="110"/>
      <c r="T461" s="110"/>
      <c r="U461" s="110"/>
      <c r="V461" s="110"/>
      <c r="W461" s="110"/>
      <c r="X461" s="110"/>
      <c r="Y461" s="110"/>
      <c r="Z461" s="110"/>
    </row>
    <row r="462">
      <c r="A462" s="110"/>
      <c r="B462" s="110"/>
      <c r="C462" s="110"/>
      <c r="D462" s="110"/>
      <c r="E462" s="110"/>
      <c r="F462" s="110"/>
      <c r="G462" s="110"/>
      <c r="H462" s="110"/>
      <c r="I462" s="110"/>
      <c r="J462" s="110"/>
      <c r="K462" s="110"/>
      <c r="L462" s="110"/>
      <c r="M462" s="110"/>
      <c r="N462" s="110"/>
      <c r="O462" s="110"/>
      <c r="P462" s="110"/>
      <c r="Q462" s="110"/>
      <c r="R462" s="110"/>
      <c r="S462" s="110"/>
      <c r="T462" s="110"/>
      <c r="U462" s="110"/>
      <c r="V462" s="110"/>
      <c r="W462" s="110"/>
      <c r="X462" s="110"/>
      <c r="Y462" s="110"/>
      <c r="Z462" s="110"/>
    </row>
    <row r="463">
      <c r="A463" s="110"/>
      <c r="B463" s="110"/>
      <c r="C463" s="110"/>
      <c r="D463" s="110"/>
      <c r="E463" s="110"/>
      <c r="F463" s="110"/>
      <c r="G463" s="110"/>
      <c r="H463" s="110"/>
      <c r="I463" s="110"/>
      <c r="J463" s="110"/>
      <c r="K463" s="110"/>
      <c r="L463" s="110"/>
      <c r="M463" s="110"/>
      <c r="N463" s="110"/>
      <c r="O463" s="110"/>
      <c r="P463" s="110"/>
      <c r="Q463" s="110"/>
      <c r="R463" s="110"/>
      <c r="S463" s="110"/>
      <c r="T463" s="110"/>
      <c r="U463" s="110"/>
      <c r="V463" s="110"/>
      <c r="W463" s="110"/>
      <c r="X463" s="110"/>
      <c r="Y463" s="110"/>
      <c r="Z463" s="110"/>
    </row>
    <row r="464">
      <c r="A464" s="110"/>
      <c r="B464" s="110"/>
      <c r="C464" s="110"/>
      <c r="D464" s="110"/>
      <c r="E464" s="110"/>
      <c r="F464" s="110"/>
      <c r="G464" s="110"/>
      <c r="H464" s="110"/>
      <c r="I464" s="110"/>
      <c r="J464" s="110"/>
      <c r="K464" s="110"/>
      <c r="L464" s="110"/>
      <c r="M464" s="110"/>
      <c r="N464" s="110"/>
      <c r="O464" s="110"/>
      <c r="P464" s="110"/>
      <c r="Q464" s="110"/>
      <c r="R464" s="110"/>
      <c r="S464" s="110"/>
      <c r="T464" s="110"/>
      <c r="U464" s="110"/>
      <c r="V464" s="110"/>
      <c r="W464" s="110"/>
      <c r="X464" s="110"/>
      <c r="Y464" s="110"/>
      <c r="Z464" s="110"/>
    </row>
    <row r="465">
      <c r="A465" s="110"/>
      <c r="B465" s="110"/>
      <c r="C465" s="110"/>
      <c r="D465" s="110"/>
      <c r="E465" s="110"/>
      <c r="F465" s="110"/>
      <c r="G465" s="110"/>
      <c r="H465" s="110"/>
      <c r="I465" s="110"/>
      <c r="J465" s="110"/>
      <c r="K465" s="110"/>
      <c r="L465" s="110"/>
      <c r="M465" s="110"/>
      <c r="N465" s="110"/>
      <c r="O465" s="110"/>
      <c r="P465" s="110"/>
      <c r="Q465" s="110"/>
      <c r="R465" s="110"/>
      <c r="S465" s="110"/>
      <c r="T465" s="110"/>
      <c r="U465" s="110"/>
      <c r="V465" s="110"/>
      <c r="W465" s="110"/>
      <c r="X465" s="110"/>
      <c r="Y465" s="110"/>
      <c r="Z465" s="110"/>
    </row>
    <row r="466">
      <c r="A466" s="110"/>
      <c r="B466" s="110"/>
      <c r="C466" s="110"/>
      <c r="D466" s="110"/>
      <c r="E466" s="110"/>
      <c r="F466" s="110"/>
      <c r="G466" s="110"/>
      <c r="H466" s="110"/>
      <c r="I466" s="110"/>
      <c r="J466" s="110"/>
      <c r="K466" s="110"/>
      <c r="L466" s="110"/>
      <c r="M466" s="110"/>
      <c r="N466" s="110"/>
      <c r="O466" s="110"/>
      <c r="P466" s="110"/>
      <c r="Q466" s="110"/>
      <c r="R466" s="110"/>
      <c r="S466" s="110"/>
      <c r="T466" s="110"/>
      <c r="U466" s="110"/>
      <c r="V466" s="110"/>
      <c r="W466" s="110"/>
      <c r="X466" s="110"/>
      <c r="Y466" s="110"/>
      <c r="Z466" s="110"/>
    </row>
    <row r="467">
      <c r="A467" s="110"/>
      <c r="B467" s="110"/>
      <c r="C467" s="110"/>
      <c r="D467" s="110"/>
      <c r="E467" s="110"/>
      <c r="F467" s="110"/>
      <c r="G467" s="110"/>
      <c r="H467" s="110"/>
      <c r="I467" s="110"/>
      <c r="J467" s="110"/>
      <c r="K467" s="110"/>
      <c r="L467" s="110"/>
      <c r="M467" s="110"/>
      <c r="N467" s="110"/>
      <c r="O467" s="110"/>
      <c r="P467" s="110"/>
      <c r="Q467" s="110"/>
      <c r="R467" s="110"/>
      <c r="S467" s="110"/>
      <c r="T467" s="110"/>
      <c r="U467" s="110"/>
      <c r="V467" s="110"/>
      <c r="W467" s="110"/>
      <c r="X467" s="110"/>
      <c r="Y467" s="110"/>
      <c r="Z467" s="110"/>
    </row>
    <row r="468">
      <c r="A468" s="110"/>
      <c r="B468" s="110"/>
      <c r="C468" s="110"/>
      <c r="D468" s="110"/>
      <c r="E468" s="110"/>
      <c r="F468" s="110"/>
      <c r="G468" s="110"/>
      <c r="H468" s="110"/>
      <c r="I468" s="110"/>
      <c r="J468" s="110"/>
      <c r="K468" s="110"/>
      <c r="L468" s="110"/>
      <c r="M468" s="110"/>
      <c r="N468" s="110"/>
      <c r="O468" s="110"/>
      <c r="P468" s="110"/>
      <c r="Q468" s="110"/>
      <c r="R468" s="110"/>
      <c r="S468" s="110"/>
      <c r="T468" s="110"/>
      <c r="U468" s="110"/>
      <c r="V468" s="110"/>
      <c r="W468" s="110"/>
      <c r="X468" s="110"/>
      <c r="Y468" s="110"/>
      <c r="Z468" s="110"/>
    </row>
    <row r="469">
      <c r="A469" s="110"/>
      <c r="B469" s="110"/>
      <c r="C469" s="110"/>
      <c r="D469" s="110"/>
      <c r="E469" s="110"/>
      <c r="F469" s="110"/>
      <c r="G469" s="110"/>
      <c r="H469" s="110"/>
      <c r="I469" s="110"/>
      <c r="J469" s="110"/>
      <c r="K469" s="110"/>
      <c r="L469" s="110"/>
      <c r="M469" s="110"/>
      <c r="N469" s="110"/>
      <c r="O469" s="110"/>
      <c r="P469" s="110"/>
      <c r="Q469" s="110"/>
      <c r="R469" s="110"/>
      <c r="S469" s="110"/>
      <c r="T469" s="110"/>
      <c r="U469" s="110"/>
      <c r="V469" s="110"/>
      <c r="W469" s="110"/>
      <c r="X469" s="110"/>
      <c r="Y469" s="110"/>
      <c r="Z469" s="110"/>
    </row>
    <row r="470">
      <c r="A470" s="110"/>
      <c r="B470" s="110"/>
      <c r="C470" s="110"/>
      <c r="D470" s="110"/>
      <c r="E470" s="110"/>
      <c r="F470" s="110"/>
      <c r="G470" s="110"/>
      <c r="H470" s="110"/>
      <c r="I470" s="110"/>
      <c r="J470" s="110"/>
      <c r="K470" s="110"/>
      <c r="L470" s="110"/>
      <c r="M470" s="110"/>
      <c r="N470" s="110"/>
      <c r="O470" s="110"/>
      <c r="P470" s="110"/>
      <c r="Q470" s="110"/>
      <c r="R470" s="110"/>
      <c r="S470" s="110"/>
      <c r="T470" s="110"/>
      <c r="U470" s="110"/>
      <c r="V470" s="110"/>
      <c r="W470" s="110"/>
      <c r="X470" s="110"/>
      <c r="Y470" s="110"/>
      <c r="Z470" s="110"/>
    </row>
    <row r="471">
      <c r="A471" s="110"/>
      <c r="B471" s="110"/>
      <c r="C471" s="110"/>
      <c r="D471" s="110"/>
      <c r="E471" s="110"/>
      <c r="F471" s="110"/>
      <c r="G471" s="110"/>
      <c r="H471" s="110"/>
      <c r="I471" s="110"/>
      <c r="J471" s="110"/>
      <c r="K471" s="110"/>
      <c r="L471" s="110"/>
      <c r="M471" s="110"/>
      <c r="N471" s="110"/>
      <c r="O471" s="110"/>
      <c r="P471" s="110"/>
      <c r="Q471" s="110"/>
      <c r="R471" s="110"/>
      <c r="S471" s="110"/>
      <c r="T471" s="110"/>
      <c r="U471" s="110"/>
      <c r="V471" s="110"/>
      <c r="W471" s="110"/>
      <c r="X471" s="110"/>
      <c r="Y471" s="110"/>
      <c r="Z471" s="110"/>
    </row>
    <row r="472">
      <c r="A472" s="110"/>
      <c r="B472" s="110"/>
      <c r="C472" s="110"/>
      <c r="D472" s="110"/>
      <c r="E472" s="110"/>
      <c r="F472" s="110"/>
      <c r="G472" s="110"/>
      <c r="H472" s="110"/>
      <c r="I472" s="110"/>
      <c r="J472" s="110"/>
      <c r="K472" s="110"/>
      <c r="L472" s="110"/>
      <c r="M472" s="110"/>
      <c r="N472" s="110"/>
      <c r="O472" s="110"/>
      <c r="P472" s="110"/>
      <c r="Q472" s="110"/>
      <c r="R472" s="110"/>
      <c r="S472" s="110"/>
      <c r="T472" s="110"/>
      <c r="U472" s="110"/>
      <c r="V472" s="110"/>
      <c r="W472" s="110"/>
      <c r="X472" s="110"/>
      <c r="Y472" s="110"/>
      <c r="Z472" s="110"/>
    </row>
    <row r="473">
      <c r="A473" s="110"/>
      <c r="B473" s="110"/>
      <c r="C473" s="110"/>
      <c r="D473" s="110"/>
      <c r="E473" s="110"/>
      <c r="F473" s="110"/>
      <c r="G473" s="110"/>
      <c r="H473" s="110"/>
      <c r="I473" s="110"/>
      <c r="J473" s="110"/>
      <c r="K473" s="110"/>
      <c r="L473" s="110"/>
      <c r="M473" s="110"/>
      <c r="N473" s="110"/>
      <c r="O473" s="110"/>
      <c r="P473" s="110"/>
      <c r="Q473" s="110"/>
      <c r="R473" s="110"/>
      <c r="S473" s="110"/>
      <c r="T473" s="110"/>
      <c r="U473" s="110"/>
      <c r="V473" s="110"/>
      <c r="W473" s="110"/>
      <c r="X473" s="110"/>
      <c r="Y473" s="110"/>
      <c r="Z473" s="110"/>
    </row>
    <row r="474">
      <c r="A474" s="110"/>
      <c r="B474" s="110"/>
      <c r="C474" s="110"/>
      <c r="D474" s="110"/>
      <c r="E474" s="110"/>
      <c r="F474" s="110"/>
      <c r="G474" s="110"/>
      <c r="H474" s="110"/>
      <c r="I474" s="110"/>
      <c r="J474" s="110"/>
      <c r="K474" s="110"/>
      <c r="L474" s="110"/>
      <c r="M474" s="110"/>
      <c r="N474" s="110"/>
      <c r="O474" s="110"/>
      <c r="P474" s="110"/>
      <c r="Q474" s="110"/>
      <c r="R474" s="110"/>
      <c r="S474" s="110"/>
      <c r="T474" s="110"/>
      <c r="U474" s="110"/>
      <c r="V474" s="110"/>
      <c r="W474" s="110"/>
      <c r="X474" s="110"/>
      <c r="Y474" s="110"/>
      <c r="Z474" s="110"/>
    </row>
    <row r="475">
      <c r="A475" s="110"/>
      <c r="B475" s="110"/>
      <c r="C475" s="110"/>
      <c r="D475" s="110"/>
      <c r="E475" s="110"/>
      <c r="F475" s="110"/>
      <c r="G475" s="110"/>
      <c r="H475" s="110"/>
      <c r="I475" s="110"/>
      <c r="J475" s="110"/>
      <c r="K475" s="110"/>
      <c r="L475" s="110"/>
      <c r="M475" s="110"/>
      <c r="N475" s="110"/>
      <c r="O475" s="110"/>
      <c r="P475" s="110"/>
      <c r="Q475" s="110"/>
      <c r="R475" s="110"/>
      <c r="S475" s="110"/>
      <c r="T475" s="110"/>
      <c r="U475" s="110"/>
      <c r="V475" s="110"/>
      <c r="W475" s="110"/>
      <c r="X475" s="110"/>
      <c r="Y475" s="110"/>
      <c r="Z475" s="110"/>
    </row>
    <row r="476">
      <c r="A476" s="110"/>
      <c r="B476" s="110"/>
      <c r="C476" s="110"/>
      <c r="D476" s="110"/>
      <c r="E476" s="110"/>
      <c r="F476" s="110"/>
      <c r="G476" s="110"/>
      <c r="H476" s="110"/>
      <c r="I476" s="110"/>
      <c r="J476" s="110"/>
      <c r="K476" s="110"/>
      <c r="L476" s="110"/>
      <c r="M476" s="110"/>
      <c r="N476" s="110"/>
      <c r="O476" s="110"/>
      <c r="P476" s="110"/>
      <c r="Q476" s="110"/>
      <c r="R476" s="110"/>
      <c r="S476" s="110"/>
      <c r="T476" s="110"/>
      <c r="U476" s="110"/>
      <c r="V476" s="110"/>
      <c r="W476" s="110"/>
      <c r="X476" s="110"/>
      <c r="Y476" s="110"/>
      <c r="Z476" s="110"/>
    </row>
    <row r="477">
      <c r="A477" s="110"/>
      <c r="B477" s="110"/>
      <c r="C477" s="110"/>
      <c r="D477" s="110"/>
      <c r="E477" s="110"/>
      <c r="F477" s="110"/>
      <c r="G477" s="110"/>
      <c r="H477" s="110"/>
      <c r="I477" s="110"/>
      <c r="J477" s="110"/>
      <c r="K477" s="110"/>
      <c r="L477" s="110"/>
      <c r="M477" s="110"/>
      <c r="N477" s="110"/>
      <c r="O477" s="110"/>
      <c r="P477" s="110"/>
      <c r="Q477" s="110"/>
      <c r="R477" s="110"/>
      <c r="S477" s="110"/>
      <c r="T477" s="110"/>
      <c r="U477" s="110"/>
      <c r="V477" s="110"/>
      <c r="W477" s="110"/>
      <c r="X477" s="110"/>
      <c r="Y477" s="110"/>
      <c r="Z477" s="110"/>
    </row>
    <row r="478">
      <c r="A478" s="110"/>
      <c r="B478" s="110"/>
      <c r="C478" s="110"/>
      <c r="D478" s="110"/>
      <c r="E478" s="110"/>
      <c r="F478" s="110"/>
      <c r="G478" s="110"/>
      <c r="H478" s="110"/>
      <c r="I478" s="110"/>
      <c r="J478" s="110"/>
      <c r="K478" s="110"/>
      <c r="L478" s="110"/>
      <c r="M478" s="110"/>
      <c r="N478" s="110"/>
      <c r="O478" s="110"/>
      <c r="P478" s="110"/>
      <c r="Q478" s="110"/>
      <c r="R478" s="110"/>
      <c r="S478" s="110"/>
      <c r="T478" s="110"/>
      <c r="U478" s="110"/>
      <c r="V478" s="110"/>
      <c r="W478" s="110"/>
      <c r="X478" s="110"/>
      <c r="Y478" s="110"/>
      <c r="Z478" s="110"/>
    </row>
    <row r="479">
      <c r="A479" s="110"/>
      <c r="B479" s="110"/>
      <c r="C479" s="110"/>
      <c r="D479" s="110"/>
      <c r="E479" s="110"/>
      <c r="F479" s="110"/>
      <c r="G479" s="110"/>
      <c r="H479" s="110"/>
      <c r="I479" s="110"/>
      <c r="J479" s="110"/>
      <c r="K479" s="110"/>
      <c r="L479" s="110"/>
      <c r="M479" s="110"/>
      <c r="N479" s="110"/>
      <c r="O479" s="110"/>
      <c r="P479" s="110"/>
      <c r="Q479" s="110"/>
      <c r="R479" s="110"/>
      <c r="S479" s="110"/>
      <c r="T479" s="110"/>
      <c r="U479" s="110"/>
      <c r="V479" s="110"/>
      <c r="W479" s="110"/>
      <c r="X479" s="110"/>
      <c r="Y479" s="110"/>
      <c r="Z479" s="110"/>
    </row>
    <row r="480">
      <c r="A480" s="110"/>
      <c r="B480" s="110"/>
      <c r="C480" s="110"/>
      <c r="D480" s="110"/>
      <c r="E480" s="110"/>
      <c r="F480" s="110"/>
      <c r="G480" s="110"/>
      <c r="H480" s="110"/>
      <c r="I480" s="110"/>
      <c r="J480" s="110"/>
      <c r="K480" s="110"/>
      <c r="L480" s="110"/>
      <c r="M480" s="110"/>
      <c r="N480" s="110"/>
      <c r="O480" s="110"/>
      <c r="P480" s="110"/>
      <c r="Q480" s="110"/>
      <c r="R480" s="110"/>
      <c r="S480" s="110"/>
      <c r="T480" s="110"/>
      <c r="U480" s="110"/>
      <c r="V480" s="110"/>
      <c r="W480" s="110"/>
      <c r="X480" s="110"/>
      <c r="Y480" s="110"/>
      <c r="Z480" s="110"/>
    </row>
    <row r="481">
      <c r="A481" s="110"/>
      <c r="B481" s="110"/>
      <c r="C481" s="110"/>
      <c r="D481" s="110"/>
      <c r="E481" s="110"/>
      <c r="F481" s="110"/>
      <c r="G481" s="110"/>
      <c r="H481" s="110"/>
      <c r="I481" s="110"/>
      <c r="J481" s="110"/>
      <c r="K481" s="110"/>
      <c r="L481" s="110"/>
      <c r="M481" s="110"/>
      <c r="N481" s="110"/>
      <c r="O481" s="110"/>
      <c r="P481" s="110"/>
      <c r="Q481" s="110"/>
      <c r="R481" s="110"/>
      <c r="S481" s="110"/>
      <c r="T481" s="110"/>
      <c r="U481" s="110"/>
      <c r="V481" s="110"/>
      <c r="W481" s="110"/>
      <c r="X481" s="110"/>
      <c r="Y481" s="110"/>
      <c r="Z481" s="110"/>
    </row>
    <row r="482">
      <c r="A482" s="110"/>
      <c r="B482" s="110"/>
      <c r="C482" s="110"/>
      <c r="D482" s="110"/>
      <c r="E482" s="110"/>
      <c r="F482" s="110"/>
      <c r="G482" s="110"/>
      <c r="H482" s="110"/>
      <c r="I482" s="110"/>
      <c r="J482" s="110"/>
      <c r="K482" s="110"/>
      <c r="L482" s="110"/>
      <c r="M482" s="110"/>
      <c r="N482" s="110"/>
      <c r="O482" s="110"/>
      <c r="P482" s="110"/>
      <c r="Q482" s="110"/>
      <c r="R482" s="110"/>
      <c r="S482" s="110"/>
      <c r="T482" s="110"/>
      <c r="U482" s="110"/>
      <c r="V482" s="110"/>
      <c r="W482" s="110"/>
      <c r="X482" s="110"/>
      <c r="Y482" s="110"/>
      <c r="Z482" s="110"/>
    </row>
    <row r="483">
      <c r="A483" s="110"/>
      <c r="B483" s="110"/>
      <c r="C483" s="110"/>
      <c r="D483" s="110"/>
      <c r="E483" s="110"/>
      <c r="F483" s="110"/>
      <c r="G483" s="110"/>
      <c r="H483" s="110"/>
      <c r="I483" s="110"/>
      <c r="J483" s="110"/>
      <c r="K483" s="110"/>
      <c r="L483" s="110"/>
      <c r="M483" s="110"/>
      <c r="N483" s="110"/>
      <c r="O483" s="110"/>
      <c r="P483" s="110"/>
      <c r="Q483" s="110"/>
      <c r="R483" s="110"/>
      <c r="S483" s="110"/>
      <c r="T483" s="110"/>
      <c r="U483" s="110"/>
      <c r="V483" s="110"/>
      <c r="W483" s="110"/>
      <c r="X483" s="110"/>
      <c r="Y483" s="110"/>
      <c r="Z483" s="110"/>
    </row>
    <row r="484">
      <c r="A484" s="110"/>
      <c r="B484" s="110"/>
      <c r="C484" s="110"/>
      <c r="D484" s="110"/>
      <c r="E484" s="110"/>
      <c r="F484" s="110"/>
      <c r="G484" s="110"/>
      <c r="H484" s="110"/>
      <c r="I484" s="110"/>
      <c r="J484" s="110"/>
      <c r="K484" s="110"/>
      <c r="L484" s="110"/>
      <c r="M484" s="110"/>
      <c r="N484" s="110"/>
      <c r="O484" s="110"/>
      <c r="P484" s="110"/>
      <c r="Q484" s="110"/>
      <c r="R484" s="110"/>
      <c r="S484" s="110"/>
      <c r="T484" s="110"/>
      <c r="U484" s="110"/>
      <c r="V484" s="110"/>
      <c r="W484" s="110"/>
      <c r="X484" s="110"/>
      <c r="Y484" s="110"/>
      <c r="Z484" s="110"/>
    </row>
    <row r="485">
      <c r="A485" s="110"/>
      <c r="B485" s="110"/>
      <c r="C485" s="110"/>
      <c r="D485" s="110"/>
      <c r="E485" s="110"/>
      <c r="F485" s="110"/>
      <c r="G485" s="110"/>
      <c r="H485" s="110"/>
      <c r="I485" s="110"/>
      <c r="J485" s="110"/>
      <c r="K485" s="110"/>
      <c r="L485" s="110"/>
      <c r="M485" s="110"/>
      <c r="N485" s="110"/>
      <c r="O485" s="110"/>
      <c r="P485" s="110"/>
      <c r="Q485" s="110"/>
      <c r="R485" s="110"/>
      <c r="S485" s="110"/>
      <c r="T485" s="110"/>
      <c r="U485" s="110"/>
      <c r="V485" s="110"/>
      <c r="W485" s="110"/>
      <c r="X485" s="110"/>
      <c r="Y485" s="110"/>
      <c r="Z485" s="110"/>
    </row>
    <row r="486">
      <c r="A486" s="110"/>
      <c r="B486" s="110"/>
      <c r="C486" s="110"/>
      <c r="D486" s="110"/>
      <c r="E486" s="110"/>
      <c r="F486" s="110"/>
      <c r="G486" s="110"/>
      <c r="H486" s="110"/>
      <c r="I486" s="110"/>
      <c r="J486" s="110"/>
      <c r="K486" s="110"/>
      <c r="L486" s="110"/>
      <c r="M486" s="110"/>
      <c r="N486" s="110"/>
      <c r="O486" s="110"/>
      <c r="P486" s="110"/>
      <c r="Q486" s="110"/>
      <c r="R486" s="110"/>
      <c r="S486" s="110"/>
      <c r="T486" s="110"/>
      <c r="U486" s="110"/>
      <c r="V486" s="110"/>
      <c r="W486" s="110"/>
      <c r="X486" s="110"/>
      <c r="Y486" s="110"/>
      <c r="Z486" s="110"/>
    </row>
    <row r="487">
      <c r="A487" s="110"/>
      <c r="B487" s="110"/>
      <c r="C487" s="110"/>
      <c r="D487" s="110"/>
      <c r="E487" s="110"/>
      <c r="F487" s="110"/>
      <c r="G487" s="110"/>
      <c r="H487" s="110"/>
      <c r="I487" s="110"/>
      <c r="J487" s="110"/>
      <c r="K487" s="110"/>
      <c r="L487" s="110"/>
      <c r="M487" s="110"/>
      <c r="N487" s="110"/>
      <c r="O487" s="110"/>
      <c r="P487" s="110"/>
      <c r="Q487" s="110"/>
      <c r="R487" s="110"/>
      <c r="S487" s="110"/>
      <c r="T487" s="110"/>
      <c r="U487" s="110"/>
      <c r="V487" s="110"/>
      <c r="W487" s="110"/>
      <c r="X487" s="110"/>
      <c r="Y487" s="110"/>
      <c r="Z487" s="110"/>
    </row>
    <row r="488">
      <c r="A488" s="110"/>
      <c r="B488" s="110"/>
      <c r="C488" s="110"/>
      <c r="D488" s="110"/>
      <c r="E488" s="110"/>
      <c r="F488" s="110"/>
      <c r="G488" s="110"/>
      <c r="H488" s="110"/>
      <c r="I488" s="110"/>
      <c r="J488" s="110"/>
      <c r="K488" s="110"/>
      <c r="L488" s="110"/>
      <c r="M488" s="110"/>
      <c r="N488" s="110"/>
      <c r="O488" s="110"/>
      <c r="P488" s="110"/>
      <c r="Q488" s="110"/>
      <c r="R488" s="110"/>
      <c r="S488" s="110"/>
      <c r="T488" s="110"/>
      <c r="U488" s="110"/>
      <c r="V488" s="110"/>
      <c r="W488" s="110"/>
      <c r="X488" s="110"/>
      <c r="Y488" s="110"/>
      <c r="Z488" s="110"/>
    </row>
    <row r="489">
      <c r="A489" s="110"/>
      <c r="B489" s="110"/>
      <c r="C489" s="110"/>
      <c r="D489" s="110"/>
      <c r="E489" s="110"/>
      <c r="F489" s="110"/>
      <c r="G489" s="110"/>
      <c r="H489" s="110"/>
      <c r="I489" s="110"/>
      <c r="J489" s="110"/>
      <c r="K489" s="110"/>
      <c r="L489" s="110"/>
      <c r="M489" s="110"/>
      <c r="N489" s="110"/>
      <c r="O489" s="110"/>
      <c r="P489" s="110"/>
      <c r="Q489" s="110"/>
      <c r="R489" s="110"/>
      <c r="S489" s="110"/>
      <c r="T489" s="110"/>
      <c r="U489" s="110"/>
      <c r="V489" s="110"/>
      <c r="W489" s="110"/>
      <c r="X489" s="110"/>
      <c r="Y489" s="110"/>
      <c r="Z489" s="110"/>
    </row>
    <row r="490">
      <c r="A490" s="110"/>
      <c r="B490" s="110"/>
      <c r="C490" s="110"/>
      <c r="D490" s="110"/>
      <c r="E490" s="110"/>
      <c r="F490" s="110"/>
      <c r="G490" s="110"/>
      <c r="H490" s="110"/>
      <c r="I490" s="110"/>
      <c r="J490" s="110"/>
      <c r="K490" s="110"/>
      <c r="L490" s="110"/>
      <c r="M490" s="110"/>
      <c r="N490" s="110"/>
      <c r="O490" s="110"/>
      <c r="P490" s="110"/>
      <c r="Q490" s="110"/>
      <c r="R490" s="110"/>
      <c r="S490" s="110"/>
      <c r="T490" s="110"/>
      <c r="U490" s="110"/>
      <c r="V490" s="110"/>
      <c r="W490" s="110"/>
      <c r="X490" s="110"/>
      <c r="Y490" s="110"/>
      <c r="Z490" s="110"/>
    </row>
    <row r="491">
      <c r="A491" s="110"/>
      <c r="B491" s="110"/>
      <c r="C491" s="110"/>
      <c r="D491" s="110"/>
      <c r="E491" s="110"/>
      <c r="F491" s="110"/>
      <c r="G491" s="110"/>
      <c r="H491" s="110"/>
      <c r="I491" s="110"/>
      <c r="J491" s="110"/>
      <c r="K491" s="110"/>
      <c r="L491" s="110"/>
      <c r="M491" s="110"/>
      <c r="N491" s="110"/>
      <c r="O491" s="110"/>
      <c r="P491" s="110"/>
      <c r="Q491" s="110"/>
      <c r="R491" s="110"/>
      <c r="S491" s="110"/>
      <c r="T491" s="110"/>
      <c r="U491" s="110"/>
      <c r="V491" s="110"/>
      <c r="W491" s="110"/>
      <c r="X491" s="110"/>
      <c r="Y491" s="110"/>
      <c r="Z491" s="110"/>
    </row>
    <row r="492">
      <c r="A492" s="110"/>
      <c r="B492" s="110"/>
      <c r="C492" s="110"/>
      <c r="D492" s="110"/>
      <c r="E492" s="110"/>
      <c r="F492" s="110"/>
      <c r="G492" s="110"/>
      <c r="H492" s="110"/>
      <c r="I492" s="110"/>
      <c r="J492" s="110"/>
      <c r="K492" s="110"/>
      <c r="L492" s="110"/>
      <c r="M492" s="110"/>
      <c r="N492" s="110"/>
      <c r="O492" s="110"/>
      <c r="P492" s="110"/>
      <c r="Q492" s="110"/>
      <c r="R492" s="110"/>
      <c r="S492" s="110"/>
      <c r="T492" s="110"/>
      <c r="U492" s="110"/>
      <c r="V492" s="110"/>
      <c r="W492" s="110"/>
      <c r="X492" s="110"/>
      <c r="Y492" s="110"/>
      <c r="Z492" s="110"/>
    </row>
    <row r="493">
      <c r="A493" s="110"/>
      <c r="B493" s="110"/>
      <c r="C493" s="110"/>
      <c r="D493" s="110"/>
      <c r="E493" s="110"/>
      <c r="F493" s="110"/>
      <c r="G493" s="110"/>
      <c r="H493" s="110"/>
      <c r="I493" s="110"/>
      <c r="J493" s="110"/>
      <c r="K493" s="110"/>
      <c r="L493" s="110"/>
      <c r="M493" s="110"/>
      <c r="N493" s="110"/>
      <c r="O493" s="110"/>
      <c r="P493" s="110"/>
      <c r="Q493" s="110"/>
      <c r="R493" s="110"/>
      <c r="S493" s="110"/>
      <c r="T493" s="110"/>
      <c r="U493" s="110"/>
      <c r="V493" s="110"/>
      <c r="W493" s="110"/>
      <c r="X493" s="110"/>
      <c r="Y493" s="110"/>
      <c r="Z493" s="110"/>
    </row>
    <row r="494">
      <c r="A494" s="110"/>
      <c r="B494" s="110"/>
      <c r="C494" s="110"/>
      <c r="D494" s="110"/>
      <c r="E494" s="110"/>
      <c r="F494" s="110"/>
      <c r="G494" s="110"/>
      <c r="H494" s="110"/>
      <c r="I494" s="110"/>
      <c r="J494" s="110"/>
      <c r="K494" s="110"/>
      <c r="L494" s="110"/>
      <c r="M494" s="110"/>
      <c r="N494" s="110"/>
      <c r="O494" s="110"/>
      <c r="P494" s="110"/>
      <c r="Q494" s="110"/>
      <c r="R494" s="110"/>
      <c r="S494" s="110"/>
      <c r="T494" s="110"/>
      <c r="U494" s="110"/>
      <c r="V494" s="110"/>
      <c r="W494" s="110"/>
      <c r="X494" s="110"/>
      <c r="Y494" s="110"/>
      <c r="Z494" s="110"/>
    </row>
    <row r="495">
      <c r="A495" s="110"/>
      <c r="B495" s="110"/>
      <c r="C495" s="110"/>
      <c r="D495" s="110"/>
      <c r="E495" s="110"/>
      <c r="F495" s="110"/>
      <c r="G495" s="110"/>
      <c r="H495" s="110"/>
      <c r="I495" s="110"/>
      <c r="J495" s="110"/>
      <c r="K495" s="110"/>
      <c r="L495" s="110"/>
      <c r="M495" s="110"/>
      <c r="N495" s="110"/>
      <c r="O495" s="110"/>
      <c r="P495" s="110"/>
      <c r="Q495" s="110"/>
      <c r="R495" s="110"/>
      <c r="S495" s="110"/>
      <c r="T495" s="110"/>
      <c r="U495" s="110"/>
      <c r="V495" s="110"/>
      <c r="W495" s="110"/>
      <c r="X495" s="110"/>
      <c r="Y495" s="110"/>
      <c r="Z495" s="110"/>
    </row>
    <row r="496">
      <c r="A496" s="110"/>
      <c r="B496" s="110"/>
      <c r="C496" s="110"/>
      <c r="D496" s="110"/>
      <c r="E496" s="110"/>
      <c r="F496" s="110"/>
      <c r="G496" s="110"/>
      <c r="H496" s="110"/>
      <c r="I496" s="110"/>
      <c r="J496" s="110"/>
      <c r="K496" s="110"/>
      <c r="L496" s="110"/>
      <c r="M496" s="110"/>
      <c r="N496" s="110"/>
      <c r="O496" s="110"/>
      <c r="P496" s="110"/>
      <c r="Q496" s="110"/>
      <c r="R496" s="110"/>
      <c r="S496" s="110"/>
      <c r="T496" s="110"/>
      <c r="U496" s="110"/>
      <c r="V496" s="110"/>
      <c r="W496" s="110"/>
      <c r="X496" s="110"/>
      <c r="Y496" s="110"/>
      <c r="Z496" s="110"/>
    </row>
    <row r="497">
      <c r="A497" s="110"/>
      <c r="B497" s="110"/>
      <c r="C497" s="110"/>
      <c r="D497" s="110"/>
      <c r="E497" s="110"/>
      <c r="F497" s="110"/>
      <c r="G497" s="110"/>
      <c r="H497" s="110"/>
      <c r="I497" s="110"/>
      <c r="J497" s="110"/>
      <c r="K497" s="110"/>
      <c r="L497" s="110"/>
      <c r="M497" s="110"/>
      <c r="N497" s="110"/>
      <c r="O497" s="110"/>
      <c r="P497" s="110"/>
      <c r="Q497" s="110"/>
      <c r="R497" s="110"/>
      <c r="S497" s="110"/>
      <c r="T497" s="110"/>
      <c r="U497" s="110"/>
      <c r="V497" s="110"/>
      <c r="W497" s="110"/>
      <c r="X497" s="110"/>
      <c r="Y497" s="110"/>
      <c r="Z497" s="110"/>
    </row>
    <row r="498">
      <c r="A498" s="110"/>
      <c r="B498" s="110"/>
      <c r="C498" s="110"/>
      <c r="D498" s="110"/>
      <c r="E498" s="110"/>
      <c r="F498" s="110"/>
      <c r="G498" s="110"/>
      <c r="H498" s="110"/>
      <c r="I498" s="110"/>
      <c r="J498" s="110"/>
      <c r="K498" s="110"/>
      <c r="L498" s="110"/>
      <c r="M498" s="110"/>
      <c r="N498" s="110"/>
      <c r="O498" s="110"/>
      <c r="P498" s="110"/>
      <c r="Q498" s="110"/>
      <c r="R498" s="110"/>
      <c r="S498" s="110"/>
      <c r="T498" s="110"/>
      <c r="U498" s="110"/>
      <c r="V498" s="110"/>
      <c r="W498" s="110"/>
      <c r="X498" s="110"/>
      <c r="Y498" s="110"/>
      <c r="Z498" s="110"/>
    </row>
    <row r="499">
      <c r="A499" s="110"/>
      <c r="B499" s="110"/>
      <c r="C499" s="110"/>
      <c r="D499" s="110"/>
      <c r="E499" s="110"/>
      <c r="F499" s="110"/>
      <c r="G499" s="110"/>
      <c r="H499" s="110"/>
      <c r="I499" s="110"/>
      <c r="J499" s="110"/>
      <c r="K499" s="110"/>
      <c r="L499" s="110"/>
      <c r="M499" s="110"/>
      <c r="N499" s="110"/>
      <c r="O499" s="110"/>
      <c r="P499" s="110"/>
      <c r="Q499" s="110"/>
      <c r="R499" s="110"/>
      <c r="S499" s="110"/>
      <c r="T499" s="110"/>
      <c r="U499" s="110"/>
      <c r="V499" s="110"/>
      <c r="W499" s="110"/>
      <c r="X499" s="110"/>
      <c r="Y499" s="110"/>
      <c r="Z499" s="110"/>
    </row>
    <row r="500">
      <c r="A500" s="110"/>
      <c r="B500" s="110"/>
      <c r="C500" s="110"/>
      <c r="D500" s="110"/>
      <c r="E500" s="110"/>
      <c r="F500" s="110"/>
      <c r="G500" s="110"/>
      <c r="H500" s="110"/>
      <c r="I500" s="110"/>
      <c r="J500" s="110"/>
      <c r="K500" s="110"/>
      <c r="L500" s="110"/>
      <c r="M500" s="110"/>
      <c r="N500" s="110"/>
      <c r="O500" s="110"/>
      <c r="P500" s="110"/>
      <c r="Q500" s="110"/>
      <c r="R500" s="110"/>
      <c r="S500" s="110"/>
      <c r="T500" s="110"/>
      <c r="U500" s="110"/>
      <c r="V500" s="110"/>
      <c r="W500" s="110"/>
      <c r="X500" s="110"/>
      <c r="Y500" s="110"/>
      <c r="Z500" s="110"/>
    </row>
    <row r="501">
      <c r="A501" s="110"/>
      <c r="B501" s="110"/>
      <c r="C501" s="110"/>
      <c r="D501" s="110"/>
      <c r="E501" s="110"/>
      <c r="F501" s="110"/>
      <c r="G501" s="110"/>
      <c r="H501" s="110"/>
      <c r="I501" s="110"/>
      <c r="J501" s="110"/>
      <c r="K501" s="110"/>
      <c r="L501" s="110"/>
      <c r="M501" s="110"/>
      <c r="N501" s="110"/>
      <c r="O501" s="110"/>
      <c r="P501" s="110"/>
      <c r="Q501" s="110"/>
      <c r="R501" s="110"/>
      <c r="S501" s="110"/>
      <c r="T501" s="110"/>
      <c r="U501" s="110"/>
      <c r="V501" s="110"/>
      <c r="W501" s="110"/>
      <c r="X501" s="110"/>
      <c r="Y501" s="110"/>
      <c r="Z501" s="110"/>
    </row>
    <row r="502">
      <c r="A502" s="110"/>
      <c r="B502" s="110"/>
      <c r="C502" s="110"/>
      <c r="D502" s="110"/>
      <c r="E502" s="110"/>
      <c r="F502" s="110"/>
      <c r="G502" s="110"/>
      <c r="H502" s="110"/>
      <c r="I502" s="110"/>
      <c r="J502" s="110"/>
      <c r="K502" s="110"/>
      <c r="L502" s="110"/>
      <c r="M502" s="110"/>
      <c r="N502" s="110"/>
      <c r="O502" s="110"/>
      <c r="P502" s="110"/>
      <c r="Q502" s="110"/>
      <c r="R502" s="110"/>
      <c r="S502" s="110"/>
      <c r="T502" s="110"/>
      <c r="U502" s="110"/>
      <c r="V502" s="110"/>
      <c r="W502" s="110"/>
      <c r="X502" s="110"/>
      <c r="Y502" s="110"/>
      <c r="Z502" s="110"/>
    </row>
    <row r="503">
      <c r="A503" s="110"/>
      <c r="B503" s="110"/>
      <c r="C503" s="110"/>
      <c r="D503" s="110"/>
      <c r="E503" s="110"/>
      <c r="F503" s="110"/>
      <c r="G503" s="110"/>
      <c r="H503" s="110"/>
      <c r="I503" s="110"/>
      <c r="J503" s="110"/>
      <c r="K503" s="110"/>
      <c r="L503" s="110"/>
      <c r="M503" s="110"/>
      <c r="N503" s="110"/>
      <c r="O503" s="110"/>
      <c r="P503" s="110"/>
      <c r="Q503" s="110"/>
      <c r="R503" s="110"/>
      <c r="S503" s="110"/>
      <c r="T503" s="110"/>
      <c r="U503" s="110"/>
      <c r="V503" s="110"/>
      <c r="W503" s="110"/>
      <c r="X503" s="110"/>
      <c r="Y503" s="110"/>
      <c r="Z503" s="110"/>
    </row>
    <row r="504">
      <c r="A504" s="110"/>
      <c r="B504" s="110"/>
      <c r="C504" s="110"/>
      <c r="D504" s="110"/>
      <c r="E504" s="110"/>
      <c r="F504" s="110"/>
      <c r="G504" s="110"/>
      <c r="H504" s="110"/>
      <c r="I504" s="110"/>
      <c r="J504" s="110"/>
      <c r="K504" s="110"/>
      <c r="L504" s="110"/>
      <c r="M504" s="110"/>
      <c r="N504" s="110"/>
      <c r="O504" s="110"/>
      <c r="P504" s="110"/>
      <c r="Q504" s="110"/>
      <c r="R504" s="110"/>
      <c r="S504" s="110"/>
      <c r="T504" s="110"/>
      <c r="U504" s="110"/>
      <c r="V504" s="110"/>
      <c r="W504" s="110"/>
      <c r="X504" s="110"/>
      <c r="Y504" s="110"/>
      <c r="Z504" s="110"/>
    </row>
    <row r="505">
      <c r="A505" s="110"/>
      <c r="B505" s="110"/>
      <c r="C505" s="110"/>
      <c r="D505" s="110"/>
      <c r="E505" s="110"/>
      <c r="F505" s="110"/>
      <c r="G505" s="110"/>
      <c r="H505" s="110"/>
      <c r="I505" s="110"/>
      <c r="J505" s="110"/>
      <c r="K505" s="110"/>
      <c r="L505" s="110"/>
      <c r="M505" s="110"/>
      <c r="N505" s="110"/>
      <c r="O505" s="110"/>
      <c r="P505" s="110"/>
      <c r="Q505" s="110"/>
      <c r="R505" s="110"/>
      <c r="S505" s="110"/>
      <c r="T505" s="110"/>
      <c r="U505" s="110"/>
      <c r="V505" s="110"/>
      <c r="W505" s="110"/>
      <c r="X505" s="110"/>
      <c r="Y505" s="110"/>
      <c r="Z505" s="110"/>
    </row>
    <row r="506">
      <c r="A506" s="110"/>
      <c r="B506" s="110"/>
      <c r="C506" s="110"/>
      <c r="D506" s="110"/>
      <c r="E506" s="110"/>
      <c r="F506" s="110"/>
      <c r="G506" s="110"/>
      <c r="H506" s="110"/>
      <c r="I506" s="110"/>
      <c r="J506" s="110"/>
      <c r="K506" s="110"/>
      <c r="L506" s="110"/>
      <c r="M506" s="110"/>
      <c r="N506" s="110"/>
      <c r="O506" s="110"/>
      <c r="P506" s="110"/>
      <c r="Q506" s="110"/>
      <c r="R506" s="110"/>
      <c r="S506" s="110"/>
      <c r="T506" s="110"/>
      <c r="U506" s="110"/>
      <c r="V506" s="110"/>
      <c r="W506" s="110"/>
      <c r="X506" s="110"/>
      <c r="Y506" s="110"/>
      <c r="Z506" s="110"/>
    </row>
    <row r="507">
      <c r="A507" s="110"/>
      <c r="B507" s="110"/>
      <c r="C507" s="110"/>
      <c r="D507" s="110"/>
      <c r="E507" s="110"/>
      <c r="F507" s="110"/>
      <c r="G507" s="110"/>
      <c r="H507" s="110"/>
      <c r="I507" s="110"/>
      <c r="J507" s="110"/>
      <c r="K507" s="110"/>
      <c r="L507" s="110"/>
      <c r="M507" s="110"/>
      <c r="N507" s="110"/>
      <c r="O507" s="110"/>
      <c r="P507" s="110"/>
      <c r="Q507" s="110"/>
      <c r="R507" s="110"/>
      <c r="S507" s="110"/>
      <c r="T507" s="110"/>
      <c r="U507" s="110"/>
      <c r="V507" s="110"/>
      <c r="W507" s="110"/>
      <c r="X507" s="110"/>
      <c r="Y507" s="110"/>
      <c r="Z507" s="110"/>
    </row>
    <row r="508">
      <c r="A508" s="110"/>
      <c r="B508" s="110"/>
      <c r="C508" s="110"/>
      <c r="D508" s="110"/>
      <c r="E508" s="110"/>
      <c r="F508" s="110"/>
      <c r="G508" s="110"/>
      <c r="H508" s="110"/>
      <c r="I508" s="110"/>
      <c r="J508" s="110"/>
      <c r="K508" s="110"/>
      <c r="L508" s="110"/>
      <c r="M508" s="110"/>
      <c r="N508" s="110"/>
      <c r="O508" s="110"/>
      <c r="P508" s="110"/>
      <c r="Q508" s="110"/>
      <c r="R508" s="110"/>
      <c r="S508" s="110"/>
      <c r="T508" s="110"/>
      <c r="U508" s="110"/>
      <c r="V508" s="110"/>
      <c r="W508" s="110"/>
      <c r="X508" s="110"/>
      <c r="Y508" s="110"/>
      <c r="Z508" s="110"/>
    </row>
    <row r="509">
      <c r="A509" s="110"/>
      <c r="B509" s="110"/>
      <c r="C509" s="110"/>
      <c r="D509" s="110"/>
      <c r="E509" s="110"/>
      <c r="F509" s="110"/>
      <c r="G509" s="110"/>
      <c r="H509" s="110"/>
      <c r="I509" s="110"/>
      <c r="J509" s="110"/>
      <c r="K509" s="110"/>
      <c r="L509" s="110"/>
      <c r="M509" s="110"/>
      <c r="N509" s="110"/>
      <c r="O509" s="110"/>
      <c r="P509" s="110"/>
      <c r="Q509" s="110"/>
      <c r="R509" s="110"/>
      <c r="S509" s="110"/>
      <c r="T509" s="110"/>
      <c r="U509" s="110"/>
      <c r="V509" s="110"/>
      <c r="W509" s="110"/>
      <c r="X509" s="110"/>
      <c r="Y509" s="110"/>
      <c r="Z509" s="110"/>
    </row>
    <row r="510">
      <c r="A510" s="110"/>
      <c r="B510" s="110"/>
      <c r="C510" s="110"/>
      <c r="D510" s="110"/>
      <c r="E510" s="110"/>
      <c r="F510" s="110"/>
      <c r="G510" s="110"/>
      <c r="H510" s="110"/>
      <c r="I510" s="110"/>
      <c r="J510" s="110"/>
      <c r="K510" s="110"/>
      <c r="L510" s="110"/>
      <c r="M510" s="110"/>
      <c r="N510" s="110"/>
      <c r="O510" s="110"/>
      <c r="P510" s="110"/>
      <c r="Q510" s="110"/>
      <c r="R510" s="110"/>
      <c r="S510" s="110"/>
      <c r="T510" s="110"/>
      <c r="U510" s="110"/>
      <c r="V510" s="110"/>
      <c r="W510" s="110"/>
      <c r="X510" s="110"/>
      <c r="Y510" s="110"/>
      <c r="Z510" s="110"/>
    </row>
    <row r="511">
      <c r="A511" s="110"/>
      <c r="B511" s="110"/>
      <c r="C511" s="110"/>
      <c r="D511" s="110"/>
      <c r="E511" s="110"/>
      <c r="F511" s="110"/>
      <c r="G511" s="110"/>
      <c r="H511" s="110"/>
      <c r="I511" s="110"/>
      <c r="J511" s="110"/>
      <c r="K511" s="110"/>
      <c r="L511" s="110"/>
      <c r="M511" s="110"/>
      <c r="N511" s="110"/>
      <c r="O511" s="110"/>
      <c r="P511" s="110"/>
      <c r="Q511" s="110"/>
      <c r="R511" s="110"/>
      <c r="S511" s="110"/>
      <c r="T511" s="110"/>
      <c r="U511" s="110"/>
      <c r="V511" s="110"/>
      <c r="W511" s="110"/>
      <c r="X511" s="110"/>
      <c r="Y511" s="110"/>
      <c r="Z511" s="110"/>
    </row>
    <row r="512">
      <c r="A512" s="110"/>
      <c r="B512" s="110"/>
      <c r="C512" s="110"/>
      <c r="D512" s="110"/>
      <c r="E512" s="110"/>
      <c r="F512" s="110"/>
      <c r="G512" s="110"/>
      <c r="H512" s="110"/>
      <c r="I512" s="110"/>
      <c r="J512" s="110"/>
      <c r="K512" s="110"/>
      <c r="L512" s="110"/>
      <c r="M512" s="110"/>
      <c r="N512" s="110"/>
      <c r="O512" s="110"/>
      <c r="P512" s="110"/>
      <c r="Q512" s="110"/>
      <c r="R512" s="110"/>
      <c r="S512" s="110"/>
      <c r="T512" s="110"/>
      <c r="U512" s="110"/>
      <c r="V512" s="110"/>
      <c r="W512" s="110"/>
      <c r="X512" s="110"/>
      <c r="Y512" s="110"/>
      <c r="Z512" s="110"/>
    </row>
    <row r="513">
      <c r="A513" s="110"/>
      <c r="B513" s="110"/>
      <c r="C513" s="110"/>
      <c r="D513" s="110"/>
      <c r="E513" s="110"/>
      <c r="F513" s="110"/>
      <c r="G513" s="110"/>
      <c r="H513" s="110"/>
      <c r="I513" s="110"/>
      <c r="J513" s="110"/>
      <c r="K513" s="110"/>
      <c r="L513" s="110"/>
      <c r="M513" s="110"/>
      <c r="N513" s="110"/>
      <c r="O513" s="110"/>
      <c r="P513" s="110"/>
      <c r="Q513" s="110"/>
      <c r="R513" s="110"/>
      <c r="S513" s="110"/>
      <c r="T513" s="110"/>
      <c r="U513" s="110"/>
      <c r="V513" s="110"/>
      <c r="W513" s="110"/>
      <c r="X513" s="110"/>
      <c r="Y513" s="110"/>
      <c r="Z513" s="110"/>
    </row>
    <row r="514">
      <c r="A514" s="110"/>
      <c r="B514" s="110"/>
      <c r="C514" s="110"/>
      <c r="D514" s="110"/>
      <c r="E514" s="110"/>
      <c r="F514" s="110"/>
      <c r="G514" s="110"/>
      <c r="H514" s="110"/>
      <c r="I514" s="110"/>
      <c r="J514" s="110"/>
      <c r="K514" s="110"/>
      <c r="L514" s="110"/>
      <c r="M514" s="110"/>
      <c r="N514" s="110"/>
      <c r="O514" s="110"/>
      <c r="P514" s="110"/>
      <c r="Q514" s="110"/>
      <c r="R514" s="110"/>
      <c r="S514" s="110"/>
      <c r="T514" s="110"/>
      <c r="U514" s="110"/>
      <c r="V514" s="110"/>
      <c r="W514" s="110"/>
      <c r="X514" s="110"/>
      <c r="Y514" s="110"/>
      <c r="Z514" s="110"/>
    </row>
    <row r="515">
      <c r="A515" s="110"/>
      <c r="B515" s="110"/>
      <c r="C515" s="110"/>
      <c r="D515" s="110"/>
      <c r="E515" s="110"/>
      <c r="F515" s="110"/>
      <c r="G515" s="110"/>
      <c r="H515" s="110"/>
      <c r="I515" s="110"/>
      <c r="J515" s="110"/>
      <c r="K515" s="110"/>
      <c r="L515" s="110"/>
      <c r="M515" s="110"/>
      <c r="N515" s="110"/>
      <c r="O515" s="110"/>
      <c r="P515" s="110"/>
      <c r="Q515" s="110"/>
      <c r="R515" s="110"/>
      <c r="S515" s="110"/>
      <c r="T515" s="110"/>
      <c r="U515" s="110"/>
      <c r="V515" s="110"/>
      <c r="W515" s="110"/>
      <c r="X515" s="110"/>
      <c r="Y515" s="110"/>
      <c r="Z515" s="110"/>
    </row>
    <row r="516">
      <c r="A516" s="110"/>
      <c r="B516" s="110"/>
      <c r="C516" s="110"/>
      <c r="D516" s="110"/>
      <c r="E516" s="110"/>
      <c r="F516" s="110"/>
      <c r="G516" s="110"/>
      <c r="H516" s="110"/>
      <c r="I516" s="110"/>
      <c r="J516" s="110"/>
      <c r="K516" s="110"/>
      <c r="L516" s="110"/>
      <c r="M516" s="110"/>
      <c r="N516" s="110"/>
      <c r="O516" s="110"/>
      <c r="P516" s="110"/>
      <c r="Q516" s="110"/>
      <c r="R516" s="110"/>
      <c r="S516" s="110"/>
      <c r="T516" s="110"/>
      <c r="U516" s="110"/>
      <c r="V516" s="110"/>
      <c r="W516" s="110"/>
      <c r="X516" s="110"/>
      <c r="Y516" s="110"/>
      <c r="Z516" s="110"/>
    </row>
    <row r="517">
      <c r="A517" s="110"/>
      <c r="B517" s="110"/>
      <c r="C517" s="110"/>
      <c r="D517" s="110"/>
      <c r="E517" s="110"/>
      <c r="F517" s="110"/>
      <c r="G517" s="110"/>
      <c r="H517" s="110"/>
      <c r="I517" s="110"/>
      <c r="J517" s="110"/>
      <c r="K517" s="110"/>
      <c r="L517" s="110"/>
      <c r="M517" s="110"/>
      <c r="N517" s="110"/>
      <c r="O517" s="110"/>
      <c r="P517" s="110"/>
      <c r="Q517" s="110"/>
      <c r="R517" s="110"/>
      <c r="S517" s="110"/>
      <c r="T517" s="110"/>
      <c r="U517" s="110"/>
      <c r="V517" s="110"/>
      <c r="W517" s="110"/>
      <c r="X517" s="110"/>
      <c r="Y517" s="110"/>
      <c r="Z517" s="110"/>
    </row>
    <row r="518">
      <c r="A518" s="110"/>
      <c r="B518" s="110"/>
      <c r="C518" s="110"/>
      <c r="D518" s="110"/>
      <c r="E518" s="110"/>
      <c r="F518" s="110"/>
      <c r="G518" s="110"/>
      <c r="H518" s="110"/>
      <c r="I518" s="110"/>
      <c r="J518" s="110"/>
      <c r="K518" s="110"/>
      <c r="L518" s="110"/>
      <c r="M518" s="110"/>
      <c r="N518" s="110"/>
      <c r="O518" s="110"/>
      <c r="P518" s="110"/>
      <c r="Q518" s="110"/>
      <c r="R518" s="110"/>
      <c r="S518" s="110"/>
      <c r="T518" s="110"/>
      <c r="U518" s="110"/>
      <c r="V518" s="110"/>
      <c r="W518" s="110"/>
      <c r="X518" s="110"/>
      <c r="Y518" s="110"/>
      <c r="Z518" s="110"/>
    </row>
    <row r="519">
      <c r="A519" s="110"/>
      <c r="B519" s="110"/>
      <c r="C519" s="110"/>
      <c r="D519" s="110"/>
      <c r="E519" s="110"/>
      <c r="F519" s="110"/>
      <c r="G519" s="110"/>
      <c r="H519" s="110"/>
      <c r="I519" s="110"/>
      <c r="J519" s="110"/>
      <c r="K519" s="110"/>
      <c r="L519" s="110"/>
      <c r="M519" s="110"/>
      <c r="N519" s="110"/>
      <c r="O519" s="110"/>
      <c r="P519" s="110"/>
      <c r="Q519" s="110"/>
      <c r="R519" s="110"/>
      <c r="S519" s="110"/>
      <c r="T519" s="110"/>
      <c r="U519" s="110"/>
      <c r="V519" s="110"/>
      <c r="W519" s="110"/>
      <c r="X519" s="110"/>
      <c r="Y519" s="110"/>
      <c r="Z519" s="110"/>
    </row>
    <row r="520">
      <c r="A520" s="110"/>
      <c r="B520" s="110"/>
      <c r="C520" s="110"/>
      <c r="D520" s="110"/>
      <c r="E520" s="110"/>
      <c r="F520" s="110"/>
      <c r="G520" s="110"/>
      <c r="H520" s="110"/>
      <c r="I520" s="110"/>
      <c r="J520" s="110"/>
      <c r="K520" s="110"/>
      <c r="L520" s="110"/>
      <c r="M520" s="110"/>
      <c r="N520" s="110"/>
      <c r="O520" s="110"/>
      <c r="P520" s="110"/>
      <c r="Q520" s="110"/>
      <c r="R520" s="110"/>
      <c r="S520" s="110"/>
      <c r="T520" s="110"/>
      <c r="U520" s="110"/>
      <c r="V520" s="110"/>
      <c r="W520" s="110"/>
      <c r="X520" s="110"/>
      <c r="Y520" s="110"/>
      <c r="Z520" s="110"/>
    </row>
    <row r="521">
      <c r="A521" s="110"/>
      <c r="B521" s="110"/>
      <c r="C521" s="110"/>
      <c r="D521" s="110"/>
      <c r="E521" s="110"/>
      <c r="F521" s="110"/>
      <c r="G521" s="110"/>
      <c r="H521" s="110"/>
      <c r="I521" s="110"/>
      <c r="J521" s="110"/>
      <c r="K521" s="110"/>
      <c r="L521" s="110"/>
      <c r="M521" s="110"/>
      <c r="N521" s="110"/>
      <c r="O521" s="110"/>
      <c r="P521" s="110"/>
      <c r="Q521" s="110"/>
      <c r="R521" s="110"/>
      <c r="S521" s="110"/>
      <c r="T521" s="110"/>
      <c r="U521" s="110"/>
      <c r="V521" s="110"/>
      <c r="W521" s="110"/>
      <c r="X521" s="110"/>
      <c r="Y521" s="110"/>
      <c r="Z521" s="110"/>
    </row>
    <row r="522">
      <c r="A522" s="110"/>
      <c r="B522" s="110"/>
      <c r="C522" s="110"/>
      <c r="D522" s="110"/>
      <c r="E522" s="110"/>
      <c r="F522" s="110"/>
      <c r="G522" s="110"/>
      <c r="H522" s="110"/>
      <c r="I522" s="110"/>
      <c r="J522" s="110"/>
      <c r="K522" s="110"/>
      <c r="L522" s="110"/>
      <c r="M522" s="110"/>
      <c r="N522" s="110"/>
      <c r="O522" s="110"/>
      <c r="P522" s="110"/>
      <c r="Q522" s="110"/>
      <c r="R522" s="110"/>
      <c r="S522" s="110"/>
      <c r="T522" s="110"/>
      <c r="U522" s="110"/>
      <c r="V522" s="110"/>
      <c r="W522" s="110"/>
      <c r="X522" s="110"/>
      <c r="Y522" s="110"/>
      <c r="Z522" s="110"/>
    </row>
    <row r="523">
      <c r="A523" s="110"/>
      <c r="B523" s="110"/>
      <c r="C523" s="110"/>
      <c r="D523" s="110"/>
      <c r="E523" s="110"/>
      <c r="F523" s="110"/>
      <c r="G523" s="110"/>
      <c r="H523" s="110"/>
      <c r="I523" s="110"/>
      <c r="J523" s="110"/>
      <c r="K523" s="110"/>
      <c r="L523" s="110"/>
      <c r="M523" s="110"/>
      <c r="N523" s="110"/>
      <c r="O523" s="110"/>
      <c r="P523" s="110"/>
      <c r="Q523" s="110"/>
      <c r="R523" s="110"/>
      <c r="S523" s="110"/>
      <c r="T523" s="110"/>
      <c r="U523" s="110"/>
      <c r="V523" s="110"/>
      <c r="W523" s="110"/>
      <c r="X523" s="110"/>
      <c r="Y523" s="110"/>
      <c r="Z523" s="110"/>
    </row>
    <row r="524">
      <c r="A524" s="110"/>
      <c r="B524" s="110"/>
      <c r="C524" s="110"/>
      <c r="D524" s="110"/>
      <c r="E524" s="110"/>
      <c r="F524" s="110"/>
      <c r="G524" s="110"/>
      <c r="H524" s="110"/>
      <c r="I524" s="110"/>
      <c r="J524" s="110"/>
      <c r="K524" s="110"/>
      <c r="L524" s="110"/>
      <c r="M524" s="110"/>
      <c r="N524" s="110"/>
      <c r="O524" s="110"/>
      <c r="P524" s="110"/>
      <c r="Q524" s="110"/>
      <c r="R524" s="110"/>
      <c r="S524" s="110"/>
      <c r="T524" s="110"/>
      <c r="U524" s="110"/>
      <c r="V524" s="110"/>
      <c r="W524" s="110"/>
      <c r="X524" s="110"/>
      <c r="Y524" s="110"/>
      <c r="Z524" s="110"/>
    </row>
    <row r="525">
      <c r="A525" s="110"/>
      <c r="B525" s="110"/>
      <c r="C525" s="110"/>
      <c r="D525" s="110"/>
      <c r="E525" s="110"/>
      <c r="F525" s="110"/>
      <c r="G525" s="110"/>
      <c r="H525" s="110"/>
      <c r="I525" s="110"/>
      <c r="J525" s="110"/>
      <c r="K525" s="110"/>
      <c r="L525" s="110"/>
      <c r="M525" s="110"/>
      <c r="N525" s="110"/>
      <c r="O525" s="110"/>
      <c r="P525" s="110"/>
      <c r="Q525" s="110"/>
      <c r="R525" s="110"/>
      <c r="S525" s="110"/>
      <c r="T525" s="110"/>
      <c r="U525" s="110"/>
      <c r="V525" s="110"/>
      <c r="W525" s="110"/>
      <c r="X525" s="110"/>
      <c r="Y525" s="110"/>
      <c r="Z525" s="110"/>
    </row>
    <row r="526">
      <c r="A526" s="110"/>
      <c r="B526" s="110"/>
      <c r="C526" s="110"/>
      <c r="D526" s="110"/>
      <c r="E526" s="110"/>
      <c r="F526" s="110"/>
      <c r="G526" s="110"/>
      <c r="H526" s="110"/>
      <c r="I526" s="110"/>
      <c r="J526" s="110"/>
      <c r="K526" s="110"/>
      <c r="L526" s="110"/>
      <c r="M526" s="110"/>
      <c r="N526" s="110"/>
      <c r="O526" s="110"/>
      <c r="P526" s="110"/>
      <c r="Q526" s="110"/>
      <c r="R526" s="110"/>
      <c r="S526" s="110"/>
      <c r="T526" s="110"/>
      <c r="U526" s="110"/>
      <c r="V526" s="110"/>
      <c r="W526" s="110"/>
      <c r="X526" s="110"/>
      <c r="Y526" s="110"/>
      <c r="Z526" s="110"/>
    </row>
    <row r="527">
      <c r="A527" s="110"/>
      <c r="B527" s="110"/>
      <c r="C527" s="110"/>
      <c r="D527" s="110"/>
      <c r="E527" s="110"/>
      <c r="F527" s="110"/>
      <c r="G527" s="110"/>
      <c r="H527" s="110"/>
      <c r="I527" s="110"/>
      <c r="J527" s="110"/>
      <c r="K527" s="110"/>
      <c r="L527" s="110"/>
      <c r="M527" s="110"/>
      <c r="N527" s="110"/>
      <c r="O527" s="110"/>
      <c r="P527" s="110"/>
      <c r="Q527" s="110"/>
      <c r="R527" s="110"/>
      <c r="S527" s="110"/>
      <c r="T527" s="110"/>
      <c r="U527" s="110"/>
      <c r="V527" s="110"/>
      <c r="W527" s="110"/>
      <c r="X527" s="110"/>
      <c r="Y527" s="110"/>
      <c r="Z527" s="110"/>
    </row>
    <row r="528">
      <c r="A528" s="110"/>
      <c r="B528" s="110"/>
      <c r="C528" s="110"/>
      <c r="D528" s="110"/>
      <c r="E528" s="110"/>
      <c r="F528" s="110"/>
      <c r="G528" s="110"/>
      <c r="H528" s="110"/>
      <c r="I528" s="110"/>
      <c r="J528" s="110"/>
      <c r="K528" s="110"/>
      <c r="L528" s="110"/>
      <c r="M528" s="110"/>
      <c r="N528" s="110"/>
      <c r="O528" s="110"/>
      <c r="P528" s="110"/>
      <c r="Q528" s="110"/>
      <c r="R528" s="110"/>
      <c r="S528" s="110"/>
      <c r="T528" s="110"/>
      <c r="U528" s="110"/>
      <c r="V528" s="110"/>
      <c r="W528" s="110"/>
      <c r="X528" s="110"/>
      <c r="Y528" s="110"/>
      <c r="Z528" s="110"/>
    </row>
    <row r="529">
      <c r="A529" s="110"/>
      <c r="B529" s="110"/>
      <c r="C529" s="110"/>
      <c r="D529" s="110"/>
      <c r="E529" s="110"/>
      <c r="F529" s="110"/>
      <c r="G529" s="110"/>
      <c r="H529" s="110"/>
      <c r="I529" s="110"/>
      <c r="J529" s="110"/>
      <c r="K529" s="110"/>
      <c r="L529" s="110"/>
      <c r="M529" s="110"/>
      <c r="N529" s="110"/>
      <c r="O529" s="110"/>
      <c r="P529" s="110"/>
      <c r="Q529" s="110"/>
      <c r="R529" s="110"/>
      <c r="S529" s="110"/>
      <c r="T529" s="110"/>
      <c r="U529" s="110"/>
      <c r="V529" s="110"/>
      <c r="W529" s="110"/>
      <c r="X529" s="110"/>
      <c r="Y529" s="110"/>
      <c r="Z529" s="110"/>
    </row>
    <row r="530">
      <c r="A530" s="110"/>
      <c r="B530" s="110"/>
      <c r="C530" s="110"/>
      <c r="D530" s="110"/>
      <c r="E530" s="110"/>
      <c r="F530" s="110"/>
      <c r="G530" s="110"/>
      <c r="H530" s="110"/>
      <c r="I530" s="110"/>
      <c r="J530" s="110"/>
      <c r="K530" s="110"/>
      <c r="L530" s="110"/>
      <c r="M530" s="110"/>
      <c r="N530" s="110"/>
      <c r="O530" s="110"/>
      <c r="P530" s="110"/>
      <c r="Q530" s="110"/>
      <c r="R530" s="110"/>
      <c r="S530" s="110"/>
      <c r="T530" s="110"/>
      <c r="U530" s="110"/>
      <c r="V530" s="110"/>
      <c r="W530" s="110"/>
      <c r="X530" s="110"/>
      <c r="Y530" s="110"/>
      <c r="Z530" s="110"/>
    </row>
    <row r="531">
      <c r="A531" s="110"/>
      <c r="B531" s="110"/>
      <c r="C531" s="110"/>
      <c r="D531" s="110"/>
      <c r="E531" s="110"/>
      <c r="F531" s="110"/>
      <c r="G531" s="110"/>
      <c r="H531" s="110"/>
      <c r="I531" s="110"/>
      <c r="J531" s="110"/>
      <c r="K531" s="110"/>
      <c r="L531" s="110"/>
      <c r="M531" s="110"/>
      <c r="N531" s="110"/>
      <c r="O531" s="110"/>
      <c r="P531" s="110"/>
      <c r="Q531" s="110"/>
      <c r="R531" s="110"/>
      <c r="S531" s="110"/>
      <c r="T531" s="110"/>
      <c r="U531" s="110"/>
      <c r="V531" s="110"/>
      <c r="W531" s="110"/>
      <c r="X531" s="110"/>
      <c r="Y531" s="110"/>
      <c r="Z531" s="110"/>
    </row>
    <row r="532">
      <c r="A532" s="110"/>
      <c r="B532" s="110"/>
      <c r="C532" s="110"/>
      <c r="D532" s="110"/>
      <c r="E532" s="110"/>
      <c r="F532" s="110"/>
      <c r="G532" s="110"/>
      <c r="H532" s="110"/>
      <c r="I532" s="110"/>
      <c r="J532" s="110"/>
      <c r="K532" s="110"/>
      <c r="L532" s="110"/>
      <c r="M532" s="110"/>
      <c r="N532" s="110"/>
      <c r="O532" s="110"/>
      <c r="P532" s="110"/>
      <c r="Q532" s="110"/>
      <c r="R532" s="110"/>
      <c r="S532" s="110"/>
      <c r="T532" s="110"/>
      <c r="U532" s="110"/>
      <c r="V532" s="110"/>
      <c r="W532" s="110"/>
      <c r="X532" s="110"/>
      <c r="Y532" s="110"/>
      <c r="Z532" s="110"/>
    </row>
    <row r="533">
      <c r="A533" s="110"/>
      <c r="B533" s="110"/>
      <c r="C533" s="110"/>
      <c r="D533" s="110"/>
      <c r="E533" s="110"/>
      <c r="F533" s="110"/>
      <c r="G533" s="110"/>
      <c r="H533" s="110"/>
      <c r="I533" s="110"/>
      <c r="J533" s="110"/>
      <c r="K533" s="110"/>
      <c r="L533" s="110"/>
      <c r="M533" s="110"/>
      <c r="N533" s="110"/>
      <c r="O533" s="110"/>
      <c r="P533" s="110"/>
      <c r="Q533" s="110"/>
      <c r="R533" s="110"/>
      <c r="S533" s="110"/>
      <c r="T533" s="110"/>
      <c r="U533" s="110"/>
      <c r="V533" s="110"/>
      <c r="W533" s="110"/>
      <c r="X533" s="110"/>
      <c r="Y533" s="110"/>
      <c r="Z533" s="110"/>
    </row>
    <row r="534">
      <c r="A534" s="110"/>
      <c r="B534" s="110"/>
      <c r="C534" s="110"/>
      <c r="D534" s="110"/>
      <c r="E534" s="110"/>
      <c r="F534" s="110"/>
      <c r="G534" s="110"/>
      <c r="H534" s="110"/>
      <c r="I534" s="110"/>
      <c r="J534" s="110"/>
      <c r="K534" s="110"/>
      <c r="L534" s="110"/>
      <c r="M534" s="110"/>
      <c r="N534" s="110"/>
      <c r="O534" s="110"/>
      <c r="P534" s="110"/>
      <c r="Q534" s="110"/>
      <c r="R534" s="110"/>
      <c r="S534" s="110"/>
      <c r="T534" s="110"/>
      <c r="U534" s="110"/>
      <c r="V534" s="110"/>
      <c r="W534" s="110"/>
      <c r="X534" s="110"/>
      <c r="Y534" s="110"/>
      <c r="Z534" s="110"/>
    </row>
    <row r="535">
      <c r="A535" s="110"/>
      <c r="B535" s="110"/>
      <c r="C535" s="110"/>
      <c r="D535" s="110"/>
      <c r="E535" s="110"/>
      <c r="F535" s="110"/>
      <c r="G535" s="110"/>
      <c r="H535" s="110"/>
      <c r="I535" s="110"/>
      <c r="J535" s="110"/>
      <c r="K535" s="110"/>
      <c r="L535" s="110"/>
      <c r="M535" s="110"/>
      <c r="N535" s="110"/>
      <c r="O535" s="110"/>
      <c r="P535" s="110"/>
      <c r="Q535" s="110"/>
      <c r="R535" s="110"/>
      <c r="S535" s="110"/>
      <c r="T535" s="110"/>
      <c r="U535" s="110"/>
      <c r="V535" s="110"/>
      <c r="W535" s="110"/>
      <c r="X535" s="110"/>
      <c r="Y535" s="110"/>
      <c r="Z535" s="110"/>
    </row>
    <row r="536">
      <c r="A536" s="110"/>
      <c r="B536" s="110"/>
      <c r="C536" s="110"/>
      <c r="D536" s="110"/>
      <c r="E536" s="110"/>
      <c r="F536" s="110"/>
      <c r="G536" s="110"/>
      <c r="H536" s="110"/>
      <c r="I536" s="110"/>
      <c r="J536" s="110"/>
      <c r="K536" s="110"/>
      <c r="L536" s="110"/>
      <c r="M536" s="110"/>
      <c r="N536" s="110"/>
      <c r="O536" s="110"/>
      <c r="P536" s="110"/>
      <c r="Q536" s="110"/>
      <c r="R536" s="110"/>
      <c r="S536" s="110"/>
      <c r="T536" s="110"/>
      <c r="U536" s="110"/>
      <c r="V536" s="110"/>
      <c r="W536" s="110"/>
      <c r="X536" s="110"/>
      <c r="Y536" s="110"/>
      <c r="Z536" s="110"/>
    </row>
    <row r="537">
      <c r="A537" s="110"/>
      <c r="B537" s="110"/>
      <c r="C537" s="110"/>
      <c r="D537" s="110"/>
      <c r="E537" s="110"/>
      <c r="F537" s="110"/>
      <c r="G537" s="110"/>
      <c r="H537" s="110"/>
      <c r="I537" s="110"/>
      <c r="J537" s="110"/>
      <c r="K537" s="110"/>
      <c r="L537" s="110"/>
      <c r="M537" s="110"/>
      <c r="N537" s="110"/>
      <c r="O537" s="110"/>
      <c r="P537" s="110"/>
      <c r="Q537" s="110"/>
      <c r="R537" s="110"/>
      <c r="S537" s="110"/>
      <c r="T537" s="110"/>
      <c r="U537" s="110"/>
      <c r="V537" s="110"/>
      <c r="W537" s="110"/>
      <c r="X537" s="110"/>
      <c r="Y537" s="110"/>
      <c r="Z537" s="110"/>
    </row>
    <row r="538">
      <c r="A538" s="110"/>
      <c r="B538" s="110"/>
      <c r="C538" s="110"/>
      <c r="D538" s="110"/>
      <c r="E538" s="110"/>
      <c r="F538" s="110"/>
      <c r="G538" s="110"/>
      <c r="H538" s="110"/>
      <c r="I538" s="110"/>
      <c r="J538" s="110"/>
      <c r="K538" s="110"/>
      <c r="L538" s="110"/>
      <c r="M538" s="110"/>
      <c r="N538" s="110"/>
      <c r="O538" s="110"/>
      <c r="P538" s="110"/>
      <c r="Q538" s="110"/>
      <c r="R538" s="110"/>
      <c r="S538" s="110"/>
      <c r="T538" s="110"/>
      <c r="U538" s="110"/>
      <c r="V538" s="110"/>
      <c r="W538" s="110"/>
      <c r="X538" s="110"/>
      <c r="Y538" s="110"/>
      <c r="Z538" s="110"/>
    </row>
    <row r="539">
      <c r="A539" s="110"/>
      <c r="B539" s="110"/>
      <c r="C539" s="110"/>
      <c r="D539" s="110"/>
      <c r="E539" s="110"/>
      <c r="F539" s="110"/>
      <c r="G539" s="110"/>
      <c r="H539" s="110"/>
      <c r="I539" s="110"/>
      <c r="J539" s="110"/>
      <c r="K539" s="110"/>
      <c r="L539" s="110"/>
      <c r="M539" s="110"/>
      <c r="N539" s="110"/>
      <c r="O539" s="110"/>
      <c r="P539" s="110"/>
      <c r="Q539" s="110"/>
      <c r="R539" s="110"/>
      <c r="S539" s="110"/>
      <c r="T539" s="110"/>
      <c r="U539" s="110"/>
      <c r="V539" s="110"/>
      <c r="W539" s="110"/>
      <c r="X539" s="110"/>
      <c r="Y539" s="110"/>
      <c r="Z539" s="110"/>
    </row>
    <row r="540">
      <c r="A540" s="110"/>
      <c r="B540" s="110"/>
      <c r="C540" s="110"/>
      <c r="D540" s="110"/>
      <c r="E540" s="110"/>
      <c r="F540" s="110"/>
      <c r="G540" s="110"/>
      <c r="H540" s="110"/>
      <c r="I540" s="110"/>
      <c r="J540" s="110"/>
      <c r="K540" s="110"/>
      <c r="L540" s="110"/>
      <c r="M540" s="110"/>
      <c r="N540" s="110"/>
      <c r="O540" s="110"/>
      <c r="P540" s="110"/>
      <c r="Q540" s="110"/>
      <c r="R540" s="110"/>
      <c r="S540" s="110"/>
      <c r="T540" s="110"/>
      <c r="U540" s="110"/>
      <c r="V540" s="110"/>
      <c r="W540" s="110"/>
      <c r="X540" s="110"/>
      <c r="Y540" s="110"/>
      <c r="Z540" s="110"/>
    </row>
    <row r="541">
      <c r="A541" s="110"/>
      <c r="B541" s="110"/>
      <c r="C541" s="110"/>
      <c r="D541" s="110"/>
      <c r="E541" s="110"/>
      <c r="F541" s="110"/>
      <c r="G541" s="110"/>
      <c r="H541" s="110"/>
      <c r="I541" s="110"/>
      <c r="J541" s="110"/>
      <c r="K541" s="110"/>
      <c r="L541" s="110"/>
      <c r="M541" s="110"/>
      <c r="N541" s="110"/>
      <c r="O541" s="110"/>
      <c r="P541" s="110"/>
      <c r="Q541" s="110"/>
      <c r="R541" s="110"/>
      <c r="S541" s="110"/>
      <c r="T541" s="110"/>
      <c r="U541" s="110"/>
      <c r="V541" s="110"/>
      <c r="W541" s="110"/>
      <c r="X541" s="110"/>
      <c r="Y541" s="110"/>
      <c r="Z541" s="110"/>
    </row>
    <row r="542">
      <c r="A542" s="110"/>
      <c r="B542" s="110"/>
      <c r="C542" s="110"/>
      <c r="D542" s="110"/>
      <c r="E542" s="110"/>
      <c r="F542" s="110"/>
      <c r="G542" s="110"/>
      <c r="H542" s="110"/>
      <c r="I542" s="110"/>
      <c r="J542" s="110"/>
      <c r="K542" s="110"/>
      <c r="L542" s="110"/>
      <c r="M542" s="110"/>
      <c r="N542" s="110"/>
      <c r="O542" s="110"/>
      <c r="P542" s="110"/>
      <c r="Q542" s="110"/>
      <c r="R542" s="110"/>
      <c r="S542" s="110"/>
      <c r="T542" s="110"/>
      <c r="U542" s="110"/>
      <c r="V542" s="110"/>
      <c r="W542" s="110"/>
      <c r="X542" s="110"/>
      <c r="Y542" s="110"/>
      <c r="Z542" s="110"/>
    </row>
    <row r="543">
      <c r="A543" s="110"/>
      <c r="B543" s="110"/>
      <c r="C543" s="110"/>
      <c r="D543" s="110"/>
      <c r="E543" s="110"/>
      <c r="F543" s="110"/>
      <c r="G543" s="110"/>
      <c r="H543" s="110"/>
      <c r="I543" s="110"/>
      <c r="J543" s="110"/>
      <c r="K543" s="110"/>
      <c r="L543" s="110"/>
      <c r="M543" s="110"/>
      <c r="N543" s="110"/>
      <c r="O543" s="110"/>
      <c r="P543" s="110"/>
      <c r="Q543" s="110"/>
      <c r="R543" s="110"/>
      <c r="S543" s="110"/>
      <c r="T543" s="110"/>
      <c r="U543" s="110"/>
      <c r="V543" s="110"/>
      <c r="W543" s="110"/>
      <c r="X543" s="110"/>
      <c r="Y543" s="110"/>
      <c r="Z543" s="110"/>
    </row>
    <row r="544">
      <c r="A544" s="110"/>
      <c r="B544" s="110"/>
      <c r="C544" s="110"/>
      <c r="D544" s="110"/>
      <c r="E544" s="110"/>
      <c r="F544" s="110"/>
      <c r="G544" s="110"/>
      <c r="H544" s="110"/>
      <c r="I544" s="110"/>
      <c r="J544" s="110"/>
      <c r="K544" s="110"/>
      <c r="L544" s="110"/>
      <c r="M544" s="110"/>
      <c r="N544" s="110"/>
      <c r="O544" s="110"/>
      <c r="P544" s="110"/>
      <c r="Q544" s="110"/>
      <c r="R544" s="110"/>
      <c r="S544" s="110"/>
      <c r="T544" s="110"/>
      <c r="U544" s="110"/>
      <c r="V544" s="110"/>
      <c r="W544" s="110"/>
      <c r="X544" s="110"/>
      <c r="Y544" s="110"/>
      <c r="Z544" s="110"/>
    </row>
    <row r="545">
      <c r="A545" s="110"/>
      <c r="B545" s="110"/>
      <c r="C545" s="110"/>
      <c r="D545" s="110"/>
      <c r="E545" s="110"/>
      <c r="F545" s="110"/>
      <c r="G545" s="110"/>
      <c r="H545" s="110"/>
      <c r="I545" s="110"/>
      <c r="J545" s="110"/>
      <c r="K545" s="110"/>
      <c r="L545" s="110"/>
      <c r="M545" s="110"/>
      <c r="N545" s="110"/>
      <c r="O545" s="110"/>
      <c r="P545" s="110"/>
      <c r="Q545" s="110"/>
      <c r="R545" s="110"/>
      <c r="S545" s="110"/>
      <c r="T545" s="110"/>
      <c r="U545" s="110"/>
      <c r="V545" s="110"/>
      <c r="W545" s="110"/>
      <c r="X545" s="110"/>
      <c r="Y545" s="110"/>
      <c r="Z545" s="110"/>
    </row>
    <row r="546">
      <c r="A546" s="110"/>
      <c r="B546" s="110"/>
      <c r="C546" s="110"/>
      <c r="D546" s="110"/>
      <c r="E546" s="110"/>
      <c r="F546" s="110"/>
      <c r="G546" s="110"/>
      <c r="H546" s="110"/>
      <c r="I546" s="110"/>
      <c r="J546" s="110"/>
      <c r="K546" s="110"/>
      <c r="L546" s="110"/>
      <c r="M546" s="110"/>
      <c r="N546" s="110"/>
      <c r="O546" s="110"/>
      <c r="P546" s="110"/>
      <c r="Q546" s="110"/>
      <c r="R546" s="110"/>
      <c r="S546" s="110"/>
      <c r="T546" s="110"/>
      <c r="U546" s="110"/>
      <c r="V546" s="110"/>
      <c r="W546" s="110"/>
      <c r="X546" s="110"/>
      <c r="Y546" s="110"/>
      <c r="Z546" s="110"/>
    </row>
    <row r="547">
      <c r="A547" s="110"/>
      <c r="B547" s="110"/>
      <c r="C547" s="110"/>
      <c r="D547" s="110"/>
      <c r="E547" s="110"/>
      <c r="F547" s="110"/>
      <c r="G547" s="110"/>
      <c r="H547" s="110"/>
      <c r="I547" s="110"/>
      <c r="J547" s="110"/>
      <c r="K547" s="110"/>
      <c r="L547" s="110"/>
      <c r="M547" s="110"/>
      <c r="N547" s="110"/>
      <c r="O547" s="110"/>
      <c r="P547" s="110"/>
      <c r="Q547" s="110"/>
      <c r="R547" s="110"/>
      <c r="S547" s="110"/>
      <c r="T547" s="110"/>
      <c r="U547" s="110"/>
      <c r="V547" s="110"/>
      <c r="W547" s="110"/>
      <c r="X547" s="110"/>
      <c r="Y547" s="110"/>
      <c r="Z547" s="110"/>
    </row>
    <row r="548">
      <c r="A548" s="110"/>
      <c r="B548" s="110"/>
      <c r="C548" s="110"/>
      <c r="D548" s="110"/>
      <c r="E548" s="110"/>
      <c r="F548" s="110"/>
      <c r="G548" s="110"/>
      <c r="H548" s="110"/>
      <c r="I548" s="110"/>
      <c r="J548" s="110"/>
      <c r="K548" s="110"/>
      <c r="L548" s="110"/>
      <c r="M548" s="110"/>
      <c r="N548" s="110"/>
      <c r="O548" s="110"/>
      <c r="P548" s="110"/>
      <c r="Q548" s="110"/>
      <c r="R548" s="110"/>
      <c r="S548" s="110"/>
      <c r="T548" s="110"/>
      <c r="U548" s="110"/>
      <c r="V548" s="110"/>
      <c r="W548" s="110"/>
      <c r="X548" s="110"/>
      <c r="Y548" s="110"/>
      <c r="Z548" s="110"/>
    </row>
    <row r="549">
      <c r="A549" s="110"/>
      <c r="B549" s="110"/>
      <c r="C549" s="110"/>
      <c r="D549" s="110"/>
      <c r="E549" s="110"/>
      <c r="F549" s="110"/>
      <c r="G549" s="110"/>
      <c r="H549" s="110"/>
      <c r="I549" s="110"/>
      <c r="J549" s="110"/>
      <c r="K549" s="110"/>
      <c r="L549" s="110"/>
      <c r="M549" s="110"/>
      <c r="N549" s="110"/>
      <c r="O549" s="110"/>
      <c r="P549" s="110"/>
      <c r="Q549" s="110"/>
      <c r="R549" s="110"/>
      <c r="S549" s="110"/>
      <c r="T549" s="110"/>
      <c r="U549" s="110"/>
      <c r="V549" s="110"/>
      <c r="W549" s="110"/>
      <c r="X549" s="110"/>
      <c r="Y549" s="110"/>
      <c r="Z549" s="110"/>
    </row>
    <row r="550">
      <c r="A550" s="110"/>
      <c r="B550" s="110"/>
      <c r="C550" s="110"/>
      <c r="D550" s="110"/>
      <c r="E550" s="110"/>
      <c r="F550" s="110"/>
      <c r="G550" s="110"/>
      <c r="H550" s="110"/>
      <c r="I550" s="110"/>
      <c r="J550" s="110"/>
      <c r="K550" s="110"/>
      <c r="L550" s="110"/>
      <c r="M550" s="110"/>
      <c r="N550" s="110"/>
      <c r="O550" s="110"/>
      <c r="P550" s="110"/>
      <c r="Q550" s="110"/>
      <c r="R550" s="110"/>
      <c r="S550" s="110"/>
      <c r="T550" s="110"/>
      <c r="U550" s="110"/>
      <c r="V550" s="110"/>
      <c r="W550" s="110"/>
      <c r="X550" s="110"/>
      <c r="Y550" s="110"/>
      <c r="Z550" s="110"/>
    </row>
    <row r="551">
      <c r="A551" s="110"/>
      <c r="B551" s="110"/>
      <c r="C551" s="110"/>
      <c r="D551" s="110"/>
      <c r="E551" s="110"/>
      <c r="F551" s="110"/>
      <c r="G551" s="110"/>
      <c r="H551" s="110"/>
      <c r="I551" s="110"/>
      <c r="J551" s="110"/>
      <c r="K551" s="110"/>
      <c r="L551" s="110"/>
      <c r="M551" s="110"/>
      <c r="N551" s="110"/>
      <c r="O551" s="110"/>
      <c r="P551" s="110"/>
      <c r="Q551" s="110"/>
      <c r="R551" s="110"/>
      <c r="S551" s="110"/>
      <c r="T551" s="110"/>
      <c r="U551" s="110"/>
      <c r="V551" s="110"/>
      <c r="W551" s="110"/>
      <c r="X551" s="110"/>
      <c r="Y551" s="110"/>
      <c r="Z551" s="110"/>
    </row>
    <row r="552">
      <c r="A552" s="110"/>
      <c r="B552" s="110"/>
      <c r="C552" s="110"/>
      <c r="D552" s="110"/>
      <c r="E552" s="110"/>
      <c r="F552" s="110"/>
      <c r="G552" s="110"/>
      <c r="H552" s="110"/>
      <c r="I552" s="110"/>
      <c r="J552" s="110"/>
      <c r="K552" s="110"/>
      <c r="L552" s="110"/>
      <c r="M552" s="110"/>
      <c r="N552" s="110"/>
      <c r="O552" s="110"/>
      <c r="P552" s="110"/>
      <c r="Q552" s="110"/>
      <c r="R552" s="110"/>
      <c r="S552" s="110"/>
      <c r="T552" s="110"/>
      <c r="U552" s="110"/>
      <c r="V552" s="110"/>
      <c r="W552" s="110"/>
      <c r="X552" s="110"/>
      <c r="Y552" s="110"/>
      <c r="Z552" s="110"/>
    </row>
    <row r="553">
      <c r="A553" s="110"/>
      <c r="B553" s="110"/>
      <c r="C553" s="110"/>
      <c r="D553" s="110"/>
      <c r="E553" s="110"/>
      <c r="F553" s="110"/>
      <c r="G553" s="110"/>
      <c r="H553" s="110"/>
      <c r="I553" s="110"/>
      <c r="J553" s="110"/>
      <c r="K553" s="110"/>
      <c r="L553" s="110"/>
      <c r="M553" s="110"/>
      <c r="N553" s="110"/>
      <c r="O553" s="110"/>
      <c r="P553" s="110"/>
      <c r="Q553" s="110"/>
      <c r="R553" s="110"/>
      <c r="S553" s="110"/>
      <c r="T553" s="110"/>
      <c r="U553" s="110"/>
      <c r="V553" s="110"/>
      <c r="W553" s="110"/>
      <c r="X553" s="110"/>
      <c r="Y553" s="110"/>
      <c r="Z553" s="110"/>
    </row>
    <row r="554">
      <c r="A554" s="110"/>
      <c r="B554" s="110"/>
      <c r="C554" s="110"/>
      <c r="D554" s="110"/>
      <c r="E554" s="110"/>
      <c r="F554" s="110"/>
      <c r="G554" s="110"/>
      <c r="H554" s="110"/>
      <c r="I554" s="110"/>
      <c r="J554" s="110"/>
      <c r="K554" s="110"/>
      <c r="L554" s="110"/>
      <c r="M554" s="110"/>
      <c r="N554" s="110"/>
      <c r="O554" s="110"/>
      <c r="P554" s="110"/>
      <c r="Q554" s="110"/>
      <c r="R554" s="110"/>
      <c r="S554" s="110"/>
      <c r="T554" s="110"/>
      <c r="U554" s="110"/>
      <c r="V554" s="110"/>
      <c r="W554" s="110"/>
      <c r="X554" s="110"/>
      <c r="Y554" s="110"/>
      <c r="Z554" s="110"/>
    </row>
    <row r="555">
      <c r="A555" s="110"/>
      <c r="B555" s="110"/>
      <c r="C555" s="110"/>
      <c r="D555" s="110"/>
      <c r="E555" s="110"/>
      <c r="F555" s="110"/>
      <c r="G555" s="110"/>
      <c r="H555" s="110"/>
      <c r="I555" s="110"/>
      <c r="J555" s="110"/>
      <c r="K555" s="110"/>
      <c r="L555" s="110"/>
      <c r="M555" s="110"/>
      <c r="N555" s="110"/>
      <c r="O555" s="110"/>
      <c r="P555" s="110"/>
      <c r="Q555" s="110"/>
      <c r="R555" s="110"/>
      <c r="S555" s="110"/>
      <c r="T555" s="110"/>
      <c r="U555" s="110"/>
      <c r="V555" s="110"/>
      <c r="W555" s="110"/>
      <c r="X555" s="110"/>
      <c r="Y555" s="110"/>
      <c r="Z555" s="110"/>
    </row>
    <row r="556">
      <c r="A556" s="110"/>
      <c r="B556" s="110"/>
      <c r="C556" s="110"/>
      <c r="D556" s="110"/>
      <c r="E556" s="110"/>
      <c r="F556" s="110"/>
      <c r="G556" s="110"/>
      <c r="H556" s="110"/>
      <c r="I556" s="110"/>
      <c r="J556" s="110"/>
      <c r="K556" s="110"/>
      <c r="L556" s="110"/>
      <c r="M556" s="110"/>
      <c r="N556" s="110"/>
      <c r="O556" s="110"/>
      <c r="P556" s="110"/>
      <c r="Q556" s="110"/>
      <c r="R556" s="110"/>
      <c r="S556" s="110"/>
      <c r="T556" s="110"/>
      <c r="U556" s="110"/>
      <c r="V556" s="110"/>
      <c r="W556" s="110"/>
      <c r="X556" s="110"/>
      <c r="Y556" s="110"/>
      <c r="Z556" s="110"/>
    </row>
    <row r="557">
      <c r="A557" s="110"/>
      <c r="B557" s="110"/>
      <c r="C557" s="110"/>
      <c r="D557" s="110"/>
      <c r="E557" s="110"/>
      <c r="F557" s="110"/>
      <c r="G557" s="110"/>
      <c r="H557" s="110"/>
      <c r="I557" s="110"/>
      <c r="J557" s="110"/>
      <c r="K557" s="110"/>
      <c r="L557" s="110"/>
      <c r="M557" s="110"/>
      <c r="N557" s="110"/>
      <c r="O557" s="110"/>
      <c r="P557" s="110"/>
      <c r="Q557" s="110"/>
      <c r="R557" s="110"/>
      <c r="S557" s="110"/>
      <c r="T557" s="110"/>
      <c r="U557" s="110"/>
      <c r="V557" s="110"/>
      <c r="W557" s="110"/>
      <c r="X557" s="110"/>
      <c r="Y557" s="110"/>
      <c r="Z557" s="110"/>
    </row>
    <row r="558">
      <c r="A558" s="110"/>
      <c r="B558" s="110"/>
      <c r="C558" s="110"/>
      <c r="D558" s="110"/>
      <c r="E558" s="110"/>
      <c r="F558" s="110"/>
      <c r="G558" s="110"/>
      <c r="H558" s="110"/>
      <c r="I558" s="110"/>
      <c r="J558" s="110"/>
      <c r="K558" s="110"/>
      <c r="L558" s="110"/>
      <c r="M558" s="110"/>
      <c r="N558" s="110"/>
      <c r="O558" s="110"/>
      <c r="P558" s="110"/>
      <c r="Q558" s="110"/>
      <c r="R558" s="110"/>
      <c r="S558" s="110"/>
      <c r="T558" s="110"/>
      <c r="U558" s="110"/>
      <c r="V558" s="110"/>
      <c r="W558" s="110"/>
      <c r="X558" s="110"/>
      <c r="Y558" s="110"/>
      <c r="Z558" s="110"/>
    </row>
    <row r="559">
      <c r="A559" s="110"/>
      <c r="B559" s="110"/>
      <c r="C559" s="110"/>
      <c r="D559" s="110"/>
      <c r="E559" s="110"/>
      <c r="F559" s="110"/>
      <c r="G559" s="110"/>
      <c r="H559" s="110"/>
      <c r="I559" s="110"/>
      <c r="J559" s="110"/>
      <c r="K559" s="110"/>
      <c r="L559" s="110"/>
      <c r="M559" s="110"/>
      <c r="N559" s="110"/>
      <c r="O559" s="110"/>
      <c r="P559" s="110"/>
      <c r="Q559" s="110"/>
      <c r="R559" s="110"/>
      <c r="S559" s="110"/>
      <c r="T559" s="110"/>
      <c r="U559" s="110"/>
      <c r="V559" s="110"/>
      <c r="W559" s="110"/>
      <c r="X559" s="110"/>
      <c r="Y559" s="110"/>
      <c r="Z559" s="110"/>
    </row>
    <row r="560">
      <c r="A560" s="110"/>
      <c r="B560" s="110"/>
      <c r="C560" s="110"/>
      <c r="D560" s="110"/>
      <c r="E560" s="110"/>
      <c r="F560" s="110"/>
      <c r="G560" s="110"/>
      <c r="H560" s="110"/>
      <c r="I560" s="110"/>
      <c r="J560" s="110"/>
      <c r="K560" s="110"/>
      <c r="L560" s="110"/>
      <c r="M560" s="110"/>
      <c r="N560" s="110"/>
      <c r="O560" s="110"/>
      <c r="P560" s="110"/>
      <c r="Q560" s="110"/>
      <c r="R560" s="110"/>
      <c r="S560" s="110"/>
      <c r="T560" s="110"/>
      <c r="U560" s="110"/>
      <c r="V560" s="110"/>
      <c r="W560" s="110"/>
      <c r="X560" s="110"/>
      <c r="Y560" s="110"/>
      <c r="Z560" s="110"/>
    </row>
    <row r="561">
      <c r="A561" s="110"/>
      <c r="B561" s="110"/>
      <c r="C561" s="110"/>
      <c r="D561" s="110"/>
      <c r="E561" s="110"/>
      <c r="F561" s="110"/>
      <c r="G561" s="110"/>
      <c r="H561" s="110"/>
      <c r="I561" s="110"/>
      <c r="J561" s="110"/>
      <c r="K561" s="110"/>
      <c r="L561" s="110"/>
      <c r="M561" s="110"/>
      <c r="N561" s="110"/>
      <c r="O561" s="110"/>
      <c r="P561" s="110"/>
      <c r="Q561" s="110"/>
      <c r="R561" s="110"/>
      <c r="S561" s="110"/>
      <c r="T561" s="110"/>
      <c r="U561" s="110"/>
      <c r="V561" s="110"/>
      <c r="W561" s="110"/>
      <c r="X561" s="110"/>
      <c r="Y561" s="110"/>
      <c r="Z561" s="110"/>
    </row>
    <row r="562">
      <c r="A562" s="110"/>
      <c r="B562" s="110"/>
      <c r="C562" s="110"/>
      <c r="D562" s="110"/>
      <c r="E562" s="110"/>
      <c r="F562" s="110"/>
      <c r="G562" s="110"/>
      <c r="H562" s="110"/>
      <c r="I562" s="110"/>
      <c r="J562" s="110"/>
      <c r="K562" s="110"/>
      <c r="L562" s="110"/>
      <c r="M562" s="110"/>
      <c r="N562" s="110"/>
      <c r="O562" s="110"/>
      <c r="P562" s="110"/>
      <c r="Q562" s="110"/>
      <c r="R562" s="110"/>
      <c r="S562" s="110"/>
      <c r="T562" s="110"/>
      <c r="U562" s="110"/>
      <c r="V562" s="110"/>
      <c r="W562" s="110"/>
      <c r="X562" s="110"/>
      <c r="Y562" s="110"/>
      <c r="Z562" s="110"/>
    </row>
    <row r="563">
      <c r="A563" s="110"/>
      <c r="B563" s="110"/>
      <c r="C563" s="110"/>
      <c r="D563" s="110"/>
      <c r="E563" s="110"/>
      <c r="F563" s="110"/>
      <c r="G563" s="110"/>
      <c r="H563" s="110"/>
      <c r="I563" s="110"/>
      <c r="J563" s="110"/>
      <c r="K563" s="110"/>
      <c r="L563" s="110"/>
      <c r="M563" s="110"/>
      <c r="N563" s="110"/>
      <c r="O563" s="110"/>
      <c r="P563" s="110"/>
      <c r="Q563" s="110"/>
      <c r="R563" s="110"/>
      <c r="S563" s="110"/>
      <c r="T563" s="110"/>
      <c r="U563" s="110"/>
      <c r="V563" s="110"/>
      <c r="W563" s="110"/>
      <c r="X563" s="110"/>
      <c r="Y563" s="110"/>
      <c r="Z563" s="110"/>
    </row>
    <row r="564">
      <c r="A564" s="110"/>
      <c r="B564" s="110"/>
      <c r="C564" s="110"/>
      <c r="D564" s="110"/>
      <c r="E564" s="110"/>
      <c r="F564" s="110"/>
      <c r="G564" s="110"/>
      <c r="H564" s="110"/>
      <c r="I564" s="110"/>
      <c r="J564" s="110"/>
      <c r="K564" s="110"/>
      <c r="L564" s="110"/>
      <c r="M564" s="110"/>
      <c r="N564" s="110"/>
      <c r="O564" s="110"/>
      <c r="P564" s="110"/>
      <c r="Q564" s="110"/>
      <c r="R564" s="110"/>
      <c r="S564" s="110"/>
      <c r="T564" s="110"/>
      <c r="U564" s="110"/>
      <c r="V564" s="110"/>
      <c r="W564" s="110"/>
      <c r="X564" s="110"/>
      <c r="Y564" s="110"/>
      <c r="Z564" s="110"/>
    </row>
    <row r="565">
      <c r="A565" s="110"/>
      <c r="B565" s="110"/>
      <c r="C565" s="110"/>
      <c r="D565" s="110"/>
      <c r="E565" s="110"/>
      <c r="F565" s="110"/>
      <c r="G565" s="110"/>
      <c r="H565" s="110"/>
      <c r="I565" s="110"/>
      <c r="J565" s="110"/>
      <c r="K565" s="110"/>
      <c r="L565" s="110"/>
      <c r="M565" s="110"/>
      <c r="N565" s="110"/>
      <c r="O565" s="110"/>
      <c r="P565" s="110"/>
      <c r="Q565" s="110"/>
      <c r="R565" s="110"/>
      <c r="S565" s="110"/>
      <c r="T565" s="110"/>
      <c r="U565" s="110"/>
      <c r="V565" s="110"/>
      <c r="W565" s="110"/>
      <c r="X565" s="110"/>
      <c r="Y565" s="110"/>
      <c r="Z565" s="110"/>
    </row>
    <row r="566">
      <c r="A566" s="110"/>
      <c r="B566" s="110"/>
      <c r="C566" s="110"/>
      <c r="D566" s="110"/>
      <c r="E566" s="110"/>
      <c r="F566" s="110"/>
      <c r="G566" s="110"/>
      <c r="H566" s="110"/>
      <c r="I566" s="110"/>
      <c r="J566" s="110"/>
      <c r="K566" s="110"/>
      <c r="L566" s="110"/>
      <c r="M566" s="110"/>
      <c r="N566" s="110"/>
      <c r="O566" s="110"/>
      <c r="P566" s="110"/>
      <c r="Q566" s="110"/>
      <c r="R566" s="110"/>
      <c r="S566" s="110"/>
      <c r="T566" s="110"/>
      <c r="U566" s="110"/>
      <c r="V566" s="110"/>
      <c r="W566" s="110"/>
      <c r="X566" s="110"/>
      <c r="Y566" s="110"/>
      <c r="Z566" s="110"/>
    </row>
    <row r="567">
      <c r="A567" s="110"/>
      <c r="B567" s="110"/>
      <c r="C567" s="110"/>
      <c r="D567" s="110"/>
      <c r="E567" s="110"/>
      <c r="F567" s="110"/>
      <c r="G567" s="110"/>
      <c r="H567" s="110"/>
      <c r="I567" s="110"/>
      <c r="J567" s="110"/>
      <c r="K567" s="110"/>
      <c r="L567" s="110"/>
      <c r="M567" s="110"/>
      <c r="N567" s="110"/>
      <c r="O567" s="110"/>
      <c r="P567" s="110"/>
      <c r="Q567" s="110"/>
      <c r="R567" s="110"/>
      <c r="S567" s="110"/>
      <c r="T567" s="110"/>
      <c r="U567" s="110"/>
      <c r="V567" s="110"/>
      <c r="W567" s="110"/>
      <c r="X567" s="110"/>
      <c r="Y567" s="110"/>
      <c r="Z567" s="110"/>
    </row>
    <row r="568">
      <c r="A568" s="110"/>
      <c r="B568" s="110"/>
      <c r="C568" s="110"/>
      <c r="D568" s="110"/>
      <c r="E568" s="110"/>
      <c r="F568" s="110"/>
      <c r="G568" s="110"/>
      <c r="H568" s="110"/>
      <c r="I568" s="110"/>
      <c r="J568" s="110"/>
      <c r="K568" s="110"/>
      <c r="L568" s="110"/>
      <c r="M568" s="110"/>
      <c r="N568" s="110"/>
      <c r="O568" s="110"/>
      <c r="P568" s="110"/>
      <c r="Q568" s="110"/>
      <c r="R568" s="110"/>
      <c r="S568" s="110"/>
      <c r="T568" s="110"/>
      <c r="U568" s="110"/>
      <c r="V568" s="110"/>
      <c r="W568" s="110"/>
      <c r="X568" s="110"/>
      <c r="Y568" s="110"/>
      <c r="Z568" s="110"/>
    </row>
    <row r="569">
      <c r="A569" s="110"/>
      <c r="B569" s="110"/>
      <c r="C569" s="110"/>
      <c r="D569" s="110"/>
      <c r="E569" s="110"/>
      <c r="F569" s="110"/>
      <c r="G569" s="110"/>
      <c r="H569" s="110"/>
      <c r="I569" s="110"/>
      <c r="J569" s="110"/>
      <c r="K569" s="110"/>
      <c r="L569" s="110"/>
      <c r="M569" s="110"/>
      <c r="N569" s="110"/>
      <c r="O569" s="110"/>
      <c r="P569" s="110"/>
      <c r="Q569" s="110"/>
      <c r="R569" s="110"/>
      <c r="S569" s="110"/>
      <c r="T569" s="110"/>
      <c r="U569" s="110"/>
      <c r="V569" s="110"/>
      <c r="W569" s="110"/>
      <c r="X569" s="110"/>
      <c r="Y569" s="110"/>
      <c r="Z569" s="110"/>
    </row>
    <row r="570">
      <c r="A570" s="110"/>
      <c r="B570" s="110"/>
      <c r="C570" s="110"/>
      <c r="D570" s="110"/>
      <c r="E570" s="110"/>
      <c r="F570" s="110"/>
      <c r="G570" s="110"/>
      <c r="H570" s="110"/>
      <c r="I570" s="110"/>
      <c r="J570" s="110"/>
      <c r="K570" s="110"/>
      <c r="L570" s="110"/>
      <c r="M570" s="110"/>
      <c r="N570" s="110"/>
      <c r="O570" s="110"/>
      <c r="P570" s="110"/>
      <c r="Q570" s="110"/>
      <c r="R570" s="110"/>
      <c r="S570" s="110"/>
      <c r="T570" s="110"/>
      <c r="U570" s="110"/>
      <c r="V570" s="110"/>
      <c r="W570" s="110"/>
      <c r="X570" s="110"/>
      <c r="Y570" s="110"/>
      <c r="Z570" s="110"/>
    </row>
    <row r="571">
      <c r="A571" s="110"/>
      <c r="B571" s="110"/>
      <c r="C571" s="110"/>
      <c r="D571" s="110"/>
      <c r="E571" s="110"/>
      <c r="F571" s="110"/>
      <c r="G571" s="110"/>
      <c r="H571" s="110"/>
      <c r="I571" s="110"/>
      <c r="J571" s="110"/>
      <c r="K571" s="110"/>
      <c r="L571" s="110"/>
      <c r="M571" s="110"/>
      <c r="N571" s="110"/>
      <c r="O571" s="110"/>
      <c r="P571" s="110"/>
      <c r="Q571" s="110"/>
      <c r="R571" s="110"/>
      <c r="S571" s="110"/>
      <c r="T571" s="110"/>
      <c r="U571" s="110"/>
      <c r="V571" s="110"/>
      <c r="W571" s="110"/>
      <c r="X571" s="110"/>
      <c r="Y571" s="110"/>
      <c r="Z571" s="110"/>
    </row>
    <row r="572">
      <c r="A572" s="110"/>
      <c r="B572" s="110"/>
      <c r="C572" s="110"/>
      <c r="D572" s="110"/>
      <c r="E572" s="110"/>
      <c r="F572" s="110"/>
      <c r="G572" s="110"/>
      <c r="H572" s="110"/>
      <c r="I572" s="110"/>
      <c r="J572" s="110"/>
      <c r="K572" s="110"/>
      <c r="L572" s="110"/>
      <c r="M572" s="110"/>
      <c r="N572" s="110"/>
      <c r="O572" s="110"/>
      <c r="P572" s="110"/>
      <c r="Q572" s="110"/>
      <c r="R572" s="110"/>
      <c r="S572" s="110"/>
      <c r="T572" s="110"/>
      <c r="U572" s="110"/>
      <c r="V572" s="110"/>
      <c r="W572" s="110"/>
      <c r="X572" s="110"/>
      <c r="Y572" s="110"/>
      <c r="Z572" s="110"/>
    </row>
    <row r="573">
      <c r="A573" s="110"/>
      <c r="B573" s="110"/>
      <c r="C573" s="110"/>
      <c r="D573" s="110"/>
      <c r="E573" s="110"/>
      <c r="F573" s="110"/>
      <c r="G573" s="110"/>
      <c r="H573" s="110"/>
      <c r="I573" s="110"/>
      <c r="J573" s="110"/>
      <c r="K573" s="110"/>
      <c r="L573" s="110"/>
      <c r="M573" s="110"/>
      <c r="N573" s="110"/>
      <c r="O573" s="110"/>
      <c r="P573" s="110"/>
      <c r="Q573" s="110"/>
      <c r="R573" s="110"/>
      <c r="S573" s="110"/>
      <c r="T573" s="110"/>
      <c r="U573" s="110"/>
      <c r="V573" s="110"/>
      <c r="W573" s="110"/>
      <c r="X573" s="110"/>
      <c r="Y573" s="110"/>
      <c r="Z573" s="110"/>
    </row>
    <row r="574">
      <c r="A574" s="110"/>
      <c r="B574" s="110"/>
      <c r="C574" s="110"/>
      <c r="D574" s="110"/>
      <c r="E574" s="110"/>
      <c r="F574" s="110"/>
      <c r="G574" s="110"/>
      <c r="H574" s="110"/>
      <c r="I574" s="110"/>
      <c r="J574" s="110"/>
      <c r="K574" s="110"/>
      <c r="L574" s="110"/>
      <c r="M574" s="110"/>
      <c r="N574" s="110"/>
      <c r="O574" s="110"/>
      <c r="P574" s="110"/>
      <c r="Q574" s="110"/>
      <c r="R574" s="110"/>
      <c r="S574" s="110"/>
      <c r="T574" s="110"/>
      <c r="U574" s="110"/>
      <c r="V574" s="110"/>
      <c r="W574" s="110"/>
      <c r="X574" s="110"/>
      <c r="Y574" s="110"/>
      <c r="Z574" s="110"/>
    </row>
    <row r="575">
      <c r="A575" s="110"/>
      <c r="B575" s="110"/>
      <c r="C575" s="110"/>
      <c r="D575" s="110"/>
      <c r="E575" s="110"/>
      <c r="F575" s="110"/>
      <c r="G575" s="110"/>
      <c r="H575" s="110"/>
      <c r="I575" s="110"/>
      <c r="J575" s="110"/>
      <c r="K575" s="110"/>
      <c r="L575" s="110"/>
      <c r="M575" s="110"/>
      <c r="N575" s="110"/>
      <c r="O575" s="110"/>
      <c r="P575" s="110"/>
      <c r="Q575" s="110"/>
      <c r="R575" s="110"/>
      <c r="S575" s="110"/>
      <c r="T575" s="110"/>
      <c r="U575" s="110"/>
      <c r="V575" s="110"/>
      <c r="W575" s="110"/>
      <c r="X575" s="110"/>
      <c r="Y575" s="110"/>
      <c r="Z575" s="110"/>
    </row>
    <row r="576">
      <c r="A576" s="110"/>
      <c r="B576" s="110"/>
      <c r="C576" s="110"/>
      <c r="D576" s="110"/>
      <c r="E576" s="110"/>
      <c r="F576" s="110"/>
      <c r="G576" s="110"/>
      <c r="H576" s="110"/>
      <c r="I576" s="110"/>
      <c r="J576" s="110"/>
      <c r="K576" s="110"/>
      <c r="L576" s="110"/>
      <c r="M576" s="110"/>
      <c r="N576" s="110"/>
      <c r="O576" s="110"/>
      <c r="P576" s="110"/>
      <c r="Q576" s="110"/>
      <c r="R576" s="110"/>
      <c r="S576" s="110"/>
      <c r="T576" s="110"/>
      <c r="U576" s="110"/>
      <c r="V576" s="110"/>
      <c r="W576" s="110"/>
      <c r="X576" s="110"/>
      <c r="Y576" s="110"/>
      <c r="Z576" s="110"/>
    </row>
    <row r="577">
      <c r="A577" s="110"/>
      <c r="B577" s="110"/>
      <c r="C577" s="110"/>
      <c r="D577" s="110"/>
      <c r="E577" s="110"/>
      <c r="F577" s="110"/>
      <c r="G577" s="110"/>
      <c r="H577" s="110"/>
      <c r="I577" s="110"/>
      <c r="J577" s="110"/>
      <c r="K577" s="110"/>
      <c r="L577" s="110"/>
      <c r="M577" s="110"/>
      <c r="N577" s="110"/>
      <c r="O577" s="110"/>
      <c r="P577" s="110"/>
      <c r="Q577" s="110"/>
      <c r="R577" s="110"/>
      <c r="S577" s="110"/>
      <c r="T577" s="110"/>
      <c r="U577" s="110"/>
      <c r="V577" s="110"/>
      <c r="W577" s="110"/>
      <c r="X577" s="110"/>
      <c r="Y577" s="110"/>
      <c r="Z577" s="110"/>
    </row>
    <row r="578">
      <c r="A578" s="110"/>
      <c r="B578" s="110"/>
      <c r="C578" s="110"/>
      <c r="D578" s="110"/>
      <c r="E578" s="110"/>
      <c r="F578" s="110"/>
      <c r="G578" s="110"/>
      <c r="H578" s="110"/>
      <c r="I578" s="110"/>
      <c r="J578" s="110"/>
      <c r="K578" s="110"/>
      <c r="L578" s="110"/>
      <c r="M578" s="110"/>
      <c r="N578" s="110"/>
      <c r="O578" s="110"/>
      <c r="P578" s="110"/>
      <c r="Q578" s="110"/>
      <c r="R578" s="110"/>
      <c r="S578" s="110"/>
      <c r="T578" s="110"/>
      <c r="U578" s="110"/>
      <c r="V578" s="110"/>
      <c r="W578" s="110"/>
      <c r="X578" s="110"/>
      <c r="Y578" s="110"/>
      <c r="Z578" s="110"/>
    </row>
    <row r="579">
      <c r="A579" s="110"/>
      <c r="B579" s="110"/>
      <c r="C579" s="110"/>
      <c r="D579" s="110"/>
      <c r="E579" s="110"/>
      <c r="F579" s="110"/>
      <c r="G579" s="110"/>
      <c r="H579" s="110"/>
      <c r="I579" s="110"/>
      <c r="J579" s="110"/>
      <c r="K579" s="110"/>
      <c r="L579" s="110"/>
      <c r="M579" s="110"/>
      <c r="N579" s="110"/>
      <c r="O579" s="110"/>
      <c r="P579" s="110"/>
      <c r="Q579" s="110"/>
      <c r="R579" s="110"/>
      <c r="S579" s="110"/>
      <c r="T579" s="110"/>
      <c r="U579" s="110"/>
      <c r="V579" s="110"/>
      <c r="W579" s="110"/>
      <c r="X579" s="110"/>
      <c r="Y579" s="110"/>
      <c r="Z579" s="110"/>
    </row>
    <row r="580">
      <c r="A580" s="110"/>
      <c r="B580" s="110"/>
      <c r="C580" s="110"/>
      <c r="D580" s="110"/>
      <c r="E580" s="110"/>
      <c r="F580" s="110"/>
      <c r="G580" s="110"/>
      <c r="H580" s="110"/>
      <c r="I580" s="110"/>
      <c r="J580" s="110"/>
      <c r="K580" s="110"/>
      <c r="L580" s="110"/>
      <c r="M580" s="110"/>
      <c r="N580" s="110"/>
      <c r="O580" s="110"/>
      <c r="P580" s="110"/>
      <c r="Q580" s="110"/>
      <c r="R580" s="110"/>
      <c r="S580" s="110"/>
      <c r="T580" s="110"/>
      <c r="U580" s="110"/>
      <c r="V580" s="110"/>
      <c r="W580" s="110"/>
      <c r="X580" s="110"/>
      <c r="Y580" s="110"/>
      <c r="Z580" s="110"/>
    </row>
    <row r="581">
      <c r="A581" s="110"/>
      <c r="B581" s="110"/>
      <c r="C581" s="110"/>
      <c r="D581" s="110"/>
      <c r="E581" s="110"/>
      <c r="F581" s="110"/>
      <c r="G581" s="110"/>
      <c r="H581" s="110"/>
      <c r="I581" s="110"/>
      <c r="J581" s="110"/>
      <c r="K581" s="110"/>
      <c r="L581" s="110"/>
      <c r="M581" s="110"/>
      <c r="N581" s="110"/>
      <c r="O581" s="110"/>
      <c r="P581" s="110"/>
      <c r="Q581" s="110"/>
      <c r="R581" s="110"/>
      <c r="S581" s="110"/>
      <c r="T581" s="110"/>
      <c r="U581" s="110"/>
      <c r="V581" s="110"/>
      <c r="W581" s="110"/>
      <c r="X581" s="110"/>
      <c r="Y581" s="110"/>
      <c r="Z581" s="110"/>
    </row>
    <row r="582">
      <c r="A582" s="110"/>
      <c r="B582" s="110"/>
      <c r="C582" s="110"/>
      <c r="D582" s="110"/>
      <c r="E582" s="110"/>
      <c r="F582" s="110"/>
      <c r="G582" s="110"/>
      <c r="H582" s="110"/>
      <c r="I582" s="110"/>
      <c r="J582" s="110"/>
      <c r="K582" s="110"/>
      <c r="L582" s="110"/>
      <c r="M582" s="110"/>
      <c r="N582" s="110"/>
      <c r="O582" s="110"/>
      <c r="P582" s="110"/>
      <c r="Q582" s="110"/>
      <c r="R582" s="110"/>
      <c r="S582" s="110"/>
      <c r="T582" s="110"/>
      <c r="U582" s="110"/>
      <c r="V582" s="110"/>
      <c r="W582" s="110"/>
      <c r="X582" s="110"/>
      <c r="Y582" s="110"/>
      <c r="Z582" s="110"/>
    </row>
    <row r="583">
      <c r="A583" s="110"/>
      <c r="B583" s="110"/>
      <c r="C583" s="110"/>
      <c r="D583" s="110"/>
      <c r="E583" s="110"/>
      <c r="F583" s="110"/>
      <c r="G583" s="110"/>
      <c r="H583" s="110"/>
      <c r="I583" s="110"/>
      <c r="J583" s="110"/>
      <c r="K583" s="110"/>
      <c r="L583" s="110"/>
      <c r="M583" s="110"/>
      <c r="N583" s="110"/>
      <c r="O583" s="110"/>
      <c r="P583" s="110"/>
      <c r="Q583" s="110"/>
      <c r="R583" s="110"/>
      <c r="S583" s="110"/>
      <c r="T583" s="110"/>
      <c r="U583" s="110"/>
      <c r="V583" s="110"/>
      <c r="W583" s="110"/>
      <c r="X583" s="110"/>
      <c r="Y583" s="110"/>
      <c r="Z583" s="110"/>
    </row>
    <row r="584">
      <c r="A584" s="110"/>
      <c r="B584" s="110"/>
      <c r="C584" s="110"/>
      <c r="D584" s="110"/>
      <c r="E584" s="110"/>
      <c r="F584" s="110"/>
      <c r="G584" s="110"/>
      <c r="H584" s="110"/>
      <c r="I584" s="110"/>
      <c r="J584" s="110"/>
      <c r="K584" s="110"/>
      <c r="L584" s="110"/>
      <c r="M584" s="110"/>
      <c r="N584" s="110"/>
      <c r="O584" s="110"/>
      <c r="P584" s="110"/>
      <c r="Q584" s="110"/>
      <c r="R584" s="110"/>
      <c r="S584" s="110"/>
      <c r="T584" s="110"/>
      <c r="U584" s="110"/>
      <c r="V584" s="110"/>
      <c r="W584" s="110"/>
      <c r="X584" s="110"/>
      <c r="Y584" s="110"/>
      <c r="Z584" s="110"/>
    </row>
    <row r="585">
      <c r="A585" s="110"/>
      <c r="B585" s="110"/>
      <c r="C585" s="110"/>
      <c r="D585" s="110"/>
      <c r="E585" s="110"/>
      <c r="F585" s="110"/>
      <c r="G585" s="110"/>
      <c r="H585" s="110"/>
      <c r="I585" s="110"/>
      <c r="J585" s="110"/>
      <c r="K585" s="110"/>
      <c r="L585" s="110"/>
      <c r="M585" s="110"/>
      <c r="N585" s="110"/>
      <c r="O585" s="110"/>
      <c r="P585" s="110"/>
      <c r="Q585" s="110"/>
      <c r="R585" s="110"/>
      <c r="S585" s="110"/>
      <c r="T585" s="110"/>
      <c r="U585" s="110"/>
      <c r="V585" s="110"/>
      <c r="W585" s="110"/>
      <c r="X585" s="110"/>
      <c r="Y585" s="110"/>
      <c r="Z585" s="110"/>
    </row>
    <row r="586">
      <c r="A586" s="110"/>
      <c r="B586" s="110"/>
      <c r="C586" s="110"/>
      <c r="D586" s="110"/>
      <c r="E586" s="110"/>
      <c r="F586" s="110"/>
      <c r="G586" s="110"/>
      <c r="H586" s="110"/>
      <c r="I586" s="110"/>
      <c r="J586" s="110"/>
      <c r="K586" s="110"/>
      <c r="L586" s="110"/>
      <c r="M586" s="110"/>
      <c r="N586" s="110"/>
      <c r="O586" s="110"/>
      <c r="P586" s="110"/>
      <c r="Q586" s="110"/>
      <c r="R586" s="110"/>
      <c r="S586" s="110"/>
      <c r="T586" s="110"/>
      <c r="U586" s="110"/>
      <c r="V586" s="110"/>
      <c r="W586" s="110"/>
      <c r="X586" s="110"/>
      <c r="Y586" s="110"/>
      <c r="Z586" s="110"/>
    </row>
    <row r="587">
      <c r="A587" s="110"/>
      <c r="B587" s="110"/>
      <c r="C587" s="110"/>
      <c r="D587" s="110"/>
      <c r="E587" s="110"/>
      <c r="F587" s="110"/>
      <c r="G587" s="110"/>
      <c r="H587" s="110"/>
      <c r="I587" s="110"/>
      <c r="J587" s="110"/>
      <c r="K587" s="110"/>
      <c r="L587" s="110"/>
      <c r="M587" s="110"/>
      <c r="N587" s="110"/>
      <c r="O587" s="110"/>
      <c r="P587" s="110"/>
      <c r="Q587" s="110"/>
      <c r="R587" s="110"/>
      <c r="S587" s="110"/>
      <c r="T587" s="110"/>
      <c r="U587" s="110"/>
      <c r="V587" s="110"/>
      <c r="W587" s="110"/>
      <c r="X587" s="110"/>
      <c r="Y587" s="110"/>
      <c r="Z587" s="110"/>
    </row>
    <row r="588">
      <c r="A588" s="110"/>
      <c r="B588" s="110"/>
      <c r="C588" s="110"/>
      <c r="D588" s="110"/>
      <c r="E588" s="110"/>
      <c r="F588" s="110"/>
      <c r="G588" s="110"/>
      <c r="H588" s="110"/>
      <c r="I588" s="110"/>
      <c r="J588" s="110"/>
      <c r="K588" s="110"/>
      <c r="L588" s="110"/>
      <c r="M588" s="110"/>
      <c r="N588" s="110"/>
      <c r="O588" s="110"/>
      <c r="P588" s="110"/>
      <c r="Q588" s="110"/>
      <c r="R588" s="110"/>
      <c r="S588" s="110"/>
      <c r="T588" s="110"/>
      <c r="U588" s="110"/>
      <c r="V588" s="110"/>
      <c r="W588" s="110"/>
      <c r="X588" s="110"/>
      <c r="Y588" s="110"/>
      <c r="Z588" s="110"/>
    </row>
    <row r="589">
      <c r="A589" s="110"/>
      <c r="B589" s="110"/>
      <c r="C589" s="110"/>
      <c r="D589" s="110"/>
      <c r="E589" s="110"/>
      <c r="F589" s="110"/>
      <c r="G589" s="110"/>
      <c r="H589" s="110"/>
      <c r="I589" s="110"/>
      <c r="J589" s="110"/>
      <c r="K589" s="110"/>
      <c r="L589" s="110"/>
      <c r="M589" s="110"/>
      <c r="N589" s="110"/>
      <c r="O589" s="110"/>
      <c r="P589" s="110"/>
      <c r="Q589" s="110"/>
      <c r="R589" s="110"/>
      <c r="S589" s="110"/>
      <c r="T589" s="110"/>
      <c r="U589" s="110"/>
      <c r="V589" s="110"/>
      <c r="W589" s="110"/>
      <c r="X589" s="110"/>
      <c r="Y589" s="110"/>
      <c r="Z589" s="110"/>
    </row>
    <row r="590">
      <c r="A590" s="110"/>
      <c r="B590" s="110"/>
      <c r="C590" s="110"/>
      <c r="D590" s="110"/>
      <c r="E590" s="110"/>
      <c r="F590" s="110"/>
      <c r="G590" s="110"/>
      <c r="H590" s="110"/>
      <c r="I590" s="110"/>
      <c r="J590" s="110"/>
      <c r="K590" s="110"/>
      <c r="L590" s="110"/>
      <c r="M590" s="110"/>
      <c r="N590" s="110"/>
      <c r="O590" s="110"/>
      <c r="P590" s="110"/>
      <c r="Q590" s="110"/>
      <c r="R590" s="110"/>
      <c r="S590" s="110"/>
      <c r="T590" s="110"/>
      <c r="U590" s="110"/>
      <c r="V590" s="110"/>
      <c r="W590" s="110"/>
      <c r="X590" s="110"/>
      <c r="Y590" s="110"/>
      <c r="Z590" s="110"/>
    </row>
    <row r="591">
      <c r="A591" s="110"/>
      <c r="B591" s="110"/>
      <c r="C591" s="110"/>
      <c r="D591" s="110"/>
      <c r="E591" s="110"/>
      <c r="F591" s="110"/>
      <c r="G591" s="110"/>
      <c r="H591" s="110"/>
      <c r="I591" s="110"/>
      <c r="J591" s="110"/>
      <c r="K591" s="110"/>
      <c r="L591" s="110"/>
      <c r="M591" s="110"/>
      <c r="N591" s="110"/>
      <c r="O591" s="110"/>
      <c r="P591" s="110"/>
      <c r="Q591" s="110"/>
      <c r="R591" s="110"/>
      <c r="S591" s="110"/>
      <c r="T591" s="110"/>
      <c r="U591" s="110"/>
      <c r="V591" s="110"/>
      <c r="W591" s="110"/>
      <c r="X591" s="110"/>
      <c r="Y591" s="110"/>
      <c r="Z591" s="110"/>
    </row>
    <row r="592">
      <c r="A592" s="110"/>
      <c r="B592" s="110"/>
      <c r="C592" s="110"/>
      <c r="D592" s="110"/>
      <c r="E592" s="110"/>
      <c r="F592" s="110"/>
      <c r="G592" s="110"/>
      <c r="H592" s="110"/>
      <c r="I592" s="110"/>
      <c r="J592" s="110"/>
      <c r="K592" s="110"/>
      <c r="L592" s="110"/>
      <c r="M592" s="110"/>
      <c r="N592" s="110"/>
      <c r="O592" s="110"/>
      <c r="P592" s="110"/>
      <c r="Q592" s="110"/>
      <c r="R592" s="110"/>
      <c r="S592" s="110"/>
      <c r="T592" s="110"/>
      <c r="U592" s="110"/>
      <c r="V592" s="110"/>
      <c r="W592" s="110"/>
      <c r="X592" s="110"/>
      <c r="Y592" s="110"/>
      <c r="Z592" s="110"/>
    </row>
    <row r="593">
      <c r="A593" s="110"/>
      <c r="B593" s="110"/>
      <c r="C593" s="110"/>
      <c r="D593" s="110"/>
      <c r="E593" s="110"/>
      <c r="F593" s="110"/>
      <c r="G593" s="110"/>
      <c r="H593" s="110"/>
      <c r="I593" s="110"/>
      <c r="J593" s="110"/>
      <c r="K593" s="110"/>
      <c r="L593" s="110"/>
      <c r="M593" s="110"/>
      <c r="N593" s="110"/>
      <c r="O593" s="110"/>
      <c r="P593" s="110"/>
      <c r="Q593" s="110"/>
      <c r="R593" s="110"/>
      <c r="S593" s="110"/>
      <c r="T593" s="110"/>
      <c r="U593" s="110"/>
      <c r="V593" s="110"/>
      <c r="W593" s="110"/>
      <c r="X593" s="110"/>
      <c r="Y593" s="110"/>
      <c r="Z593" s="110"/>
    </row>
    <row r="594">
      <c r="A594" s="110"/>
      <c r="B594" s="110"/>
      <c r="C594" s="110"/>
      <c r="D594" s="110"/>
      <c r="E594" s="110"/>
      <c r="F594" s="110"/>
      <c r="G594" s="110"/>
      <c r="H594" s="110"/>
      <c r="I594" s="110"/>
      <c r="J594" s="110"/>
      <c r="K594" s="110"/>
      <c r="L594" s="110"/>
      <c r="M594" s="110"/>
      <c r="N594" s="110"/>
      <c r="O594" s="110"/>
      <c r="P594" s="110"/>
      <c r="Q594" s="110"/>
      <c r="R594" s="110"/>
      <c r="S594" s="110"/>
      <c r="T594" s="110"/>
      <c r="U594" s="110"/>
      <c r="V594" s="110"/>
      <c r="W594" s="110"/>
      <c r="X594" s="110"/>
      <c r="Y594" s="110"/>
      <c r="Z594" s="110"/>
    </row>
    <row r="595">
      <c r="A595" s="110"/>
      <c r="B595" s="110"/>
      <c r="C595" s="110"/>
      <c r="D595" s="110"/>
      <c r="E595" s="110"/>
      <c r="F595" s="110"/>
      <c r="G595" s="110"/>
      <c r="H595" s="110"/>
      <c r="I595" s="110"/>
      <c r="J595" s="110"/>
      <c r="K595" s="110"/>
      <c r="L595" s="110"/>
      <c r="M595" s="110"/>
      <c r="N595" s="110"/>
      <c r="O595" s="110"/>
      <c r="P595" s="110"/>
      <c r="Q595" s="110"/>
      <c r="R595" s="110"/>
      <c r="S595" s="110"/>
      <c r="T595" s="110"/>
      <c r="U595" s="110"/>
      <c r="V595" s="110"/>
      <c r="W595" s="110"/>
      <c r="X595" s="110"/>
      <c r="Y595" s="110"/>
      <c r="Z595" s="110"/>
    </row>
    <row r="596">
      <c r="A596" s="110"/>
      <c r="B596" s="110"/>
      <c r="C596" s="110"/>
      <c r="D596" s="110"/>
      <c r="E596" s="110"/>
      <c r="F596" s="110"/>
      <c r="G596" s="110"/>
      <c r="H596" s="110"/>
      <c r="I596" s="110"/>
      <c r="J596" s="110"/>
      <c r="K596" s="110"/>
      <c r="L596" s="110"/>
      <c r="M596" s="110"/>
      <c r="N596" s="110"/>
      <c r="O596" s="110"/>
      <c r="P596" s="110"/>
      <c r="Q596" s="110"/>
      <c r="R596" s="110"/>
      <c r="S596" s="110"/>
      <c r="T596" s="110"/>
      <c r="U596" s="110"/>
      <c r="V596" s="110"/>
      <c r="W596" s="110"/>
      <c r="X596" s="110"/>
      <c r="Y596" s="110"/>
      <c r="Z596" s="110"/>
    </row>
    <row r="597">
      <c r="A597" s="110"/>
      <c r="B597" s="110"/>
      <c r="C597" s="110"/>
      <c r="D597" s="110"/>
      <c r="E597" s="110"/>
      <c r="F597" s="110"/>
      <c r="G597" s="110"/>
      <c r="H597" s="110"/>
      <c r="I597" s="110"/>
      <c r="J597" s="110"/>
      <c r="K597" s="110"/>
      <c r="L597" s="110"/>
      <c r="M597" s="110"/>
      <c r="N597" s="110"/>
      <c r="O597" s="110"/>
      <c r="P597" s="110"/>
      <c r="Q597" s="110"/>
      <c r="R597" s="110"/>
      <c r="S597" s="110"/>
      <c r="T597" s="110"/>
      <c r="U597" s="110"/>
      <c r="V597" s="110"/>
      <c r="W597" s="110"/>
      <c r="X597" s="110"/>
      <c r="Y597" s="110"/>
      <c r="Z597" s="110"/>
    </row>
    <row r="598">
      <c r="A598" s="110"/>
      <c r="B598" s="110"/>
      <c r="C598" s="110"/>
      <c r="D598" s="110"/>
      <c r="E598" s="110"/>
      <c r="F598" s="110"/>
      <c r="G598" s="110"/>
      <c r="H598" s="110"/>
      <c r="I598" s="110"/>
      <c r="J598" s="110"/>
      <c r="K598" s="110"/>
      <c r="L598" s="110"/>
      <c r="M598" s="110"/>
      <c r="N598" s="110"/>
      <c r="O598" s="110"/>
      <c r="P598" s="110"/>
      <c r="Q598" s="110"/>
      <c r="R598" s="110"/>
      <c r="S598" s="110"/>
      <c r="T598" s="110"/>
      <c r="U598" s="110"/>
      <c r="V598" s="110"/>
      <c r="W598" s="110"/>
      <c r="X598" s="110"/>
      <c r="Y598" s="110"/>
      <c r="Z598" s="110"/>
    </row>
    <row r="599">
      <c r="A599" s="110"/>
      <c r="B599" s="110"/>
      <c r="C599" s="110"/>
      <c r="D599" s="110"/>
      <c r="E599" s="110"/>
      <c r="F599" s="110"/>
      <c r="G599" s="110"/>
      <c r="H599" s="110"/>
      <c r="I599" s="110"/>
      <c r="J599" s="110"/>
      <c r="K599" s="110"/>
      <c r="L599" s="110"/>
      <c r="M599" s="110"/>
      <c r="N599" s="110"/>
      <c r="O599" s="110"/>
      <c r="P599" s="110"/>
      <c r="Q599" s="110"/>
      <c r="R599" s="110"/>
      <c r="S599" s="110"/>
      <c r="T599" s="110"/>
      <c r="U599" s="110"/>
      <c r="V599" s="110"/>
      <c r="W599" s="110"/>
      <c r="X599" s="110"/>
      <c r="Y599" s="110"/>
      <c r="Z599" s="110"/>
    </row>
    <row r="600">
      <c r="A600" s="110"/>
      <c r="B600" s="110"/>
      <c r="C600" s="110"/>
      <c r="D600" s="110"/>
      <c r="E600" s="110"/>
      <c r="F600" s="110"/>
      <c r="G600" s="110"/>
      <c r="H600" s="110"/>
      <c r="I600" s="110"/>
      <c r="J600" s="110"/>
      <c r="K600" s="110"/>
      <c r="L600" s="110"/>
      <c r="M600" s="110"/>
      <c r="N600" s="110"/>
      <c r="O600" s="110"/>
      <c r="P600" s="110"/>
      <c r="Q600" s="110"/>
      <c r="R600" s="110"/>
      <c r="S600" s="110"/>
      <c r="T600" s="110"/>
      <c r="U600" s="110"/>
      <c r="V600" s="110"/>
      <c r="W600" s="110"/>
      <c r="X600" s="110"/>
      <c r="Y600" s="110"/>
      <c r="Z600" s="110"/>
    </row>
    <row r="601">
      <c r="A601" s="110"/>
      <c r="B601" s="110"/>
      <c r="C601" s="110"/>
      <c r="D601" s="110"/>
      <c r="E601" s="110"/>
      <c r="F601" s="110"/>
      <c r="G601" s="110"/>
      <c r="H601" s="110"/>
      <c r="I601" s="110"/>
      <c r="J601" s="110"/>
      <c r="K601" s="110"/>
      <c r="L601" s="110"/>
      <c r="M601" s="110"/>
      <c r="N601" s="110"/>
      <c r="O601" s="110"/>
      <c r="P601" s="110"/>
      <c r="Q601" s="110"/>
      <c r="R601" s="110"/>
      <c r="S601" s="110"/>
      <c r="T601" s="110"/>
      <c r="U601" s="110"/>
      <c r="V601" s="110"/>
      <c r="W601" s="110"/>
      <c r="X601" s="110"/>
      <c r="Y601" s="110"/>
      <c r="Z601" s="110"/>
    </row>
    <row r="602">
      <c r="A602" s="110"/>
      <c r="B602" s="110"/>
      <c r="C602" s="110"/>
      <c r="D602" s="110"/>
      <c r="E602" s="110"/>
      <c r="F602" s="110"/>
      <c r="G602" s="110"/>
      <c r="H602" s="110"/>
      <c r="I602" s="110"/>
      <c r="J602" s="110"/>
      <c r="K602" s="110"/>
      <c r="L602" s="110"/>
      <c r="M602" s="110"/>
      <c r="N602" s="110"/>
      <c r="O602" s="110"/>
      <c r="P602" s="110"/>
      <c r="Q602" s="110"/>
      <c r="R602" s="110"/>
      <c r="S602" s="110"/>
      <c r="T602" s="110"/>
      <c r="U602" s="110"/>
      <c r="V602" s="110"/>
      <c r="W602" s="110"/>
      <c r="X602" s="110"/>
      <c r="Y602" s="110"/>
      <c r="Z602" s="110"/>
    </row>
    <row r="603">
      <c r="A603" s="110"/>
      <c r="B603" s="110"/>
      <c r="C603" s="110"/>
      <c r="D603" s="110"/>
      <c r="E603" s="110"/>
      <c r="F603" s="110"/>
      <c r="G603" s="110"/>
      <c r="H603" s="110"/>
      <c r="I603" s="110"/>
      <c r="J603" s="110"/>
      <c r="K603" s="110"/>
      <c r="L603" s="110"/>
      <c r="M603" s="110"/>
      <c r="N603" s="110"/>
      <c r="O603" s="110"/>
      <c r="P603" s="110"/>
      <c r="Q603" s="110"/>
      <c r="R603" s="110"/>
      <c r="S603" s="110"/>
      <c r="T603" s="110"/>
      <c r="U603" s="110"/>
      <c r="V603" s="110"/>
      <c r="W603" s="110"/>
      <c r="X603" s="110"/>
      <c r="Y603" s="110"/>
      <c r="Z603" s="110"/>
    </row>
    <row r="604">
      <c r="A604" s="110"/>
      <c r="B604" s="110"/>
      <c r="C604" s="110"/>
      <c r="D604" s="110"/>
      <c r="E604" s="110"/>
      <c r="F604" s="110"/>
      <c r="G604" s="110"/>
      <c r="H604" s="110"/>
      <c r="I604" s="110"/>
      <c r="J604" s="110"/>
      <c r="K604" s="110"/>
      <c r="L604" s="110"/>
      <c r="M604" s="110"/>
      <c r="N604" s="110"/>
      <c r="O604" s="110"/>
      <c r="P604" s="110"/>
      <c r="Q604" s="110"/>
      <c r="R604" s="110"/>
      <c r="S604" s="110"/>
      <c r="T604" s="110"/>
      <c r="U604" s="110"/>
      <c r="V604" s="110"/>
      <c r="W604" s="110"/>
      <c r="X604" s="110"/>
      <c r="Y604" s="110"/>
      <c r="Z604" s="110"/>
    </row>
    <row r="605">
      <c r="A605" s="110"/>
      <c r="B605" s="110"/>
      <c r="C605" s="110"/>
      <c r="D605" s="110"/>
      <c r="E605" s="110"/>
      <c r="F605" s="110"/>
      <c r="G605" s="110"/>
      <c r="H605" s="110"/>
      <c r="I605" s="110"/>
      <c r="J605" s="110"/>
      <c r="K605" s="110"/>
      <c r="L605" s="110"/>
      <c r="M605" s="110"/>
      <c r="N605" s="110"/>
      <c r="O605" s="110"/>
      <c r="P605" s="110"/>
      <c r="Q605" s="110"/>
      <c r="R605" s="110"/>
      <c r="S605" s="110"/>
      <c r="T605" s="110"/>
      <c r="U605" s="110"/>
      <c r="V605" s="110"/>
      <c r="W605" s="110"/>
      <c r="X605" s="110"/>
      <c r="Y605" s="110"/>
      <c r="Z605" s="110"/>
    </row>
    <row r="606">
      <c r="A606" s="110"/>
      <c r="B606" s="110"/>
      <c r="C606" s="110"/>
      <c r="D606" s="110"/>
      <c r="E606" s="110"/>
      <c r="F606" s="110"/>
      <c r="G606" s="110"/>
      <c r="H606" s="110"/>
      <c r="I606" s="110"/>
      <c r="J606" s="110"/>
      <c r="K606" s="110"/>
      <c r="L606" s="110"/>
      <c r="M606" s="110"/>
      <c r="N606" s="110"/>
      <c r="O606" s="110"/>
      <c r="P606" s="110"/>
      <c r="Q606" s="110"/>
      <c r="R606" s="110"/>
      <c r="S606" s="110"/>
      <c r="T606" s="110"/>
      <c r="U606" s="110"/>
      <c r="V606" s="110"/>
      <c r="W606" s="110"/>
      <c r="X606" s="110"/>
      <c r="Y606" s="110"/>
      <c r="Z606" s="110"/>
    </row>
    <row r="607">
      <c r="A607" s="110"/>
      <c r="B607" s="110"/>
      <c r="C607" s="110"/>
      <c r="D607" s="110"/>
      <c r="E607" s="110"/>
      <c r="F607" s="110"/>
      <c r="G607" s="110"/>
      <c r="H607" s="110"/>
      <c r="I607" s="110"/>
      <c r="J607" s="110"/>
      <c r="K607" s="110"/>
      <c r="L607" s="110"/>
      <c r="M607" s="110"/>
      <c r="N607" s="110"/>
      <c r="O607" s="110"/>
      <c r="P607" s="110"/>
      <c r="Q607" s="110"/>
      <c r="R607" s="110"/>
      <c r="S607" s="110"/>
      <c r="T607" s="110"/>
      <c r="U607" s="110"/>
      <c r="V607" s="110"/>
      <c r="W607" s="110"/>
      <c r="X607" s="110"/>
      <c r="Y607" s="110"/>
      <c r="Z607" s="110"/>
    </row>
    <row r="608">
      <c r="A608" s="110"/>
      <c r="B608" s="110"/>
      <c r="C608" s="110"/>
      <c r="D608" s="110"/>
      <c r="E608" s="110"/>
      <c r="F608" s="110"/>
      <c r="G608" s="110"/>
      <c r="H608" s="110"/>
      <c r="I608" s="110"/>
      <c r="J608" s="110"/>
      <c r="K608" s="110"/>
      <c r="L608" s="110"/>
      <c r="M608" s="110"/>
      <c r="N608" s="110"/>
      <c r="O608" s="110"/>
      <c r="P608" s="110"/>
      <c r="Q608" s="110"/>
      <c r="R608" s="110"/>
      <c r="S608" s="110"/>
      <c r="T608" s="110"/>
      <c r="U608" s="110"/>
      <c r="V608" s="110"/>
      <c r="W608" s="110"/>
      <c r="X608" s="110"/>
      <c r="Y608" s="110"/>
      <c r="Z608" s="110"/>
    </row>
    <row r="609">
      <c r="A609" s="110"/>
      <c r="B609" s="110"/>
      <c r="C609" s="110"/>
      <c r="D609" s="110"/>
      <c r="E609" s="110"/>
      <c r="F609" s="110"/>
      <c r="G609" s="110"/>
      <c r="H609" s="110"/>
      <c r="I609" s="110"/>
      <c r="J609" s="110"/>
      <c r="K609" s="110"/>
      <c r="L609" s="110"/>
      <c r="M609" s="110"/>
      <c r="N609" s="110"/>
      <c r="O609" s="110"/>
      <c r="P609" s="110"/>
      <c r="Q609" s="110"/>
      <c r="R609" s="110"/>
      <c r="S609" s="110"/>
      <c r="T609" s="110"/>
      <c r="U609" s="110"/>
      <c r="V609" s="110"/>
      <c r="W609" s="110"/>
      <c r="X609" s="110"/>
      <c r="Y609" s="110"/>
      <c r="Z609" s="110"/>
    </row>
    <row r="610">
      <c r="A610" s="110"/>
      <c r="B610" s="110"/>
      <c r="C610" s="110"/>
      <c r="D610" s="110"/>
      <c r="E610" s="110"/>
      <c r="F610" s="110"/>
      <c r="G610" s="110"/>
      <c r="H610" s="110"/>
      <c r="I610" s="110"/>
      <c r="J610" s="110"/>
      <c r="K610" s="110"/>
      <c r="L610" s="110"/>
      <c r="M610" s="110"/>
      <c r="N610" s="110"/>
      <c r="O610" s="110"/>
      <c r="P610" s="110"/>
      <c r="Q610" s="110"/>
      <c r="R610" s="110"/>
      <c r="S610" s="110"/>
      <c r="T610" s="110"/>
      <c r="U610" s="110"/>
      <c r="V610" s="110"/>
      <c r="W610" s="110"/>
      <c r="X610" s="110"/>
      <c r="Y610" s="110"/>
      <c r="Z610" s="110"/>
    </row>
    <row r="611">
      <c r="A611" s="110"/>
      <c r="B611" s="110"/>
      <c r="C611" s="110"/>
      <c r="D611" s="110"/>
      <c r="E611" s="110"/>
      <c r="F611" s="110"/>
      <c r="G611" s="110"/>
      <c r="H611" s="110"/>
      <c r="I611" s="110"/>
      <c r="J611" s="110"/>
      <c r="K611" s="110"/>
      <c r="L611" s="110"/>
      <c r="M611" s="110"/>
      <c r="N611" s="110"/>
      <c r="O611" s="110"/>
      <c r="P611" s="110"/>
      <c r="Q611" s="110"/>
      <c r="R611" s="110"/>
      <c r="S611" s="110"/>
      <c r="T611" s="110"/>
      <c r="U611" s="110"/>
      <c r="V611" s="110"/>
      <c r="W611" s="110"/>
      <c r="X611" s="110"/>
      <c r="Y611" s="110"/>
      <c r="Z611" s="110"/>
    </row>
    <row r="612">
      <c r="A612" s="110"/>
      <c r="B612" s="110"/>
      <c r="C612" s="110"/>
      <c r="D612" s="110"/>
      <c r="E612" s="110"/>
      <c r="F612" s="110"/>
      <c r="G612" s="110"/>
      <c r="H612" s="110"/>
      <c r="I612" s="110"/>
      <c r="J612" s="110"/>
      <c r="K612" s="110"/>
      <c r="L612" s="110"/>
      <c r="M612" s="110"/>
      <c r="N612" s="110"/>
      <c r="O612" s="110"/>
      <c r="P612" s="110"/>
      <c r="Q612" s="110"/>
      <c r="R612" s="110"/>
      <c r="S612" s="110"/>
      <c r="T612" s="110"/>
      <c r="U612" s="110"/>
      <c r="V612" s="110"/>
      <c r="W612" s="110"/>
      <c r="X612" s="110"/>
      <c r="Y612" s="110"/>
      <c r="Z612" s="110"/>
    </row>
    <row r="613">
      <c r="A613" s="110"/>
      <c r="B613" s="110"/>
      <c r="C613" s="110"/>
      <c r="D613" s="110"/>
      <c r="E613" s="110"/>
      <c r="F613" s="110"/>
      <c r="G613" s="110"/>
      <c r="H613" s="110"/>
      <c r="I613" s="110"/>
      <c r="J613" s="110"/>
      <c r="K613" s="110"/>
      <c r="L613" s="110"/>
      <c r="M613" s="110"/>
      <c r="N613" s="110"/>
      <c r="O613" s="110"/>
      <c r="P613" s="110"/>
      <c r="Q613" s="110"/>
      <c r="R613" s="110"/>
      <c r="S613" s="110"/>
      <c r="T613" s="110"/>
      <c r="U613" s="110"/>
      <c r="V613" s="110"/>
      <c r="W613" s="110"/>
      <c r="X613" s="110"/>
      <c r="Y613" s="110"/>
      <c r="Z613" s="110"/>
    </row>
    <row r="614">
      <c r="A614" s="110"/>
      <c r="B614" s="110"/>
      <c r="C614" s="110"/>
      <c r="D614" s="110"/>
      <c r="E614" s="110"/>
      <c r="F614" s="110"/>
      <c r="G614" s="110"/>
      <c r="H614" s="110"/>
      <c r="I614" s="110"/>
      <c r="J614" s="110"/>
      <c r="K614" s="110"/>
      <c r="L614" s="110"/>
      <c r="M614" s="110"/>
      <c r="N614" s="110"/>
      <c r="O614" s="110"/>
      <c r="P614" s="110"/>
      <c r="Q614" s="110"/>
      <c r="R614" s="110"/>
      <c r="S614" s="110"/>
      <c r="T614" s="110"/>
      <c r="U614" s="110"/>
      <c r="V614" s="110"/>
      <c r="W614" s="110"/>
      <c r="X614" s="110"/>
      <c r="Y614" s="110"/>
      <c r="Z614" s="110"/>
    </row>
    <row r="615">
      <c r="A615" s="110"/>
      <c r="B615" s="110"/>
      <c r="C615" s="110"/>
      <c r="D615" s="110"/>
      <c r="E615" s="110"/>
      <c r="F615" s="110"/>
      <c r="G615" s="110"/>
      <c r="H615" s="110"/>
      <c r="I615" s="110"/>
      <c r="J615" s="110"/>
      <c r="K615" s="110"/>
      <c r="L615" s="110"/>
      <c r="M615" s="110"/>
      <c r="N615" s="110"/>
      <c r="O615" s="110"/>
      <c r="P615" s="110"/>
      <c r="Q615" s="110"/>
      <c r="R615" s="110"/>
      <c r="S615" s="110"/>
      <c r="T615" s="110"/>
      <c r="U615" s="110"/>
      <c r="V615" s="110"/>
      <c r="W615" s="110"/>
      <c r="X615" s="110"/>
      <c r="Y615" s="110"/>
      <c r="Z615" s="110"/>
    </row>
    <row r="616">
      <c r="A616" s="110"/>
      <c r="B616" s="110"/>
      <c r="C616" s="110"/>
      <c r="D616" s="110"/>
      <c r="E616" s="110"/>
      <c r="F616" s="110"/>
      <c r="G616" s="110"/>
      <c r="H616" s="110"/>
      <c r="I616" s="110"/>
      <c r="J616" s="110"/>
      <c r="K616" s="110"/>
      <c r="L616" s="110"/>
      <c r="M616" s="110"/>
      <c r="N616" s="110"/>
      <c r="O616" s="110"/>
      <c r="P616" s="110"/>
      <c r="Q616" s="110"/>
      <c r="R616" s="110"/>
      <c r="S616" s="110"/>
      <c r="T616" s="110"/>
      <c r="U616" s="110"/>
      <c r="V616" s="110"/>
      <c r="W616" s="110"/>
      <c r="X616" s="110"/>
      <c r="Y616" s="110"/>
      <c r="Z616" s="110"/>
    </row>
    <row r="617">
      <c r="A617" s="110"/>
      <c r="B617" s="110"/>
      <c r="C617" s="110"/>
      <c r="D617" s="110"/>
      <c r="E617" s="110"/>
      <c r="F617" s="110"/>
      <c r="G617" s="110"/>
      <c r="H617" s="110"/>
      <c r="I617" s="110"/>
      <c r="J617" s="110"/>
      <c r="K617" s="110"/>
      <c r="L617" s="110"/>
      <c r="M617" s="110"/>
      <c r="N617" s="110"/>
      <c r="O617" s="110"/>
      <c r="P617" s="110"/>
      <c r="Q617" s="110"/>
      <c r="R617" s="110"/>
      <c r="S617" s="110"/>
      <c r="T617" s="110"/>
      <c r="U617" s="110"/>
      <c r="V617" s="110"/>
      <c r="W617" s="110"/>
      <c r="X617" s="110"/>
      <c r="Y617" s="110"/>
      <c r="Z617" s="110"/>
    </row>
    <row r="618">
      <c r="A618" s="110"/>
      <c r="B618" s="110"/>
      <c r="C618" s="110"/>
      <c r="D618" s="110"/>
      <c r="E618" s="110"/>
      <c r="F618" s="110"/>
      <c r="G618" s="110"/>
      <c r="H618" s="110"/>
      <c r="I618" s="110"/>
      <c r="J618" s="110"/>
      <c r="K618" s="110"/>
      <c r="L618" s="110"/>
      <c r="M618" s="110"/>
      <c r="N618" s="110"/>
      <c r="O618" s="110"/>
      <c r="P618" s="110"/>
      <c r="Q618" s="110"/>
      <c r="R618" s="110"/>
      <c r="S618" s="110"/>
      <c r="T618" s="110"/>
      <c r="U618" s="110"/>
      <c r="V618" s="110"/>
      <c r="W618" s="110"/>
      <c r="X618" s="110"/>
      <c r="Y618" s="110"/>
      <c r="Z618" s="110"/>
    </row>
    <row r="619">
      <c r="A619" s="110"/>
      <c r="B619" s="110"/>
      <c r="C619" s="110"/>
      <c r="D619" s="110"/>
      <c r="E619" s="110"/>
      <c r="F619" s="110"/>
      <c r="G619" s="110"/>
      <c r="H619" s="110"/>
      <c r="I619" s="110"/>
      <c r="J619" s="110"/>
      <c r="K619" s="110"/>
      <c r="L619" s="110"/>
      <c r="M619" s="110"/>
      <c r="N619" s="110"/>
      <c r="O619" s="110"/>
      <c r="P619" s="110"/>
      <c r="Q619" s="110"/>
      <c r="R619" s="110"/>
      <c r="S619" s="110"/>
      <c r="T619" s="110"/>
      <c r="U619" s="110"/>
      <c r="V619" s="110"/>
      <c r="W619" s="110"/>
      <c r="X619" s="110"/>
      <c r="Y619" s="110"/>
      <c r="Z619" s="110"/>
    </row>
    <row r="620">
      <c r="A620" s="110"/>
      <c r="B620" s="110"/>
      <c r="C620" s="110"/>
      <c r="D620" s="110"/>
      <c r="E620" s="110"/>
      <c r="F620" s="110"/>
      <c r="G620" s="110"/>
      <c r="H620" s="110"/>
      <c r="I620" s="110"/>
      <c r="J620" s="110"/>
      <c r="K620" s="110"/>
      <c r="L620" s="110"/>
      <c r="M620" s="110"/>
      <c r="N620" s="110"/>
      <c r="O620" s="110"/>
      <c r="P620" s="110"/>
      <c r="Q620" s="110"/>
      <c r="R620" s="110"/>
      <c r="S620" s="110"/>
      <c r="T620" s="110"/>
      <c r="U620" s="110"/>
      <c r="V620" s="110"/>
      <c r="W620" s="110"/>
      <c r="X620" s="110"/>
      <c r="Y620" s="110"/>
      <c r="Z620" s="110"/>
    </row>
    <row r="621">
      <c r="A621" s="110"/>
      <c r="B621" s="110"/>
      <c r="C621" s="110"/>
      <c r="D621" s="110"/>
      <c r="E621" s="110"/>
      <c r="F621" s="110"/>
      <c r="G621" s="110"/>
      <c r="H621" s="110"/>
      <c r="I621" s="110"/>
      <c r="J621" s="110"/>
      <c r="K621" s="110"/>
      <c r="L621" s="110"/>
      <c r="M621" s="110"/>
      <c r="N621" s="110"/>
      <c r="O621" s="110"/>
      <c r="P621" s="110"/>
      <c r="Q621" s="110"/>
      <c r="R621" s="110"/>
      <c r="S621" s="110"/>
      <c r="T621" s="110"/>
      <c r="U621" s="110"/>
      <c r="V621" s="110"/>
      <c r="W621" s="110"/>
      <c r="X621" s="110"/>
      <c r="Y621" s="110"/>
      <c r="Z621" s="110"/>
    </row>
    <row r="622">
      <c r="A622" s="110"/>
      <c r="B622" s="110"/>
      <c r="C622" s="110"/>
      <c r="D622" s="110"/>
      <c r="E622" s="110"/>
      <c r="F622" s="110"/>
      <c r="G622" s="110"/>
      <c r="H622" s="110"/>
      <c r="I622" s="110"/>
      <c r="J622" s="110"/>
      <c r="K622" s="110"/>
      <c r="L622" s="110"/>
      <c r="M622" s="110"/>
      <c r="N622" s="110"/>
      <c r="O622" s="110"/>
      <c r="P622" s="110"/>
      <c r="Q622" s="110"/>
      <c r="R622" s="110"/>
      <c r="S622" s="110"/>
      <c r="T622" s="110"/>
      <c r="U622" s="110"/>
      <c r="V622" s="110"/>
      <c r="W622" s="110"/>
      <c r="X622" s="110"/>
      <c r="Y622" s="110"/>
      <c r="Z622" s="110"/>
    </row>
    <row r="623">
      <c r="A623" s="110"/>
      <c r="B623" s="110"/>
      <c r="C623" s="110"/>
      <c r="D623" s="110"/>
      <c r="E623" s="110"/>
      <c r="F623" s="110"/>
      <c r="G623" s="110"/>
      <c r="H623" s="110"/>
      <c r="I623" s="110"/>
      <c r="J623" s="110"/>
      <c r="K623" s="110"/>
      <c r="L623" s="110"/>
      <c r="M623" s="110"/>
      <c r="N623" s="110"/>
      <c r="O623" s="110"/>
      <c r="P623" s="110"/>
      <c r="Q623" s="110"/>
      <c r="R623" s="110"/>
      <c r="S623" s="110"/>
      <c r="T623" s="110"/>
      <c r="U623" s="110"/>
      <c r="V623" s="110"/>
      <c r="W623" s="110"/>
      <c r="X623" s="110"/>
      <c r="Y623" s="110"/>
      <c r="Z623" s="110"/>
    </row>
    <row r="624">
      <c r="A624" s="110"/>
      <c r="B624" s="110"/>
      <c r="C624" s="110"/>
      <c r="D624" s="110"/>
      <c r="E624" s="110"/>
      <c r="F624" s="110"/>
      <c r="G624" s="110"/>
      <c r="H624" s="110"/>
      <c r="I624" s="110"/>
      <c r="J624" s="110"/>
      <c r="K624" s="110"/>
      <c r="L624" s="110"/>
      <c r="M624" s="110"/>
      <c r="N624" s="110"/>
      <c r="O624" s="110"/>
      <c r="P624" s="110"/>
      <c r="Q624" s="110"/>
      <c r="R624" s="110"/>
      <c r="S624" s="110"/>
      <c r="T624" s="110"/>
      <c r="U624" s="110"/>
      <c r="V624" s="110"/>
      <c r="W624" s="110"/>
      <c r="X624" s="110"/>
      <c r="Y624" s="110"/>
      <c r="Z624" s="110"/>
    </row>
    <row r="625">
      <c r="A625" s="110"/>
      <c r="B625" s="110"/>
      <c r="C625" s="110"/>
      <c r="D625" s="110"/>
      <c r="E625" s="110"/>
      <c r="F625" s="110"/>
      <c r="G625" s="110"/>
      <c r="H625" s="110"/>
      <c r="I625" s="110"/>
      <c r="J625" s="110"/>
      <c r="K625" s="110"/>
      <c r="L625" s="110"/>
      <c r="M625" s="110"/>
      <c r="N625" s="110"/>
      <c r="O625" s="110"/>
      <c r="P625" s="110"/>
      <c r="Q625" s="110"/>
      <c r="R625" s="110"/>
      <c r="S625" s="110"/>
      <c r="T625" s="110"/>
      <c r="U625" s="110"/>
      <c r="V625" s="110"/>
      <c r="W625" s="110"/>
      <c r="X625" s="110"/>
      <c r="Y625" s="110"/>
      <c r="Z625" s="110"/>
    </row>
    <row r="626">
      <c r="A626" s="110"/>
      <c r="B626" s="110"/>
      <c r="C626" s="110"/>
      <c r="D626" s="110"/>
      <c r="E626" s="110"/>
      <c r="F626" s="110"/>
      <c r="G626" s="110"/>
      <c r="H626" s="110"/>
      <c r="I626" s="110"/>
      <c r="J626" s="110"/>
      <c r="K626" s="110"/>
      <c r="L626" s="110"/>
      <c r="M626" s="110"/>
      <c r="N626" s="110"/>
      <c r="O626" s="110"/>
      <c r="P626" s="110"/>
      <c r="Q626" s="110"/>
      <c r="R626" s="110"/>
      <c r="S626" s="110"/>
      <c r="T626" s="110"/>
      <c r="U626" s="110"/>
      <c r="V626" s="110"/>
      <c r="W626" s="110"/>
      <c r="X626" s="110"/>
      <c r="Y626" s="110"/>
      <c r="Z626" s="110"/>
    </row>
    <row r="627">
      <c r="A627" s="110"/>
      <c r="B627" s="110"/>
      <c r="C627" s="110"/>
      <c r="D627" s="110"/>
      <c r="E627" s="110"/>
      <c r="F627" s="110"/>
      <c r="G627" s="110"/>
      <c r="H627" s="110"/>
      <c r="I627" s="110"/>
      <c r="J627" s="110"/>
      <c r="K627" s="110"/>
      <c r="L627" s="110"/>
      <c r="M627" s="110"/>
      <c r="N627" s="110"/>
      <c r="O627" s="110"/>
      <c r="P627" s="110"/>
      <c r="Q627" s="110"/>
      <c r="R627" s="110"/>
      <c r="S627" s="110"/>
      <c r="T627" s="110"/>
      <c r="U627" s="110"/>
      <c r="V627" s="110"/>
      <c r="W627" s="110"/>
      <c r="X627" s="110"/>
      <c r="Y627" s="110"/>
      <c r="Z627" s="110"/>
    </row>
    <row r="628">
      <c r="A628" s="110"/>
      <c r="B628" s="110"/>
      <c r="C628" s="110"/>
      <c r="D628" s="110"/>
      <c r="E628" s="110"/>
      <c r="F628" s="110"/>
      <c r="G628" s="110"/>
      <c r="H628" s="110"/>
      <c r="I628" s="110"/>
      <c r="J628" s="110"/>
      <c r="K628" s="110"/>
      <c r="L628" s="110"/>
      <c r="M628" s="110"/>
      <c r="N628" s="110"/>
      <c r="O628" s="110"/>
      <c r="P628" s="110"/>
      <c r="Q628" s="110"/>
      <c r="R628" s="110"/>
      <c r="S628" s="110"/>
      <c r="T628" s="110"/>
      <c r="U628" s="110"/>
      <c r="V628" s="110"/>
      <c r="W628" s="110"/>
      <c r="X628" s="110"/>
      <c r="Y628" s="110"/>
      <c r="Z628" s="110"/>
    </row>
    <row r="629">
      <c r="A629" s="110"/>
      <c r="B629" s="110"/>
      <c r="C629" s="110"/>
      <c r="D629" s="110"/>
      <c r="E629" s="110"/>
      <c r="F629" s="110"/>
      <c r="G629" s="110"/>
      <c r="H629" s="110"/>
      <c r="I629" s="110"/>
      <c r="J629" s="110"/>
      <c r="K629" s="110"/>
      <c r="L629" s="110"/>
      <c r="M629" s="110"/>
      <c r="N629" s="110"/>
      <c r="O629" s="110"/>
      <c r="P629" s="110"/>
      <c r="Q629" s="110"/>
      <c r="R629" s="110"/>
      <c r="S629" s="110"/>
      <c r="T629" s="110"/>
      <c r="U629" s="110"/>
      <c r="V629" s="110"/>
      <c r="W629" s="110"/>
      <c r="X629" s="110"/>
      <c r="Y629" s="110"/>
      <c r="Z629" s="110"/>
    </row>
    <row r="630">
      <c r="A630" s="110"/>
      <c r="B630" s="110"/>
      <c r="C630" s="110"/>
      <c r="D630" s="110"/>
      <c r="E630" s="110"/>
      <c r="F630" s="110"/>
      <c r="G630" s="110"/>
      <c r="H630" s="110"/>
      <c r="I630" s="110"/>
      <c r="J630" s="110"/>
      <c r="K630" s="110"/>
      <c r="L630" s="110"/>
      <c r="M630" s="110"/>
      <c r="N630" s="110"/>
      <c r="O630" s="110"/>
      <c r="P630" s="110"/>
      <c r="Q630" s="110"/>
      <c r="R630" s="110"/>
      <c r="S630" s="110"/>
      <c r="T630" s="110"/>
      <c r="U630" s="110"/>
      <c r="V630" s="110"/>
      <c r="W630" s="110"/>
      <c r="X630" s="110"/>
      <c r="Y630" s="110"/>
      <c r="Z630" s="110"/>
    </row>
    <row r="631">
      <c r="A631" s="110"/>
      <c r="B631" s="110"/>
      <c r="C631" s="110"/>
      <c r="D631" s="110"/>
      <c r="E631" s="110"/>
      <c r="F631" s="110"/>
      <c r="G631" s="110"/>
      <c r="H631" s="110"/>
      <c r="I631" s="110"/>
      <c r="J631" s="110"/>
      <c r="K631" s="110"/>
      <c r="L631" s="110"/>
      <c r="M631" s="110"/>
      <c r="N631" s="110"/>
      <c r="O631" s="110"/>
      <c r="P631" s="110"/>
      <c r="Q631" s="110"/>
      <c r="R631" s="110"/>
      <c r="S631" s="110"/>
      <c r="T631" s="110"/>
      <c r="U631" s="110"/>
      <c r="V631" s="110"/>
      <c r="W631" s="110"/>
      <c r="X631" s="110"/>
      <c r="Y631" s="110"/>
      <c r="Z631" s="110"/>
    </row>
    <row r="632">
      <c r="A632" s="110"/>
      <c r="B632" s="110"/>
      <c r="C632" s="110"/>
      <c r="D632" s="110"/>
      <c r="E632" s="110"/>
      <c r="F632" s="110"/>
      <c r="G632" s="110"/>
      <c r="H632" s="110"/>
      <c r="I632" s="110"/>
      <c r="J632" s="110"/>
      <c r="K632" s="110"/>
      <c r="L632" s="110"/>
      <c r="M632" s="110"/>
      <c r="N632" s="110"/>
      <c r="O632" s="110"/>
      <c r="P632" s="110"/>
      <c r="Q632" s="110"/>
      <c r="R632" s="110"/>
      <c r="S632" s="110"/>
      <c r="T632" s="110"/>
      <c r="U632" s="110"/>
      <c r="V632" s="110"/>
      <c r="W632" s="110"/>
      <c r="X632" s="110"/>
      <c r="Y632" s="110"/>
      <c r="Z632" s="110"/>
    </row>
    <row r="633">
      <c r="A633" s="110"/>
      <c r="B633" s="110"/>
      <c r="C633" s="110"/>
      <c r="D633" s="110"/>
      <c r="E633" s="110"/>
      <c r="F633" s="110"/>
      <c r="G633" s="110"/>
      <c r="H633" s="110"/>
      <c r="I633" s="110"/>
      <c r="J633" s="110"/>
      <c r="K633" s="110"/>
      <c r="L633" s="110"/>
      <c r="M633" s="110"/>
      <c r="N633" s="110"/>
      <c r="O633" s="110"/>
      <c r="P633" s="110"/>
      <c r="Q633" s="110"/>
      <c r="R633" s="110"/>
      <c r="S633" s="110"/>
      <c r="T633" s="110"/>
      <c r="U633" s="110"/>
      <c r="V633" s="110"/>
      <c r="W633" s="110"/>
      <c r="X633" s="110"/>
      <c r="Y633" s="110"/>
      <c r="Z633" s="110"/>
    </row>
    <row r="634">
      <c r="A634" s="110"/>
      <c r="B634" s="110"/>
      <c r="C634" s="110"/>
      <c r="D634" s="110"/>
      <c r="E634" s="110"/>
      <c r="F634" s="110"/>
      <c r="G634" s="110"/>
      <c r="H634" s="110"/>
      <c r="I634" s="110"/>
      <c r="J634" s="110"/>
      <c r="K634" s="110"/>
      <c r="L634" s="110"/>
      <c r="M634" s="110"/>
      <c r="N634" s="110"/>
      <c r="O634" s="110"/>
      <c r="P634" s="110"/>
      <c r="Q634" s="110"/>
      <c r="R634" s="110"/>
      <c r="S634" s="110"/>
      <c r="T634" s="110"/>
      <c r="U634" s="110"/>
      <c r="V634" s="110"/>
      <c r="W634" s="110"/>
      <c r="X634" s="110"/>
      <c r="Y634" s="110"/>
      <c r="Z634" s="110"/>
    </row>
    <row r="635">
      <c r="A635" s="110"/>
      <c r="B635" s="110"/>
      <c r="C635" s="110"/>
      <c r="D635" s="110"/>
      <c r="E635" s="110"/>
      <c r="F635" s="110"/>
      <c r="G635" s="110"/>
      <c r="H635" s="110"/>
      <c r="I635" s="110"/>
      <c r="J635" s="110"/>
      <c r="K635" s="110"/>
      <c r="L635" s="110"/>
      <c r="M635" s="110"/>
      <c r="N635" s="110"/>
      <c r="O635" s="110"/>
      <c r="P635" s="110"/>
      <c r="Q635" s="110"/>
      <c r="R635" s="110"/>
      <c r="S635" s="110"/>
      <c r="T635" s="110"/>
      <c r="U635" s="110"/>
      <c r="V635" s="110"/>
      <c r="W635" s="110"/>
      <c r="X635" s="110"/>
      <c r="Y635" s="110"/>
      <c r="Z635" s="110"/>
    </row>
    <row r="636">
      <c r="A636" s="110"/>
      <c r="B636" s="110"/>
      <c r="C636" s="110"/>
      <c r="D636" s="110"/>
      <c r="E636" s="110"/>
      <c r="F636" s="110"/>
      <c r="G636" s="110"/>
      <c r="H636" s="110"/>
      <c r="I636" s="110"/>
      <c r="J636" s="110"/>
      <c r="K636" s="110"/>
      <c r="L636" s="110"/>
      <c r="M636" s="110"/>
      <c r="N636" s="110"/>
      <c r="O636" s="110"/>
      <c r="P636" s="110"/>
      <c r="Q636" s="110"/>
      <c r="R636" s="110"/>
      <c r="S636" s="110"/>
      <c r="T636" s="110"/>
      <c r="U636" s="110"/>
      <c r="V636" s="110"/>
      <c r="W636" s="110"/>
      <c r="X636" s="110"/>
      <c r="Y636" s="110"/>
      <c r="Z636" s="110"/>
    </row>
    <row r="637">
      <c r="A637" s="110"/>
      <c r="B637" s="110"/>
      <c r="C637" s="110"/>
      <c r="D637" s="110"/>
      <c r="E637" s="110"/>
      <c r="F637" s="110"/>
      <c r="G637" s="110"/>
      <c r="H637" s="110"/>
      <c r="I637" s="110"/>
      <c r="J637" s="110"/>
      <c r="K637" s="110"/>
      <c r="L637" s="110"/>
      <c r="M637" s="110"/>
      <c r="N637" s="110"/>
      <c r="O637" s="110"/>
      <c r="P637" s="110"/>
      <c r="Q637" s="110"/>
      <c r="R637" s="110"/>
      <c r="S637" s="110"/>
      <c r="T637" s="110"/>
      <c r="U637" s="110"/>
      <c r="V637" s="110"/>
      <c r="W637" s="110"/>
      <c r="X637" s="110"/>
      <c r="Y637" s="110"/>
      <c r="Z637" s="110"/>
    </row>
    <row r="638">
      <c r="A638" s="110"/>
      <c r="B638" s="110"/>
      <c r="C638" s="110"/>
      <c r="D638" s="110"/>
      <c r="E638" s="110"/>
      <c r="F638" s="110"/>
      <c r="G638" s="110"/>
      <c r="H638" s="110"/>
      <c r="I638" s="110"/>
      <c r="J638" s="110"/>
      <c r="K638" s="110"/>
      <c r="L638" s="110"/>
      <c r="M638" s="110"/>
      <c r="N638" s="110"/>
      <c r="O638" s="110"/>
      <c r="P638" s="110"/>
      <c r="Q638" s="110"/>
      <c r="R638" s="110"/>
      <c r="S638" s="110"/>
      <c r="T638" s="110"/>
      <c r="U638" s="110"/>
      <c r="V638" s="110"/>
      <c r="W638" s="110"/>
      <c r="X638" s="110"/>
      <c r="Y638" s="110"/>
      <c r="Z638" s="110"/>
    </row>
    <row r="639">
      <c r="A639" s="110"/>
      <c r="B639" s="110"/>
      <c r="C639" s="110"/>
      <c r="D639" s="110"/>
      <c r="E639" s="110"/>
      <c r="F639" s="110"/>
      <c r="G639" s="110"/>
      <c r="H639" s="110"/>
      <c r="I639" s="110"/>
      <c r="J639" s="110"/>
      <c r="K639" s="110"/>
      <c r="L639" s="110"/>
      <c r="M639" s="110"/>
      <c r="N639" s="110"/>
      <c r="O639" s="110"/>
      <c r="P639" s="110"/>
      <c r="Q639" s="110"/>
      <c r="R639" s="110"/>
      <c r="S639" s="110"/>
      <c r="T639" s="110"/>
      <c r="U639" s="110"/>
      <c r="V639" s="110"/>
      <c r="W639" s="110"/>
      <c r="X639" s="110"/>
      <c r="Y639" s="110"/>
      <c r="Z639" s="110"/>
    </row>
    <row r="640">
      <c r="A640" s="110"/>
      <c r="B640" s="110"/>
      <c r="C640" s="110"/>
      <c r="D640" s="110"/>
      <c r="E640" s="110"/>
      <c r="F640" s="110"/>
      <c r="G640" s="110"/>
      <c r="H640" s="110"/>
      <c r="I640" s="110"/>
      <c r="J640" s="110"/>
      <c r="K640" s="110"/>
      <c r="L640" s="110"/>
      <c r="M640" s="110"/>
      <c r="N640" s="110"/>
      <c r="O640" s="110"/>
      <c r="P640" s="110"/>
      <c r="Q640" s="110"/>
      <c r="R640" s="110"/>
      <c r="S640" s="110"/>
      <c r="T640" s="110"/>
      <c r="U640" s="110"/>
      <c r="V640" s="110"/>
      <c r="W640" s="110"/>
      <c r="X640" s="110"/>
      <c r="Y640" s="110"/>
      <c r="Z640" s="110"/>
    </row>
    <row r="641">
      <c r="A641" s="110"/>
      <c r="B641" s="110"/>
      <c r="C641" s="110"/>
      <c r="D641" s="110"/>
      <c r="E641" s="110"/>
      <c r="F641" s="110"/>
      <c r="G641" s="110"/>
      <c r="H641" s="110"/>
      <c r="I641" s="110"/>
      <c r="J641" s="110"/>
      <c r="K641" s="110"/>
      <c r="L641" s="110"/>
      <c r="M641" s="110"/>
      <c r="N641" s="110"/>
      <c r="O641" s="110"/>
      <c r="P641" s="110"/>
      <c r="Q641" s="110"/>
      <c r="R641" s="110"/>
      <c r="S641" s="110"/>
      <c r="T641" s="110"/>
      <c r="U641" s="110"/>
      <c r="V641" s="110"/>
      <c r="W641" s="110"/>
      <c r="X641" s="110"/>
      <c r="Y641" s="110"/>
      <c r="Z641" s="110"/>
    </row>
    <row r="642">
      <c r="A642" s="110"/>
      <c r="B642" s="110"/>
      <c r="C642" s="110"/>
      <c r="D642" s="110"/>
      <c r="E642" s="110"/>
      <c r="F642" s="110"/>
      <c r="G642" s="110"/>
      <c r="H642" s="110"/>
      <c r="I642" s="110"/>
      <c r="J642" s="110"/>
      <c r="K642" s="110"/>
      <c r="L642" s="110"/>
      <c r="M642" s="110"/>
      <c r="N642" s="110"/>
      <c r="O642" s="110"/>
      <c r="P642" s="110"/>
      <c r="Q642" s="110"/>
      <c r="R642" s="110"/>
      <c r="S642" s="110"/>
      <c r="T642" s="110"/>
      <c r="U642" s="110"/>
      <c r="V642" s="110"/>
      <c r="W642" s="110"/>
      <c r="X642" s="110"/>
      <c r="Y642" s="110"/>
      <c r="Z642" s="110"/>
    </row>
    <row r="643">
      <c r="A643" s="110"/>
      <c r="B643" s="110"/>
      <c r="C643" s="110"/>
      <c r="D643" s="110"/>
      <c r="E643" s="110"/>
      <c r="F643" s="110"/>
      <c r="G643" s="110"/>
      <c r="H643" s="110"/>
      <c r="I643" s="110"/>
      <c r="J643" s="110"/>
      <c r="K643" s="110"/>
      <c r="L643" s="110"/>
      <c r="M643" s="110"/>
      <c r="N643" s="110"/>
      <c r="O643" s="110"/>
      <c r="P643" s="110"/>
      <c r="Q643" s="110"/>
      <c r="R643" s="110"/>
      <c r="S643" s="110"/>
      <c r="T643" s="110"/>
      <c r="U643" s="110"/>
      <c r="V643" s="110"/>
      <c r="W643" s="110"/>
      <c r="X643" s="110"/>
      <c r="Y643" s="110"/>
      <c r="Z643" s="110"/>
    </row>
    <row r="644">
      <c r="A644" s="110"/>
      <c r="B644" s="110"/>
      <c r="C644" s="110"/>
      <c r="D644" s="110"/>
      <c r="E644" s="110"/>
      <c r="F644" s="110"/>
      <c r="G644" s="110"/>
      <c r="H644" s="110"/>
      <c r="I644" s="110"/>
      <c r="J644" s="110"/>
      <c r="K644" s="110"/>
      <c r="L644" s="110"/>
      <c r="M644" s="110"/>
      <c r="N644" s="110"/>
      <c r="O644" s="110"/>
      <c r="P644" s="110"/>
      <c r="Q644" s="110"/>
      <c r="R644" s="110"/>
      <c r="S644" s="110"/>
      <c r="T644" s="110"/>
      <c r="U644" s="110"/>
      <c r="V644" s="110"/>
      <c r="W644" s="110"/>
      <c r="X644" s="110"/>
      <c r="Y644" s="110"/>
      <c r="Z644" s="110"/>
    </row>
    <row r="645">
      <c r="A645" s="110"/>
      <c r="B645" s="110"/>
      <c r="C645" s="110"/>
      <c r="D645" s="110"/>
      <c r="E645" s="110"/>
      <c r="F645" s="110"/>
      <c r="G645" s="110"/>
      <c r="H645" s="110"/>
      <c r="I645" s="110"/>
      <c r="J645" s="110"/>
      <c r="K645" s="110"/>
      <c r="L645" s="110"/>
      <c r="M645" s="110"/>
      <c r="N645" s="110"/>
      <c r="O645" s="110"/>
      <c r="P645" s="110"/>
      <c r="Q645" s="110"/>
      <c r="R645" s="110"/>
      <c r="S645" s="110"/>
      <c r="T645" s="110"/>
      <c r="U645" s="110"/>
      <c r="V645" s="110"/>
      <c r="W645" s="110"/>
      <c r="X645" s="110"/>
      <c r="Y645" s="110"/>
      <c r="Z645" s="110"/>
    </row>
    <row r="646">
      <c r="A646" s="110"/>
      <c r="B646" s="110"/>
      <c r="C646" s="110"/>
      <c r="D646" s="110"/>
      <c r="E646" s="110"/>
      <c r="F646" s="110"/>
      <c r="G646" s="110"/>
      <c r="H646" s="110"/>
      <c r="I646" s="110"/>
      <c r="J646" s="110"/>
      <c r="K646" s="110"/>
      <c r="L646" s="110"/>
      <c r="M646" s="110"/>
      <c r="N646" s="110"/>
      <c r="O646" s="110"/>
      <c r="P646" s="110"/>
      <c r="Q646" s="110"/>
      <c r="R646" s="110"/>
      <c r="S646" s="110"/>
      <c r="T646" s="110"/>
      <c r="U646" s="110"/>
      <c r="V646" s="110"/>
      <c r="W646" s="110"/>
      <c r="X646" s="110"/>
      <c r="Y646" s="110"/>
      <c r="Z646" s="110"/>
    </row>
    <row r="647">
      <c r="A647" s="110"/>
      <c r="B647" s="110"/>
      <c r="C647" s="110"/>
      <c r="D647" s="110"/>
      <c r="E647" s="110"/>
      <c r="F647" s="110"/>
      <c r="G647" s="110"/>
      <c r="H647" s="110"/>
      <c r="I647" s="110"/>
      <c r="J647" s="110"/>
      <c r="K647" s="110"/>
      <c r="L647" s="110"/>
      <c r="M647" s="110"/>
      <c r="N647" s="110"/>
      <c r="O647" s="110"/>
      <c r="P647" s="110"/>
      <c r="Q647" s="110"/>
      <c r="R647" s="110"/>
      <c r="S647" s="110"/>
      <c r="T647" s="110"/>
      <c r="U647" s="110"/>
      <c r="V647" s="110"/>
      <c r="W647" s="110"/>
      <c r="X647" s="110"/>
      <c r="Y647" s="110"/>
      <c r="Z647" s="110"/>
    </row>
    <row r="648">
      <c r="A648" s="110"/>
      <c r="B648" s="110"/>
      <c r="C648" s="110"/>
      <c r="D648" s="110"/>
      <c r="E648" s="110"/>
      <c r="F648" s="110"/>
      <c r="G648" s="110"/>
      <c r="H648" s="110"/>
      <c r="I648" s="110"/>
      <c r="J648" s="110"/>
      <c r="K648" s="110"/>
      <c r="L648" s="110"/>
      <c r="M648" s="110"/>
      <c r="N648" s="110"/>
      <c r="O648" s="110"/>
      <c r="P648" s="110"/>
      <c r="Q648" s="110"/>
      <c r="R648" s="110"/>
      <c r="S648" s="110"/>
      <c r="T648" s="110"/>
      <c r="U648" s="110"/>
      <c r="V648" s="110"/>
      <c r="W648" s="110"/>
      <c r="X648" s="110"/>
      <c r="Y648" s="110"/>
      <c r="Z648" s="110"/>
    </row>
    <row r="649">
      <c r="A649" s="110"/>
      <c r="B649" s="110"/>
      <c r="C649" s="110"/>
      <c r="D649" s="110"/>
      <c r="E649" s="110"/>
      <c r="F649" s="110"/>
      <c r="G649" s="110"/>
      <c r="H649" s="110"/>
      <c r="I649" s="110"/>
      <c r="J649" s="110"/>
      <c r="K649" s="110"/>
      <c r="L649" s="110"/>
      <c r="M649" s="110"/>
      <c r="N649" s="110"/>
      <c r="O649" s="110"/>
      <c r="P649" s="110"/>
      <c r="Q649" s="110"/>
      <c r="R649" s="110"/>
      <c r="S649" s="110"/>
      <c r="T649" s="110"/>
      <c r="U649" s="110"/>
      <c r="V649" s="110"/>
      <c r="W649" s="110"/>
      <c r="X649" s="110"/>
      <c r="Y649" s="110"/>
      <c r="Z649" s="110"/>
    </row>
    <row r="650">
      <c r="A650" s="110"/>
      <c r="B650" s="110"/>
      <c r="C650" s="110"/>
      <c r="D650" s="110"/>
      <c r="E650" s="110"/>
      <c r="F650" s="110"/>
      <c r="G650" s="110"/>
      <c r="H650" s="110"/>
      <c r="I650" s="110"/>
      <c r="J650" s="110"/>
      <c r="K650" s="110"/>
      <c r="L650" s="110"/>
      <c r="M650" s="110"/>
      <c r="N650" s="110"/>
      <c r="O650" s="110"/>
      <c r="P650" s="110"/>
      <c r="Q650" s="110"/>
      <c r="R650" s="110"/>
      <c r="S650" s="110"/>
      <c r="T650" s="110"/>
      <c r="U650" s="110"/>
      <c r="V650" s="110"/>
      <c r="W650" s="110"/>
      <c r="X650" s="110"/>
      <c r="Y650" s="110"/>
      <c r="Z650" s="110"/>
    </row>
    <row r="651">
      <c r="A651" s="110"/>
      <c r="B651" s="110"/>
      <c r="C651" s="110"/>
      <c r="D651" s="110"/>
      <c r="E651" s="110"/>
      <c r="F651" s="110"/>
      <c r="G651" s="110"/>
      <c r="H651" s="110"/>
      <c r="I651" s="110"/>
      <c r="J651" s="110"/>
      <c r="K651" s="110"/>
      <c r="L651" s="110"/>
      <c r="M651" s="110"/>
      <c r="N651" s="110"/>
      <c r="O651" s="110"/>
      <c r="P651" s="110"/>
      <c r="Q651" s="110"/>
      <c r="R651" s="110"/>
      <c r="S651" s="110"/>
      <c r="T651" s="110"/>
      <c r="U651" s="110"/>
      <c r="V651" s="110"/>
      <c r="W651" s="110"/>
      <c r="X651" s="110"/>
      <c r="Y651" s="110"/>
      <c r="Z651" s="110"/>
    </row>
    <row r="652">
      <c r="A652" s="110"/>
      <c r="B652" s="110"/>
      <c r="C652" s="110"/>
      <c r="D652" s="110"/>
      <c r="E652" s="110"/>
      <c r="F652" s="110"/>
      <c r="G652" s="110"/>
      <c r="H652" s="110"/>
      <c r="I652" s="110"/>
      <c r="J652" s="110"/>
      <c r="K652" s="110"/>
      <c r="L652" s="110"/>
      <c r="M652" s="110"/>
      <c r="N652" s="110"/>
      <c r="O652" s="110"/>
      <c r="P652" s="110"/>
      <c r="Q652" s="110"/>
      <c r="R652" s="110"/>
      <c r="S652" s="110"/>
      <c r="T652" s="110"/>
      <c r="U652" s="110"/>
      <c r="V652" s="110"/>
      <c r="W652" s="110"/>
      <c r="X652" s="110"/>
      <c r="Y652" s="110"/>
      <c r="Z652" s="110"/>
    </row>
    <row r="653">
      <c r="A653" s="110"/>
      <c r="B653" s="110"/>
      <c r="C653" s="110"/>
      <c r="D653" s="110"/>
      <c r="E653" s="110"/>
      <c r="F653" s="110"/>
      <c r="G653" s="110"/>
      <c r="H653" s="110"/>
      <c r="I653" s="110"/>
      <c r="J653" s="110"/>
      <c r="K653" s="110"/>
      <c r="L653" s="110"/>
      <c r="M653" s="110"/>
      <c r="N653" s="110"/>
      <c r="O653" s="110"/>
      <c r="P653" s="110"/>
      <c r="Q653" s="110"/>
      <c r="R653" s="110"/>
      <c r="S653" s="110"/>
      <c r="T653" s="110"/>
      <c r="U653" s="110"/>
      <c r="V653" s="110"/>
      <c r="W653" s="110"/>
      <c r="X653" s="110"/>
      <c r="Y653" s="110"/>
      <c r="Z653" s="110"/>
    </row>
    <row r="654">
      <c r="A654" s="110"/>
      <c r="B654" s="110"/>
      <c r="C654" s="110"/>
      <c r="D654" s="110"/>
      <c r="E654" s="110"/>
      <c r="F654" s="110"/>
      <c r="G654" s="110"/>
      <c r="H654" s="110"/>
      <c r="I654" s="110"/>
      <c r="J654" s="110"/>
      <c r="K654" s="110"/>
      <c r="L654" s="110"/>
      <c r="M654" s="110"/>
      <c r="N654" s="110"/>
      <c r="O654" s="110"/>
      <c r="P654" s="110"/>
      <c r="Q654" s="110"/>
      <c r="R654" s="110"/>
      <c r="S654" s="110"/>
      <c r="T654" s="110"/>
      <c r="U654" s="110"/>
      <c r="V654" s="110"/>
      <c r="W654" s="110"/>
      <c r="X654" s="110"/>
      <c r="Y654" s="110"/>
      <c r="Z654" s="110"/>
    </row>
    <row r="655">
      <c r="A655" s="110"/>
      <c r="B655" s="110"/>
      <c r="C655" s="110"/>
      <c r="D655" s="110"/>
      <c r="E655" s="110"/>
      <c r="F655" s="110"/>
      <c r="G655" s="110"/>
      <c r="H655" s="110"/>
      <c r="I655" s="110"/>
      <c r="J655" s="110"/>
      <c r="K655" s="110"/>
      <c r="L655" s="110"/>
      <c r="M655" s="110"/>
      <c r="N655" s="110"/>
      <c r="O655" s="110"/>
      <c r="P655" s="110"/>
      <c r="Q655" s="110"/>
      <c r="R655" s="110"/>
      <c r="S655" s="110"/>
      <c r="T655" s="110"/>
      <c r="U655" s="110"/>
      <c r="V655" s="110"/>
      <c r="W655" s="110"/>
      <c r="X655" s="110"/>
      <c r="Y655" s="110"/>
      <c r="Z655" s="110"/>
    </row>
    <row r="656">
      <c r="A656" s="110"/>
      <c r="B656" s="110"/>
      <c r="C656" s="110"/>
      <c r="D656" s="110"/>
      <c r="E656" s="110"/>
      <c r="F656" s="110"/>
      <c r="G656" s="110"/>
      <c r="H656" s="110"/>
      <c r="I656" s="110"/>
      <c r="J656" s="110"/>
      <c r="K656" s="110"/>
      <c r="L656" s="110"/>
      <c r="M656" s="110"/>
      <c r="N656" s="110"/>
      <c r="O656" s="110"/>
      <c r="P656" s="110"/>
      <c r="Q656" s="110"/>
      <c r="R656" s="110"/>
      <c r="S656" s="110"/>
      <c r="T656" s="110"/>
      <c r="U656" s="110"/>
      <c r="V656" s="110"/>
      <c r="W656" s="110"/>
      <c r="X656" s="110"/>
      <c r="Y656" s="110"/>
      <c r="Z656" s="110"/>
    </row>
    <row r="657">
      <c r="A657" s="110"/>
      <c r="B657" s="110"/>
      <c r="C657" s="110"/>
      <c r="D657" s="110"/>
      <c r="E657" s="110"/>
      <c r="F657" s="110"/>
      <c r="G657" s="110"/>
      <c r="H657" s="110"/>
      <c r="I657" s="110"/>
      <c r="J657" s="110"/>
      <c r="K657" s="110"/>
      <c r="L657" s="110"/>
      <c r="M657" s="110"/>
      <c r="N657" s="110"/>
      <c r="O657" s="110"/>
      <c r="P657" s="110"/>
      <c r="Q657" s="110"/>
      <c r="R657" s="110"/>
      <c r="S657" s="110"/>
      <c r="T657" s="110"/>
      <c r="U657" s="110"/>
      <c r="V657" s="110"/>
      <c r="W657" s="110"/>
      <c r="X657" s="110"/>
      <c r="Y657" s="110"/>
      <c r="Z657" s="110"/>
    </row>
    <row r="658">
      <c r="A658" s="110"/>
      <c r="B658" s="110"/>
      <c r="C658" s="110"/>
      <c r="D658" s="110"/>
      <c r="E658" s="110"/>
      <c r="F658" s="110"/>
      <c r="G658" s="110"/>
      <c r="H658" s="110"/>
      <c r="I658" s="110"/>
      <c r="J658" s="110"/>
      <c r="K658" s="110"/>
      <c r="L658" s="110"/>
      <c r="M658" s="110"/>
      <c r="N658" s="110"/>
      <c r="O658" s="110"/>
      <c r="P658" s="110"/>
      <c r="Q658" s="110"/>
      <c r="R658" s="110"/>
      <c r="S658" s="110"/>
      <c r="T658" s="110"/>
      <c r="U658" s="110"/>
      <c r="V658" s="110"/>
      <c r="W658" s="110"/>
      <c r="X658" s="110"/>
      <c r="Y658" s="110"/>
      <c r="Z658" s="110"/>
    </row>
    <row r="659">
      <c r="A659" s="110"/>
      <c r="B659" s="110"/>
      <c r="C659" s="110"/>
      <c r="D659" s="110"/>
      <c r="E659" s="110"/>
      <c r="F659" s="110"/>
      <c r="G659" s="110"/>
      <c r="H659" s="110"/>
      <c r="I659" s="110"/>
      <c r="J659" s="110"/>
      <c r="K659" s="110"/>
      <c r="L659" s="110"/>
      <c r="M659" s="110"/>
      <c r="N659" s="110"/>
      <c r="O659" s="110"/>
      <c r="P659" s="110"/>
      <c r="Q659" s="110"/>
      <c r="R659" s="110"/>
      <c r="S659" s="110"/>
      <c r="T659" s="110"/>
      <c r="U659" s="110"/>
      <c r="V659" s="110"/>
      <c r="W659" s="110"/>
      <c r="X659" s="110"/>
      <c r="Y659" s="110"/>
      <c r="Z659" s="110"/>
    </row>
    <row r="660">
      <c r="A660" s="110"/>
      <c r="B660" s="110"/>
      <c r="C660" s="110"/>
      <c r="D660" s="110"/>
      <c r="E660" s="110"/>
      <c r="F660" s="110"/>
      <c r="G660" s="110"/>
      <c r="H660" s="110"/>
      <c r="I660" s="110"/>
      <c r="J660" s="110"/>
      <c r="K660" s="110"/>
      <c r="L660" s="110"/>
      <c r="M660" s="110"/>
      <c r="N660" s="110"/>
      <c r="O660" s="110"/>
      <c r="P660" s="110"/>
      <c r="Q660" s="110"/>
      <c r="R660" s="110"/>
      <c r="S660" s="110"/>
      <c r="T660" s="110"/>
      <c r="U660" s="110"/>
      <c r="V660" s="110"/>
      <c r="W660" s="110"/>
      <c r="X660" s="110"/>
      <c r="Y660" s="110"/>
      <c r="Z660" s="110"/>
    </row>
    <row r="661">
      <c r="A661" s="110"/>
      <c r="B661" s="110"/>
      <c r="C661" s="110"/>
      <c r="D661" s="110"/>
      <c r="E661" s="110"/>
      <c r="F661" s="110"/>
      <c r="G661" s="110"/>
      <c r="H661" s="110"/>
      <c r="I661" s="110"/>
      <c r="J661" s="110"/>
      <c r="K661" s="110"/>
      <c r="L661" s="110"/>
      <c r="M661" s="110"/>
      <c r="N661" s="110"/>
      <c r="O661" s="110"/>
      <c r="P661" s="110"/>
      <c r="Q661" s="110"/>
      <c r="R661" s="110"/>
      <c r="S661" s="110"/>
      <c r="T661" s="110"/>
      <c r="U661" s="110"/>
      <c r="V661" s="110"/>
      <c r="W661" s="110"/>
      <c r="X661" s="110"/>
      <c r="Y661" s="110"/>
      <c r="Z661" s="110"/>
    </row>
    <row r="662">
      <c r="A662" s="110"/>
      <c r="B662" s="110"/>
      <c r="C662" s="110"/>
      <c r="D662" s="110"/>
      <c r="E662" s="110"/>
      <c r="F662" s="110"/>
      <c r="G662" s="110"/>
      <c r="H662" s="110"/>
      <c r="I662" s="110"/>
      <c r="J662" s="110"/>
      <c r="K662" s="110"/>
      <c r="L662" s="110"/>
      <c r="M662" s="110"/>
      <c r="N662" s="110"/>
      <c r="O662" s="110"/>
      <c r="P662" s="110"/>
      <c r="Q662" s="110"/>
      <c r="R662" s="110"/>
      <c r="S662" s="110"/>
      <c r="T662" s="110"/>
      <c r="U662" s="110"/>
      <c r="V662" s="110"/>
      <c r="W662" s="110"/>
      <c r="X662" s="110"/>
      <c r="Y662" s="110"/>
      <c r="Z662" s="110"/>
    </row>
    <row r="663">
      <c r="A663" s="110"/>
      <c r="B663" s="110"/>
      <c r="C663" s="110"/>
      <c r="D663" s="110"/>
      <c r="E663" s="110"/>
      <c r="F663" s="110"/>
      <c r="G663" s="110"/>
      <c r="H663" s="110"/>
      <c r="I663" s="110"/>
      <c r="J663" s="110"/>
      <c r="K663" s="110"/>
      <c r="L663" s="110"/>
      <c r="M663" s="110"/>
      <c r="N663" s="110"/>
      <c r="O663" s="110"/>
      <c r="P663" s="110"/>
      <c r="Q663" s="110"/>
      <c r="R663" s="110"/>
      <c r="S663" s="110"/>
      <c r="T663" s="110"/>
      <c r="U663" s="110"/>
      <c r="V663" s="110"/>
      <c r="W663" s="110"/>
      <c r="X663" s="110"/>
      <c r="Y663" s="110"/>
      <c r="Z663" s="110"/>
    </row>
    <row r="664">
      <c r="A664" s="110"/>
      <c r="B664" s="110"/>
      <c r="C664" s="110"/>
      <c r="D664" s="110"/>
      <c r="E664" s="110"/>
      <c r="F664" s="110"/>
      <c r="G664" s="110"/>
      <c r="H664" s="110"/>
      <c r="I664" s="110"/>
      <c r="J664" s="110"/>
      <c r="K664" s="110"/>
      <c r="L664" s="110"/>
      <c r="M664" s="110"/>
      <c r="N664" s="110"/>
      <c r="O664" s="110"/>
      <c r="P664" s="110"/>
      <c r="Q664" s="110"/>
      <c r="R664" s="110"/>
      <c r="S664" s="110"/>
      <c r="T664" s="110"/>
      <c r="U664" s="110"/>
      <c r="V664" s="110"/>
      <c r="W664" s="110"/>
      <c r="X664" s="110"/>
      <c r="Y664" s="110"/>
      <c r="Z664" s="110"/>
    </row>
    <row r="665">
      <c r="A665" s="110"/>
      <c r="B665" s="110"/>
      <c r="C665" s="110"/>
      <c r="D665" s="110"/>
      <c r="E665" s="110"/>
      <c r="F665" s="110"/>
      <c r="G665" s="110"/>
      <c r="H665" s="110"/>
      <c r="I665" s="110"/>
      <c r="J665" s="110"/>
      <c r="K665" s="110"/>
      <c r="L665" s="110"/>
      <c r="M665" s="110"/>
      <c r="N665" s="110"/>
      <c r="O665" s="110"/>
      <c r="P665" s="110"/>
      <c r="Q665" s="110"/>
      <c r="R665" s="110"/>
      <c r="S665" s="110"/>
      <c r="T665" s="110"/>
      <c r="U665" s="110"/>
      <c r="V665" s="110"/>
      <c r="W665" s="110"/>
      <c r="X665" s="110"/>
      <c r="Y665" s="110"/>
      <c r="Z665" s="110"/>
    </row>
    <row r="666">
      <c r="A666" s="110"/>
      <c r="B666" s="110"/>
      <c r="C666" s="110"/>
      <c r="D666" s="110"/>
      <c r="E666" s="110"/>
      <c r="F666" s="110"/>
      <c r="G666" s="110"/>
      <c r="H666" s="110"/>
      <c r="I666" s="110"/>
      <c r="J666" s="110"/>
      <c r="K666" s="110"/>
      <c r="L666" s="110"/>
      <c r="M666" s="110"/>
      <c r="N666" s="110"/>
      <c r="O666" s="110"/>
      <c r="P666" s="110"/>
      <c r="Q666" s="110"/>
      <c r="R666" s="110"/>
      <c r="S666" s="110"/>
      <c r="T666" s="110"/>
      <c r="U666" s="110"/>
      <c r="V666" s="110"/>
      <c r="W666" s="110"/>
      <c r="X666" s="110"/>
      <c r="Y666" s="110"/>
      <c r="Z666" s="110"/>
    </row>
    <row r="667">
      <c r="A667" s="110"/>
      <c r="B667" s="110"/>
      <c r="C667" s="110"/>
      <c r="D667" s="110"/>
      <c r="E667" s="110"/>
      <c r="F667" s="110"/>
      <c r="G667" s="110"/>
      <c r="H667" s="110"/>
      <c r="I667" s="110"/>
      <c r="J667" s="110"/>
      <c r="K667" s="110"/>
      <c r="L667" s="110"/>
      <c r="M667" s="110"/>
      <c r="N667" s="110"/>
      <c r="O667" s="110"/>
      <c r="P667" s="110"/>
      <c r="Q667" s="110"/>
      <c r="R667" s="110"/>
      <c r="S667" s="110"/>
      <c r="T667" s="110"/>
      <c r="U667" s="110"/>
      <c r="V667" s="110"/>
      <c r="W667" s="110"/>
      <c r="X667" s="110"/>
      <c r="Y667" s="110"/>
      <c r="Z667" s="110"/>
    </row>
    <row r="668">
      <c r="A668" s="110"/>
      <c r="B668" s="110"/>
      <c r="C668" s="110"/>
      <c r="D668" s="110"/>
      <c r="E668" s="110"/>
      <c r="F668" s="110"/>
      <c r="G668" s="110"/>
      <c r="H668" s="110"/>
      <c r="I668" s="110"/>
      <c r="J668" s="110"/>
      <c r="K668" s="110"/>
      <c r="L668" s="110"/>
      <c r="M668" s="110"/>
      <c r="N668" s="110"/>
      <c r="O668" s="110"/>
      <c r="P668" s="110"/>
      <c r="Q668" s="110"/>
      <c r="R668" s="110"/>
      <c r="S668" s="110"/>
      <c r="T668" s="110"/>
      <c r="U668" s="110"/>
      <c r="V668" s="110"/>
      <c r="W668" s="110"/>
      <c r="X668" s="110"/>
      <c r="Y668" s="110"/>
      <c r="Z668" s="110"/>
    </row>
    <row r="669">
      <c r="A669" s="110"/>
      <c r="B669" s="110"/>
      <c r="C669" s="110"/>
      <c r="D669" s="110"/>
      <c r="E669" s="110"/>
      <c r="F669" s="110"/>
      <c r="G669" s="110"/>
      <c r="H669" s="110"/>
      <c r="I669" s="110"/>
      <c r="J669" s="110"/>
      <c r="K669" s="110"/>
      <c r="L669" s="110"/>
      <c r="M669" s="110"/>
      <c r="N669" s="110"/>
      <c r="O669" s="110"/>
      <c r="P669" s="110"/>
      <c r="Q669" s="110"/>
      <c r="R669" s="110"/>
      <c r="S669" s="110"/>
      <c r="T669" s="110"/>
      <c r="U669" s="110"/>
      <c r="V669" s="110"/>
      <c r="W669" s="110"/>
      <c r="X669" s="110"/>
      <c r="Y669" s="110"/>
      <c r="Z669" s="110"/>
    </row>
    <row r="670">
      <c r="A670" s="110"/>
      <c r="B670" s="110"/>
      <c r="C670" s="110"/>
      <c r="D670" s="110"/>
      <c r="E670" s="110"/>
      <c r="F670" s="110"/>
      <c r="G670" s="110"/>
      <c r="H670" s="110"/>
      <c r="I670" s="110"/>
      <c r="J670" s="110"/>
      <c r="K670" s="110"/>
      <c r="L670" s="110"/>
      <c r="M670" s="110"/>
      <c r="N670" s="110"/>
      <c r="O670" s="110"/>
      <c r="P670" s="110"/>
      <c r="Q670" s="110"/>
      <c r="R670" s="110"/>
      <c r="S670" s="110"/>
      <c r="T670" s="110"/>
      <c r="U670" s="110"/>
      <c r="V670" s="110"/>
      <c r="W670" s="110"/>
      <c r="X670" s="110"/>
      <c r="Y670" s="110"/>
      <c r="Z670" s="110"/>
    </row>
    <row r="671">
      <c r="A671" s="110"/>
      <c r="B671" s="110"/>
      <c r="C671" s="110"/>
      <c r="D671" s="110"/>
      <c r="E671" s="110"/>
      <c r="F671" s="110"/>
      <c r="G671" s="110"/>
      <c r="H671" s="110"/>
      <c r="I671" s="110"/>
      <c r="J671" s="110"/>
      <c r="K671" s="110"/>
      <c r="L671" s="110"/>
      <c r="M671" s="110"/>
      <c r="N671" s="110"/>
      <c r="O671" s="110"/>
      <c r="P671" s="110"/>
      <c r="Q671" s="110"/>
      <c r="R671" s="110"/>
      <c r="S671" s="110"/>
      <c r="T671" s="110"/>
      <c r="U671" s="110"/>
      <c r="V671" s="110"/>
      <c r="W671" s="110"/>
      <c r="X671" s="110"/>
      <c r="Y671" s="110"/>
      <c r="Z671" s="110"/>
    </row>
    <row r="672">
      <c r="A672" s="110"/>
      <c r="B672" s="110"/>
      <c r="C672" s="110"/>
      <c r="D672" s="110"/>
      <c r="E672" s="110"/>
      <c r="F672" s="110"/>
      <c r="G672" s="110"/>
      <c r="H672" s="110"/>
      <c r="I672" s="110"/>
      <c r="J672" s="110"/>
      <c r="K672" s="110"/>
      <c r="L672" s="110"/>
      <c r="M672" s="110"/>
      <c r="N672" s="110"/>
      <c r="O672" s="110"/>
      <c r="P672" s="110"/>
      <c r="Q672" s="110"/>
      <c r="R672" s="110"/>
      <c r="S672" s="110"/>
      <c r="T672" s="110"/>
      <c r="U672" s="110"/>
      <c r="V672" s="110"/>
      <c r="W672" s="110"/>
      <c r="X672" s="110"/>
      <c r="Y672" s="110"/>
      <c r="Z672" s="110"/>
    </row>
    <row r="673">
      <c r="A673" s="110"/>
      <c r="B673" s="110"/>
      <c r="C673" s="110"/>
      <c r="D673" s="110"/>
      <c r="E673" s="110"/>
      <c r="F673" s="110"/>
      <c r="G673" s="110"/>
      <c r="H673" s="110"/>
      <c r="I673" s="110"/>
      <c r="J673" s="110"/>
      <c r="K673" s="110"/>
      <c r="L673" s="110"/>
      <c r="M673" s="110"/>
      <c r="N673" s="110"/>
      <c r="O673" s="110"/>
      <c r="P673" s="110"/>
      <c r="Q673" s="110"/>
      <c r="R673" s="110"/>
      <c r="S673" s="110"/>
      <c r="T673" s="110"/>
      <c r="U673" s="110"/>
      <c r="V673" s="110"/>
      <c r="W673" s="110"/>
      <c r="X673" s="110"/>
      <c r="Y673" s="110"/>
      <c r="Z673" s="110"/>
    </row>
    <row r="674">
      <c r="A674" s="110"/>
      <c r="B674" s="110"/>
      <c r="C674" s="110"/>
      <c r="D674" s="110"/>
      <c r="E674" s="110"/>
      <c r="F674" s="110"/>
      <c r="G674" s="110"/>
      <c r="H674" s="110"/>
      <c r="I674" s="110"/>
      <c r="J674" s="110"/>
      <c r="K674" s="110"/>
      <c r="L674" s="110"/>
      <c r="M674" s="110"/>
      <c r="N674" s="110"/>
      <c r="O674" s="110"/>
      <c r="P674" s="110"/>
      <c r="Q674" s="110"/>
      <c r="R674" s="110"/>
      <c r="S674" s="110"/>
      <c r="T674" s="110"/>
      <c r="U674" s="110"/>
      <c r="V674" s="110"/>
      <c r="W674" s="110"/>
      <c r="X674" s="110"/>
      <c r="Y674" s="110"/>
      <c r="Z674" s="110"/>
    </row>
    <row r="675">
      <c r="A675" s="110"/>
      <c r="B675" s="110"/>
      <c r="C675" s="110"/>
      <c r="D675" s="110"/>
      <c r="E675" s="110"/>
      <c r="F675" s="110"/>
      <c r="G675" s="110"/>
      <c r="H675" s="110"/>
      <c r="I675" s="110"/>
      <c r="J675" s="110"/>
      <c r="K675" s="110"/>
      <c r="L675" s="110"/>
      <c r="M675" s="110"/>
      <c r="N675" s="110"/>
      <c r="O675" s="110"/>
      <c r="P675" s="110"/>
      <c r="Q675" s="110"/>
      <c r="R675" s="110"/>
      <c r="S675" s="110"/>
      <c r="T675" s="110"/>
      <c r="U675" s="110"/>
      <c r="V675" s="110"/>
      <c r="W675" s="110"/>
      <c r="X675" s="110"/>
      <c r="Y675" s="110"/>
      <c r="Z675" s="110"/>
    </row>
    <row r="676">
      <c r="A676" s="110"/>
      <c r="B676" s="110"/>
      <c r="C676" s="110"/>
      <c r="D676" s="110"/>
      <c r="E676" s="110"/>
      <c r="F676" s="110"/>
      <c r="G676" s="110"/>
      <c r="H676" s="110"/>
      <c r="I676" s="110"/>
      <c r="J676" s="110"/>
      <c r="K676" s="110"/>
      <c r="L676" s="110"/>
      <c r="M676" s="110"/>
      <c r="N676" s="110"/>
      <c r="O676" s="110"/>
      <c r="P676" s="110"/>
      <c r="Q676" s="110"/>
      <c r="R676" s="110"/>
      <c r="S676" s="110"/>
      <c r="T676" s="110"/>
      <c r="U676" s="110"/>
      <c r="V676" s="110"/>
      <c r="W676" s="110"/>
      <c r="X676" s="110"/>
      <c r="Y676" s="110"/>
      <c r="Z676" s="110"/>
    </row>
    <row r="677">
      <c r="A677" s="110"/>
      <c r="B677" s="110"/>
      <c r="C677" s="110"/>
      <c r="D677" s="110"/>
      <c r="E677" s="110"/>
      <c r="F677" s="110"/>
      <c r="G677" s="110"/>
      <c r="H677" s="110"/>
      <c r="I677" s="110"/>
      <c r="J677" s="110"/>
      <c r="K677" s="110"/>
      <c r="L677" s="110"/>
      <c r="M677" s="110"/>
      <c r="N677" s="110"/>
      <c r="O677" s="110"/>
      <c r="P677" s="110"/>
      <c r="Q677" s="110"/>
      <c r="R677" s="110"/>
      <c r="S677" s="110"/>
      <c r="T677" s="110"/>
      <c r="U677" s="110"/>
      <c r="V677" s="110"/>
      <c r="W677" s="110"/>
      <c r="X677" s="110"/>
      <c r="Y677" s="110"/>
      <c r="Z677" s="110"/>
    </row>
    <row r="678">
      <c r="A678" s="110"/>
      <c r="B678" s="110"/>
      <c r="C678" s="110"/>
      <c r="D678" s="110"/>
      <c r="E678" s="110"/>
      <c r="F678" s="110"/>
      <c r="G678" s="110"/>
      <c r="H678" s="110"/>
      <c r="I678" s="110"/>
      <c r="J678" s="110"/>
      <c r="K678" s="110"/>
      <c r="L678" s="110"/>
      <c r="M678" s="110"/>
      <c r="N678" s="110"/>
      <c r="O678" s="110"/>
      <c r="P678" s="110"/>
      <c r="Q678" s="110"/>
      <c r="R678" s="110"/>
      <c r="S678" s="110"/>
      <c r="T678" s="110"/>
      <c r="U678" s="110"/>
      <c r="V678" s="110"/>
      <c r="W678" s="110"/>
      <c r="X678" s="110"/>
      <c r="Y678" s="110"/>
      <c r="Z678" s="110"/>
    </row>
    <row r="679">
      <c r="A679" s="110"/>
      <c r="B679" s="110"/>
      <c r="C679" s="110"/>
      <c r="D679" s="110"/>
      <c r="E679" s="110"/>
      <c r="F679" s="110"/>
      <c r="G679" s="110"/>
      <c r="H679" s="110"/>
      <c r="I679" s="110"/>
      <c r="J679" s="110"/>
      <c r="K679" s="110"/>
      <c r="L679" s="110"/>
      <c r="M679" s="110"/>
      <c r="N679" s="110"/>
      <c r="O679" s="110"/>
      <c r="P679" s="110"/>
      <c r="Q679" s="110"/>
      <c r="R679" s="110"/>
      <c r="S679" s="110"/>
      <c r="T679" s="110"/>
      <c r="U679" s="110"/>
      <c r="V679" s="110"/>
      <c r="W679" s="110"/>
      <c r="X679" s="110"/>
      <c r="Y679" s="110"/>
      <c r="Z679" s="110"/>
    </row>
    <row r="680">
      <c r="A680" s="110"/>
      <c r="B680" s="110"/>
      <c r="C680" s="110"/>
      <c r="D680" s="110"/>
      <c r="E680" s="110"/>
      <c r="F680" s="110"/>
      <c r="G680" s="110"/>
      <c r="H680" s="110"/>
      <c r="I680" s="110"/>
      <c r="J680" s="110"/>
      <c r="K680" s="110"/>
      <c r="L680" s="110"/>
      <c r="M680" s="110"/>
      <c r="N680" s="110"/>
      <c r="O680" s="110"/>
      <c r="P680" s="110"/>
      <c r="Q680" s="110"/>
      <c r="R680" s="110"/>
      <c r="S680" s="110"/>
      <c r="T680" s="110"/>
      <c r="U680" s="110"/>
      <c r="V680" s="110"/>
      <c r="W680" s="110"/>
      <c r="X680" s="110"/>
      <c r="Y680" s="110"/>
      <c r="Z680" s="110"/>
    </row>
    <row r="681">
      <c r="A681" s="110"/>
      <c r="B681" s="110"/>
      <c r="C681" s="110"/>
      <c r="D681" s="110"/>
      <c r="E681" s="110"/>
      <c r="F681" s="110"/>
      <c r="G681" s="110"/>
      <c r="H681" s="110"/>
      <c r="I681" s="110"/>
      <c r="J681" s="110"/>
      <c r="K681" s="110"/>
      <c r="L681" s="110"/>
      <c r="M681" s="110"/>
      <c r="N681" s="110"/>
      <c r="O681" s="110"/>
      <c r="P681" s="110"/>
      <c r="Q681" s="110"/>
      <c r="R681" s="110"/>
      <c r="S681" s="110"/>
      <c r="T681" s="110"/>
      <c r="U681" s="110"/>
      <c r="V681" s="110"/>
      <c r="W681" s="110"/>
      <c r="X681" s="110"/>
      <c r="Y681" s="110"/>
      <c r="Z681" s="110"/>
    </row>
    <row r="682">
      <c r="A682" s="110"/>
      <c r="B682" s="110"/>
      <c r="C682" s="110"/>
      <c r="D682" s="110"/>
      <c r="E682" s="110"/>
      <c r="F682" s="110"/>
      <c r="G682" s="110"/>
      <c r="H682" s="110"/>
      <c r="I682" s="110"/>
      <c r="J682" s="110"/>
      <c r="K682" s="110"/>
      <c r="L682" s="110"/>
      <c r="M682" s="110"/>
      <c r="N682" s="110"/>
      <c r="O682" s="110"/>
      <c r="P682" s="110"/>
      <c r="Q682" s="110"/>
      <c r="R682" s="110"/>
      <c r="S682" s="110"/>
      <c r="T682" s="110"/>
      <c r="U682" s="110"/>
      <c r="V682" s="110"/>
      <c r="W682" s="110"/>
      <c r="X682" s="110"/>
      <c r="Y682" s="110"/>
      <c r="Z682" s="110"/>
    </row>
    <row r="683">
      <c r="A683" s="110"/>
      <c r="B683" s="110"/>
      <c r="C683" s="110"/>
      <c r="D683" s="110"/>
      <c r="E683" s="110"/>
      <c r="F683" s="110"/>
      <c r="G683" s="110"/>
      <c r="H683" s="110"/>
      <c r="I683" s="110"/>
      <c r="J683" s="110"/>
      <c r="K683" s="110"/>
      <c r="L683" s="110"/>
      <c r="M683" s="110"/>
      <c r="N683" s="110"/>
      <c r="O683" s="110"/>
      <c r="P683" s="110"/>
      <c r="Q683" s="110"/>
      <c r="R683" s="110"/>
      <c r="S683" s="110"/>
      <c r="T683" s="110"/>
      <c r="U683" s="110"/>
      <c r="V683" s="110"/>
      <c r="W683" s="110"/>
      <c r="X683" s="110"/>
      <c r="Y683" s="110"/>
      <c r="Z683" s="110"/>
    </row>
    <row r="684">
      <c r="A684" s="110"/>
      <c r="B684" s="110"/>
      <c r="C684" s="110"/>
      <c r="D684" s="110"/>
      <c r="E684" s="110"/>
      <c r="F684" s="110"/>
      <c r="G684" s="110"/>
      <c r="H684" s="110"/>
      <c r="I684" s="110"/>
      <c r="J684" s="110"/>
      <c r="K684" s="110"/>
      <c r="L684" s="110"/>
      <c r="M684" s="110"/>
      <c r="N684" s="110"/>
      <c r="O684" s="110"/>
      <c r="P684" s="110"/>
      <c r="Q684" s="110"/>
      <c r="R684" s="110"/>
      <c r="S684" s="110"/>
      <c r="T684" s="110"/>
      <c r="U684" s="110"/>
      <c r="V684" s="110"/>
      <c r="W684" s="110"/>
      <c r="X684" s="110"/>
      <c r="Y684" s="110"/>
      <c r="Z684" s="110"/>
    </row>
    <row r="685">
      <c r="A685" s="110"/>
      <c r="B685" s="110"/>
      <c r="C685" s="110"/>
      <c r="D685" s="110"/>
      <c r="E685" s="110"/>
      <c r="F685" s="110"/>
      <c r="G685" s="110"/>
      <c r="H685" s="110"/>
      <c r="I685" s="110"/>
      <c r="J685" s="110"/>
      <c r="K685" s="110"/>
      <c r="L685" s="110"/>
      <c r="M685" s="110"/>
      <c r="N685" s="110"/>
      <c r="O685" s="110"/>
      <c r="P685" s="110"/>
      <c r="Q685" s="110"/>
      <c r="R685" s="110"/>
      <c r="S685" s="110"/>
      <c r="T685" s="110"/>
      <c r="U685" s="110"/>
      <c r="V685" s="110"/>
      <c r="W685" s="110"/>
      <c r="X685" s="110"/>
      <c r="Y685" s="110"/>
      <c r="Z685" s="110"/>
    </row>
    <row r="686">
      <c r="A686" s="110"/>
      <c r="B686" s="110"/>
      <c r="C686" s="110"/>
      <c r="D686" s="110"/>
      <c r="E686" s="110"/>
      <c r="F686" s="110"/>
      <c r="G686" s="110"/>
      <c r="H686" s="110"/>
      <c r="I686" s="110"/>
      <c r="J686" s="110"/>
      <c r="K686" s="110"/>
      <c r="L686" s="110"/>
      <c r="M686" s="110"/>
      <c r="N686" s="110"/>
      <c r="O686" s="110"/>
      <c r="P686" s="110"/>
      <c r="Q686" s="110"/>
      <c r="R686" s="110"/>
      <c r="S686" s="110"/>
      <c r="T686" s="110"/>
      <c r="U686" s="110"/>
      <c r="V686" s="110"/>
      <c r="W686" s="110"/>
      <c r="X686" s="110"/>
      <c r="Y686" s="110"/>
      <c r="Z686" s="110"/>
    </row>
    <row r="687">
      <c r="A687" s="110"/>
      <c r="B687" s="110"/>
      <c r="C687" s="110"/>
      <c r="D687" s="110"/>
      <c r="E687" s="110"/>
      <c r="F687" s="110"/>
      <c r="G687" s="110"/>
      <c r="H687" s="110"/>
      <c r="I687" s="110"/>
      <c r="J687" s="110"/>
      <c r="K687" s="110"/>
      <c r="L687" s="110"/>
      <c r="M687" s="110"/>
      <c r="N687" s="110"/>
      <c r="O687" s="110"/>
      <c r="P687" s="110"/>
      <c r="Q687" s="110"/>
      <c r="R687" s="110"/>
      <c r="S687" s="110"/>
      <c r="T687" s="110"/>
      <c r="U687" s="110"/>
      <c r="V687" s="110"/>
      <c r="W687" s="110"/>
      <c r="X687" s="110"/>
      <c r="Y687" s="110"/>
      <c r="Z687" s="110"/>
    </row>
    <row r="688">
      <c r="A688" s="110"/>
      <c r="B688" s="110"/>
      <c r="C688" s="110"/>
      <c r="D688" s="110"/>
      <c r="E688" s="110"/>
      <c r="F688" s="110"/>
      <c r="G688" s="110"/>
      <c r="H688" s="110"/>
      <c r="I688" s="110"/>
      <c r="J688" s="110"/>
      <c r="K688" s="110"/>
      <c r="L688" s="110"/>
      <c r="M688" s="110"/>
      <c r="N688" s="110"/>
      <c r="O688" s="110"/>
      <c r="P688" s="110"/>
      <c r="Q688" s="110"/>
      <c r="R688" s="110"/>
      <c r="S688" s="110"/>
      <c r="T688" s="110"/>
      <c r="U688" s="110"/>
      <c r="V688" s="110"/>
      <c r="W688" s="110"/>
      <c r="X688" s="110"/>
      <c r="Y688" s="110"/>
      <c r="Z688" s="110"/>
    </row>
    <row r="689">
      <c r="A689" s="110"/>
      <c r="B689" s="110"/>
      <c r="C689" s="110"/>
      <c r="D689" s="110"/>
      <c r="E689" s="110"/>
      <c r="F689" s="110"/>
      <c r="G689" s="110"/>
      <c r="H689" s="110"/>
      <c r="I689" s="110"/>
      <c r="J689" s="110"/>
      <c r="K689" s="110"/>
      <c r="L689" s="110"/>
      <c r="M689" s="110"/>
      <c r="N689" s="110"/>
      <c r="O689" s="110"/>
      <c r="P689" s="110"/>
      <c r="Q689" s="110"/>
      <c r="R689" s="110"/>
      <c r="S689" s="110"/>
      <c r="T689" s="110"/>
      <c r="U689" s="110"/>
      <c r="V689" s="110"/>
      <c r="W689" s="110"/>
      <c r="X689" s="110"/>
      <c r="Y689" s="110"/>
      <c r="Z689" s="110"/>
    </row>
    <row r="690">
      <c r="A690" s="110"/>
      <c r="B690" s="110"/>
      <c r="C690" s="110"/>
      <c r="D690" s="110"/>
      <c r="E690" s="110"/>
      <c r="F690" s="110"/>
      <c r="G690" s="110"/>
      <c r="H690" s="110"/>
      <c r="I690" s="110"/>
      <c r="J690" s="110"/>
      <c r="K690" s="110"/>
      <c r="L690" s="110"/>
      <c r="M690" s="110"/>
      <c r="N690" s="110"/>
      <c r="O690" s="110"/>
      <c r="P690" s="110"/>
      <c r="Q690" s="110"/>
      <c r="R690" s="110"/>
      <c r="S690" s="110"/>
      <c r="T690" s="110"/>
      <c r="U690" s="110"/>
      <c r="V690" s="110"/>
      <c r="W690" s="110"/>
      <c r="X690" s="110"/>
      <c r="Y690" s="110"/>
      <c r="Z690" s="110"/>
    </row>
    <row r="691">
      <c r="A691" s="110"/>
      <c r="B691" s="110"/>
      <c r="C691" s="110"/>
      <c r="D691" s="110"/>
      <c r="E691" s="110"/>
      <c r="F691" s="110"/>
      <c r="G691" s="110"/>
      <c r="H691" s="110"/>
      <c r="I691" s="110"/>
      <c r="J691" s="110"/>
      <c r="K691" s="110"/>
      <c r="L691" s="110"/>
      <c r="M691" s="110"/>
      <c r="N691" s="110"/>
      <c r="O691" s="110"/>
      <c r="P691" s="110"/>
      <c r="Q691" s="110"/>
      <c r="R691" s="110"/>
      <c r="S691" s="110"/>
      <c r="T691" s="110"/>
      <c r="U691" s="110"/>
      <c r="V691" s="110"/>
      <c r="W691" s="110"/>
      <c r="X691" s="110"/>
      <c r="Y691" s="110"/>
      <c r="Z691" s="110"/>
    </row>
    <row r="692">
      <c r="A692" s="110"/>
      <c r="B692" s="110"/>
      <c r="C692" s="110"/>
      <c r="D692" s="110"/>
      <c r="E692" s="110"/>
      <c r="F692" s="110"/>
      <c r="G692" s="110"/>
      <c r="H692" s="110"/>
      <c r="I692" s="110"/>
      <c r="J692" s="110"/>
      <c r="K692" s="110"/>
      <c r="L692" s="110"/>
      <c r="M692" s="110"/>
      <c r="N692" s="110"/>
      <c r="O692" s="110"/>
      <c r="P692" s="110"/>
      <c r="Q692" s="110"/>
      <c r="R692" s="110"/>
      <c r="S692" s="110"/>
      <c r="T692" s="110"/>
      <c r="U692" s="110"/>
      <c r="V692" s="110"/>
      <c r="W692" s="110"/>
      <c r="X692" s="110"/>
      <c r="Y692" s="110"/>
      <c r="Z692" s="110"/>
    </row>
    <row r="693">
      <c r="A693" s="110"/>
      <c r="B693" s="110"/>
      <c r="C693" s="110"/>
      <c r="D693" s="110"/>
      <c r="E693" s="110"/>
      <c r="F693" s="110"/>
      <c r="G693" s="110"/>
      <c r="H693" s="110"/>
      <c r="I693" s="110"/>
      <c r="J693" s="110"/>
      <c r="K693" s="110"/>
      <c r="L693" s="110"/>
      <c r="M693" s="110"/>
      <c r="N693" s="110"/>
      <c r="O693" s="110"/>
      <c r="P693" s="110"/>
      <c r="Q693" s="110"/>
      <c r="R693" s="110"/>
      <c r="S693" s="110"/>
      <c r="T693" s="110"/>
      <c r="U693" s="110"/>
      <c r="V693" s="110"/>
      <c r="W693" s="110"/>
      <c r="X693" s="110"/>
      <c r="Y693" s="110"/>
      <c r="Z693" s="110"/>
    </row>
    <row r="694">
      <c r="A694" s="110"/>
      <c r="B694" s="110"/>
      <c r="C694" s="110"/>
      <c r="D694" s="110"/>
      <c r="E694" s="110"/>
      <c r="F694" s="110"/>
      <c r="G694" s="110"/>
      <c r="H694" s="110"/>
      <c r="I694" s="110"/>
      <c r="J694" s="110"/>
      <c r="K694" s="110"/>
      <c r="L694" s="110"/>
      <c r="M694" s="110"/>
      <c r="N694" s="110"/>
      <c r="O694" s="110"/>
      <c r="P694" s="110"/>
      <c r="Q694" s="110"/>
      <c r="R694" s="110"/>
      <c r="S694" s="110"/>
      <c r="T694" s="110"/>
      <c r="U694" s="110"/>
      <c r="V694" s="110"/>
      <c r="W694" s="110"/>
      <c r="X694" s="110"/>
      <c r="Y694" s="110"/>
      <c r="Z694" s="110"/>
    </row>
    <row r="695">
      <c r="A695" s="110"/>
      <c r="B695" s="110"/>
      <c r="C695" s="110"/>
      <c r="D695" s="110"/>
      <c r="E695" s="110"/>
      <c r="F695" s="110"/>
      <c r="G695" s="110"/>
      <c r="H695" s="110"/>
      <c r="I695" s="110"/>
      <c r="J695" s="110"/>
      <c r="K695" s="110"/>
      <c r="L695" s="110"/>
      <c r="M695" s="110"/>
      <c r="N695" s="110"/>
      <c r="O695" s="110"/>
      <c r="P695" s="110"/>
      <c r="Q695" s="110"/>
      <c r="R695" s="110"/>
      <c r="S695" s="110"/>
      <c r="T695" s="110"/>
      <c r="U695" s="110"/>
      <c r="V695" s="110"/>
      <c r="W695" s="110"/>
      <c r="X695" s="110"/>
      <c r="Y695" s="110"/>
      <c r="Z695" s="110"/>
    </row>
    <row r="696">
      <c r="A696" s="110"/>
      <c r="B696" s="110"/>
      <c r="C696" s="110"/>
      <c r="D696" s="110"/>
      <c r="E696" s="110"/>
      <c r="F696" s="110"/>
      <c r="G696" s="110"/>
      <c r="H696" s="110"/>
      <c r="I696" s="110"/>
      <c r="J696" s="110"/>
      <c r="K696" s="110"/>
      <c r="L696" s="110"/>
      <c r="M696" s="110"/>
      <c r="N696" s="110"/>
      <c r="O696" s="110"/>
      <c r="P696" s="110"/>
      <c r="Q696" s="110"/>
      <c r="R696" s="110"/>
      <c r="S696" s="110"/>
      <c r="T696" s="110"/>
      <c r="U696" s="110"/>
      <c r="V696" s="110"/>
      <c r="W696" s="110"/>
      <c r="X696" s="110"/>
      <c r="Y696" s="110"/>
      <c r="Z696" s="110"/>
    </row>
    <row r="697">
      <c r="A697" s="110"/>
      <c r="B697" s="110"/>
      <c r="C697" s="110"/>
      <c r="D697" s="110"/>
      <c r="E697" s="110"/>
      <c r="F697" s="110"/>
      <c r="G697" s="110"/>
      <c r="H697" s="110"/>
      <c r="I697" s="110"/>
      <c r="J697" s="110"/>
      <c r="K697" s="110"/>
      <c r="L697" s="110"/>
      <c r="M697" s="110"/>
      <c r="N697" s="110"/>
      <c r="O697" s="110"/>
      <c r="P697" s="110"/>
      <c r="Q697" s="110"/>
      <c r="R697" s="110"/>
      <c r="S697" s="110"/>
      <c r="T697" s="110"/>
      <c r="U697" s="110"/>
      <c r="V697" s="110"/>
      <c r="W697" s="110"/>
      <c r="X697" s="110"/>
      <c r="Y697" s="110"/>
      <c r="Z697" s="110"/>
    </row>
    <row r="698">
      <c r="A698" s="110"/>
      <c r="B698" s="110"/>
      <c r="C698" s="110"/>
      <c r="D698" s="110"/>
      <c r="E698" s="110"/>
      <c r="F698" s="110"/>
      <c r="G698" s="110"/>
      <c r="H698" s="110"/>
      <c r="I698" s="110"/>
      <c r="J698" s="110"/>
      <c r="K698" s="110"/>
      <c r="L698" s="110"/>
      <c r="M698" s="110"/>
      <c r="N698" s="110"/>
      <c r="O698" s="110"/>
      <c r="P698" s="110"/>
      <c r="Q698" s="110"/>
      <c r="R698" s="110"/>
      <c r="S698" s="110"/>
      <c r="T698" s="110"/>
      <c r="U698" s="110"/>
      <c r="V698" s="110"/>
      <c r="W698" s="110"/>
      <c r="X698" s="110"/>
      <c r="Y698" s="110"/>
      <c r="Z698" s="110"/>
    </row>
    <row r="699">
      <c r="A699" s="110"/>
      <c r="B699" s="110"/>
      <c r="C699" s="110"/>
      <c r="D699" s="110"/>
      <c r="E699" s="110"/>
      <c r="F699" s="110"/>
      <c r="G699" s="110"/>
      <c r="H699" s="110"/>
      <c r="I699" s="110"/>
      <c r="J699" s="110"/>
      <c r="K699" s="110"/>
      <c r="L699" s="110"/>
      <c r="M699" s="110"/>
      <c r="N699" s="110"/>
      <c r="O699" s="110"/>
      <c r="P699" s="110"/>
      <c r="Q699" s="110"/>
      <c r="R699" s="110"/>
      <c r="S699" s="110"/>
      <c r="T699" s="110"/>
      <c r="U699" s="110"/>
      <c r="V699" s="110"/>
      <c r="W699" s="110"/>
      <c r="X699" s="110"/>
      <c r="Y699" s="110"/>
      <c r="Z699" s="110"/>
    </row>
    <row r="700">
      <c r="A700" s="110"/>
      <c r="B700" s="110"/>
      <c r="C700" s="110"/>
      <c r="D700" s="110"/>
      <c r="E700" s="110"/>
      <c r="F700" s="110"/>
      <c r="G700" s="110"/>
      <c r="H700" s="110"/>
      <c r="I700" s="110"/>
      <c r="J700" s="110"/>
      <c r="K700" s="110"/>
      <c r="L700" s="110"/>
      <c r="M700" s="110"/>
      <c r="N700" s="110"/>
      <c r="O700" s="110"/>
      <c r="P700" s="110"/>
      <c r="Q700" s="110"/>
      <c r="R700" s="110"/>
      <c r="S700" s="110"/>
      <c r="T700" s="110"/>
      <c r="U700" s="110"/>
      <c r="V700" s="110"/>
      <c r="W700" s="110"/>
      <c r="X700" s="110"/>
      <c r="Y700" s="110"/>
      <c r="Z700" s="110"/>
    </row>
    <row r="701">
      <c r="A701" s="110"/>
      <c r="B701" s="110"/>
      <c r="C701" s="110"/>
      <c r="D701" s="110"/>
      <c r="E701" s="110"/>
      <c r="F701" s="110"/>
      <c r="G701" s="110"/>
      <c r="H701" s="110"/>
      <c r="I701" s="110"/>
      <c r="J701" s="110"/>
      <c r="K701" s="110"/>
      <c r="L701" s="110"/>
      <c r="M701" s="110"/>
      <c r="N701" s="110"/>
      <c r="O701" s="110"/>
      <c r="P701" s="110"/>
      <c r="Q701" s="110"/>
      <c r="R701" s="110"/>
      <c r="S701" s="110"/>
      <c r="T701" s="110"/>
      <c r="U701" s="110"/>
      <c r="V701" s="110"/>
      <c r="W701" s="110"/>
      <c r="X701" s="110"/>
      <c r="Y701" s="110"/>
      <c r="Z701" s="110"/>
    </row>
    <row r="702">
      <c r="A702" s="110"/>
      <c r="B702" s="110"/>
      <c r="C702" s="110"/>
      <c r="D702" s="110"/>
      <c r="E702" s="110"/>
      <c r="F702" s="110"/>
      <c r="G702" s="110"/>
      <c r="H702" s="110"/>
      <c r="I702" s="110"/>
      <c r="J702" s="110"/>
      <c r="K702" s="110"/>
      <c r="L702" s="110"/>
      <c r="M702" s="110"/>
      <c r="N702" s="110"/>
      <c r="O702" s="110"/>
      <c r="P702" s="110"/>
      <c r="Q702" s="110"/>
      <c r="R702" s="110"/>
      <c r="S702" s="110"/>
      <c r="T702" s="110"/>
      <c r="U702" s="110"/>
      <c r="V702" s="110"/>
      <c r="W702" s="110"/>
      <c r="X702" s="110"/>
      <c r="Y702" s="110"/>
      <c r="Z702" s="110"/>
    </row>
    <row r="703">
      <c r="A703" s="110"/>
      <c r="B703" s="110"/>
      <c r="C703" s="110"/>
      <c r="D703" s="110"/>
      <c r="E703" s="110"/>
      <c r="F703" s="110"/>
      <c r="G703" s="110"/>
      <c r="H703" s="110"/>
      <c r="I703" s="110"/>
      <c r="J703" s="110"/>
      <c r="K703" s="110"/>
      <c r="L703" s="110"/>
      <c r="M703" s="110"/>
      <c r="N703" s="110"/>
      <c r="O703" s="110"/>
      <c r="P703" s="110"/>
      <c r="Q703" s="110"/>
      <c r="R703" s="110"/>
      <c r="S703" s="110"/>
      <c r="T703" s="110"/>
      <c r="U703" s="110"/>
      <c r="V703" s="110"/>
      <c r="W703" s="110"/>
      <c r="X703" s="110"/>
      <c r="Y703" s="110"/>
      <c r="Z703" s="110"/>
    </row>
    <row r="704">
      <c r="A704" s="110"/>
      <c r="B704" s="110"/>
      <c r="C704" s="110"/>
      <c r="D704" s="110"/>
      <c r="E704" s="110"/>
      <c r="F704" s="110"/>
      <c r="G704" s="110"/>
      <c r="H704" s="110"/>
      <c r="I704" s="110"/>
      <c r="J704" s="110"/>
      <c r="K704" s="110"/>
      <c r="L704" s="110"/>
      <c r="M704" s="110"/>
      <c r="N704" s="110"/>
      <c r="O704" s="110"/>
      <c r="P704" s="110"/>
      <c r="Q704" s="110"/>
      <c r="R704" s="110"/>
      <c r="S704" s="110"/>
      <c r="T704" s="110"/>
      <c r="U704" s="110"/>
      <c r="V704" s="110"/>
      <c r="W704" s="110"/>
      <c r="X704" s="110"/>
      <c r="Y704" s="110"/>
      <c r="Z704" s="110"/>
    </row>
    <row r="705">
      <c r="A705" s="110"/>
      <c r="B705" s="110"/>
      <c r="C705" s="110"/>
      <c r="D705" s="110"/>
      <c r="E705" s="110"/>
      <c r="F705" s="110"/>
      <c r="G705" s="110"/>
      <c r="H705" s="110"/>
      <c r="I705" s="110"/>
      <c r="J705" s="110"/>
      <c r="K705" s="110"/>
      <c r="L705" s="110"/>
      <c r="M705" s="110"/>
      <c r="N705" s="110"/>
      <c r="O705" s="110"/>
      <c r="P705" s="110"/>
      <c r="Q705" s="110"/>
      <c r="R705" s="110"/>
      <c r="S705" s="110"/>
      <c r="T705" s="110"/>
      <c r="U705" s="110"/>
      <c r="V705" s="110"/>
      <c r="W705" s="110"/>
      <c r="X705" s="110"/>
      <c r="Y705" s="110"/>
      <c r="Z705" s="110"/>
    </row>
    <row r="706">
      <c r="A706" s="110"/>
      <c r="B706" s="110"/>
      <c r="C706" s="110"/>
      <c r="D706" s="110"/>
      <c r="E706" s="110"/>
      <c r="F706" s="110"/>
      <c r="G706" s="110"/>
      <c r="H706" s="110"/>
      <c r="I706" s="110"/>
      <c r="J706" s="110"/>
      <c r="K706" s="110"/>
      <c r="L706" s="110"/>
      <c r="M706" s="110"/>
      <c r="N706" s="110"/>
      <c r="O706" s="110"/>
      <c r="P706" s="110"/>
      <c r="Q706" s="110"/>
      <c r="R706" s="110"/>
      <c r="S706" s="110"/>
      <c r="T706" s="110"/>
      <c r="U706" s="110"/>
      <c r="V706" s="110"/>
      <c r="W706" s="110"/>
      <c r="X706" s="110"/>
      <c r="Y706" s="110"/>
      <c r="Z706" s="110"/>
    </row>
    <row r="707">
      <c r="A707" s="110"/>
      <c r="B707" s="110"/>
      <c r="C707" s="110"/>
      <c r="D707" s="110"/>
      <c r="E707" s="110"/>
      <c r="F707" s="110"/>
      <c r="G707" s="110"/>
      <c r="H707" s="110"/>
      <c r="I707" s="110"/>
      <c r="J707" s="110"/>
      <c r="K707" s="110"/>
      <c r="L707" s="110"/>
      <c r="M707" s="110"/>
      <c r="N707" s="110"/>
      <c r="O707" s="110"/>
      <c r="P707" s="110"/>
      <c r="Q707" s="110"/>
      <c r="R707" s="110"/>
      <c r="S707" s="110"/>
      <c r="T707" s="110"/>
      <c r="U707" s="110"/>
      <c r="V707" s="110"/>
      <c r="W707" s="110"/>
      <c r="X707" s="110"/>
      <c r="Y707" s="110"/>
      <c r="Z707" s="110"/>
    </row>
    <row r="708">
      <c r="A708" s="110"/>
      <c r="B708" s="110"/>
      <c r="C708" s="110"/>
      <c r="D708" s="110"/>
      <c r="E708" s="110"/>
      <c r="F708" s="110"/>
      <c r="G708" s="110"/>
      <c r="H708" s="110"/>
      <c r="I708" s="110"/>
      <c r="J708" s="110"/>
      <c r="K708" s="110"/>
      <c r="L708" s="110"/>
      <c r="M708" s="110"/>
      <c r="N708" s="110"/>
      <c r="O708" s="110"/>
      <c r="P708" s="110"/>
      <c r="Q708" s="110"/>
      <c r="R708" s="110"/>
      <c r="S708" s="110"/>
      <c r="T708" s="110"/>
      <c r="U708" s="110"/>
      <c r="V708" s="110"/>
      <c r="W708" s="110"/>
      <c r="X708" s="110"/>
      <c r="Y708" s="110"/>
      <c r="Z708" s="110"/>
    </row>
    <row r="709">
      <c r="A709" s="110"/>
      <c r="B709" s="110"/>
      <c r="C709" s="110"/>
      <c r="D709" s="110"/>
      <c r="E709" s="110"/>
      <c r="F709" s="110"/>
      <c r="G709" s="110"/>
      <c r="H709" s="110"/>
      <c r="I709" s="110"/>
      <c r="J709" s="110"/>
      <c r="K709" s="110"/>
      <c r="L709" s="110"/>
      <c r="M709" s="110"/>
      <c r="N709" s="110"/>
      <c r="O709" s="110"/>
      <c r="P709" s="110"/>
      <c r="Q709" s="110"/>
      <c r="R709" s="110"/>
      <c r="S709" s="110"/>
      <c r="T709" s="110"/>
      <c r="U709" s="110"/>
      <c r="V709" s="110"/>
      <c r="W709" s="110"/>
      <c r="X709" s="110"/>
      <c r="Y709" s="110"/>
      <c r="Z709" s="110"/>
    </row>
    <row r="710">
      <c r="A710" s="110"/>
      <c r="B710" s="110"/>
      <c r="C710" s="110"/>
      <c r="D710" s="110"/>
      <c r="E710" s="110"/>
      <c r="F710" s="110"/>
      <c r="G710" s="110"/>
      <c r="H710" s="110"/>
      <c r="I710" s="110"/>
      <c r="J710" s="110"/>
      <c r="K710" s="110"/>
      <c r="L710" s="110"/>
      <c r="M710" s="110"/>
      <c r="N710" s="110"/>
      <c r="O710" s="110"/>
      <c r="P710" s="110"/>
      <c r="Q710" s="110"/>
      <c r="R710" s="110"/>
      <c r="S710" s="110"/>
      <c r="T710" s="110"/>
      <c r="U710" s="110"/>
      <c r="V710" s="110"/>
      <c r="W710" s="110"/>
      <c r="X710" s="110"/>
      <c r="Y710" s="110"/>
      <c r="Z710" s="110"/>
    </row>
    <row r="711">
      <c r="A711" s="110"/>
      <c r="B711" s="110"/>
      <c r="C711" s="110"/>
      <c r="D711" s="110"/>
      <c r="E711" s="110"/>
      <c r="F711" s="110"/>
      <c r="G711" s="110"/>
      <c r="H711" s="110"/>
      <c r="I711" s="110"/>
      <c r="J711" s="110"/>
      <c r="K711" s="110"/>
      <c r="L711" s="110"/>
      <c r="M711" s="110"/>
      <c r="N711" s="110"/>
      <c r="O711" s="110"/>
      <c r="P711" s="110"/>
      <c r="Q711" s="110"/>
      <c r="R711" s="110"/>
      <c r="S711" s="110"/>
      <c r="T711" s="110"/>
      <c r="U711" s="110"/>
      <c r="V711" s="110"/>
      <c r="W711" s="110"/>
      <c r="X711" s="110"/>
      <c r="Y711" s="110"/>
      <c r="Z711" s="110"/>
    </row>
    <row r="712">
      <c r="A712" s="110"/>
      <c r="B712" s="110"/>
      <c r="C712" s="110"/>
      <c r="D712" s="110"/>
      <c r="E712" s="110"/>
      <c r="F712" s="110"/>
      <c r="G712" s="110"/>
      <c r="H712" s="110"/>
      <c r="I712" s="110"/>
      <c r="J712" s="110"/>
      <c r="K712" s="110"/>
      <c r="L712" s="110"/>
      <c r="M712" s="110"/>
      <c r="N712" s="110"/>
      <c r="O712" s="110"/>
      <c r="P712" s="110"/>
      <c r="Q712" s="110"/>
      <c r="R712" s="110"/>
      <c r="S712" s="110"/>
      <c r="T712" s="110"/>
      <c r="U712" s="110"/>
      <c r="V712" s="110"/>
      <c r="W712" s="110"/>
      <c r="X712" s="110"/>
      <c r="Y712" s="110"/>
      <c r="Z712" s="110"/>
    </row>
    <row r="713">
      <c r="A713" s="110"/>
      <c r="B713" s="110"/>
      <c r="C713" s="110"/>
      <c r="D713" s="110"/>
      <c r="E713" s="110"/>
      <c r="F713" s="110"/>
      <c r="G713" s="110"/>
      <c r="H713" s="110"/>
      <c r="I713" s="110"/>
      <c r="J713" s="110"/>
      <c r="K713" s="110"/>
      <c r="L713" s="110"/>
      <c r="M713" s="110"/>
      <c r="N713" s="110"/>
      <c r="O713" s="110"/>
      <c r="P713" s="110"/>
      <c r="Q713" s="110"/>
      <c r="R713" s="110"/>
      <c r="S713" s="110"/>
      <c r="T713" s="110"/>
      <c r="U713" s="110"/>
      <c r="V713" s="110"/>
      <c r="W713" s="110"/>
      <c r="X713" s="110"/>
      <c r="Y713" s="110"/>
      <c r="Z713" s="110"/>
    </row>
    <row r="714">
      <c r="A714" s="110"/>
      <c r="B714" s="110"/>
      <c r="C714" s="110"/>
      <c r="D714" s="110"/>
      <c r="E714" s="110"/>
      <c r="F714" s="110"/>
      <c r="G714" s="110"/>
      <c r="H714" s="110"/>
      <c r="I714" s="110"/>
      <c r="J714" s="110"/>
      <c r="K714" s="110"/>
      <c r="L714" s="110"/>
      <c r="M714" s="110"/>
      <c r="N714" s="110"/>
      <c r="O714" s="110"/>
      <c r="P714" s="110"/>
      <c r="Q714" s="110"/>
      <c r="R714" s="110"/>
      <c r="S714" s="110"/>
      <c r="T714" s="110"/>
      <c r="U714" s="110"/>
      <c r="V714" s="110"/>
      <c r="W714" s="110"/>
      <c r="X714" s="110"/>
      <c r="Y714" s="110"/>
      <c r="Z714" s="110"/>
    </row>
    <row r="715">
      <c r="A715" s="110"/>
      <c r="B715" s="110"/>
      <c r="C715" s="110"/>
      <c r="D715" s="110"/>
      <c r="E715" s="110"/>
      <c r="F715" s="110"/>
      <c r="G715" s="110"/>
      <c r="H715" s="110"/>
      <c r="I715" s="110"/>
      <c r="J715" s="110"/>
      <c r="K715" s="110"/>
      <c r="L715" s="110"/>
      <c r="M715" s="110"/>
      <c r="N715" s="110"/>
      <c r="O715" s="110"/>
      <c r="P715" s="110"/>
      <c r="Q715" s="110"/>
      <c r="R715" s="110"/>
      <c r="S715" s="110"/>
      <c r="T715" s="110"/>
      <c r="U715" s="110"/>
      <c r="V715" s="110"/>
      <c r="W715" s="110"/>
      <c r="X715" s="110"/>
      <c r="Y715" s="110"/>
      <c r="Z715" s="110"/>
    </row>
    <row r="716">
      <c r="A716" s="110"/>
      <c r="B716" s="110"/>
      <c r="C716" s="110"/>
      <c r="D716" s="110"/>
      <c r="E716" s="110"/>
      <c r="F716" s="110"/>
      <c r="G716" s="110"/>
      <c r="H716" s="110"/>
      <c r="I716" s="110"/>
      <c r="J716" s="110"/>
      <c r="K716" s="110"/>
      <c r="L716" s="110"/>
      <c r="M716" s="110"/>
      <c r="N716" s="110"/>
      <c r="O716" s="110"/>
      <c r="P716" s="110"/>
      <c r="Q716" s="110"/>
      <c r="R716" s="110"/>
      <c r="S716" s="110"/>
      <c r="T716" s="110"/>
      <c r="U716" s="110"/>
      <c r="V716" s="110"/>
      <c r="W716" s="110"/>
      <c r="X716" s="110"/>
      <c r="Y716" s="110"/>
      <c r="Z716" s="110"/>
    </row>
    <row r="717">
      <c r="A717" s="110"/>
      <c r="B717" s="110"/>
      <c r="C717" s="110"/>
      <c r="D717" s="110"/>
      <c r="E717" s="110"/>
      <c r="F717" s="110"/>
      <c r="G717" s="110"/>
      <c r="H717" s="110"/>
      <c r="I717" s="110"/>
      <c r="J717" s="110"/>
      <c r="K717" s="110"/>
      <c r="L717" s="110"/>
      <c r="M717" s="110"/>
      <c r="N717" s="110"/>
      <c r="O717" s="110"/>
      <c r="P717" s="110"/>
      <c r="Q717" s="110"/>
      <c r="R717" s="110"/>
      <c r="S717" s="110"/>
      <c r="T717" s="110"/>
      <c r="U717" s="110"/>
      <c r="V717" s="110"/>
      <c r="W717" s="110"/>
      <c r="X717" s="110"/>
      <c r="Y717" s="110"/>
      <c r="Z717" s="110"/>
    </row>
    <row r="718">
      <c r="A718" s="110"/>
      <c r="B718" s="110"/>
      <c r="C718" s="110"/>
      <c r="D718" s="110"/>
      <c r="E718" s="110"/>
      <c r="F718" s="110"/>
      <c r="G718" s="110"/>
      <c r="H718" s="110"/>
      <c r="I718" s="110"/>
      <c r="J718" s="110"/>
      <c r="K718" s="110"/>
      <c r="L718" s="110"/>
      <c r="M718" s="110"/>
      <c r="N718" s="110"/>
      <c r="O718" s="110"/>
      <c r="P718" s="110"/>
      <c r="Q718" s="110"/>
      <c r="R718" s="110"/>
      <c r="S718" s="110"/>
      <c r="T718" s="110"/>
      <c r="U718" s="110"/>
      <c r="V718" s="110"/>
      <c r="W718" s="110"/>
      <c r="X718" s="110"/>
      <c r="Y718" s="110"/>
      <c r="Z718" s="110"/>
    </row>
    <row r="719">
      <c r="A719" s="110"/>
      <c r="B719" s="110"/>
      <c r="C719" s="110"/>
      <c r="D719" s="110"/>
      <c r="E719" s="110"/>
      <c r="F719" s="110"/>
      <c r="G719" s="110"/>
      <c r="H719" s="110"/>
      <c r="I719" s="110"/>
      <c r="J719" s="110"/>
      <c r="K719" s="110"/>
      <c r="L719" s="110"/>
      <c r="M719" s="110"/>
      <c r="N719" s="110"/>
      <c r="O719" s="110"/>
      <c r="P719" s="110"/>
      <c r="Q719" s="110"/>
      <c r="R719" s="110"/>
      <c r="S719" s="110"/>
      <c r="T719" s="110"/>
      <c r="U719" s="110"/>
      <c r="V719" s="110"/>
      <c r="W719" s="110"/>
      <c r="X719" s="110"/>
      <c r="Y719" s="110"/>
      <c r="Z719" s="110"/>
    </row>
    <row r="720">
      <c r="A720" s="110"/>
      <c r="B720" s="110"/>
      <c r="C720" s="110"/>
      <c r="D720" s="110"/>
      <c r="E720" s="110"/>
      <c r="F720" s="110"/>
      <c r="G720" s="110"/>
      <c r="H720" s="110"/>
      <c r="I720" s="110"/>
      <c r="J720" s="110"/>
      <c r="K720" s="110"/>
      <c r="L720" s="110"/>
      <c r="M720" s="110"/>
      <c r="N720" s="110"/>
      <c r="O720" s="110"/>
      <c r="P720" s="110"/>
      <c r="Q720" s="110"/>
      <c r="R720" s="110"/>
      <c r="S720" s="110"/>
      <c r="T720" s="110"/>
      <c r="U720" s="110"/>
      <c r="V720" s="110"/>
      <c r="W720" s="110"/>
      <c r="X720" s="110"/>
      <c r="Y720" s="110"/>
      <c r="Z720" s="110"/>
    </row>
    <row r="721">
      <c r="A721" s="110"/>
      <c r="B721" s="110"/>
      <c r="C721" s="110"/>
      <c r="D721" s="110"/>
      <c r="E721" s="110"/>
      <c r="F721" s="110"/>
      <c r="G721" s="110"/>
      <c r="H721" s="110"/>
      <c r="I721" s="110"/>
      <c r="J721" s="110"/>
      <c r="K721" s="110"/>
      <c r="L721" s="110"/>
      <c r="M721" s="110"/>
      <c r="N721" s="110"/>
      <c r="O721" s="110"/>
      <c r="P721" s="110"/>
      <c r="Q721" s="110"/>
      <c r="R721" s="110"/>
      <c r="S721" s="110"/>
      <c r="T721" s="110"/>
      <c r="U721" s="110"/>
      <c r="V721" s="110"/>
      <c r="W721" s="110"/>
      <c r="X721" s="110"/>
      <c r="Y721" s="110"/>
      <c r="Z721" s="110"/>
    </row>
    <row r="722">
      <c r="A722" s="110"/>
      <c r="B722" s="110"/>
      <c r="C722" s="110"/>
      <c r="D722" s="110"/>
      <c r="E722" s="110"/>
      <c r="F722" s="110"/>
      <c r="G722" s="110"/>
      <c r="H722" s="110"/>
      <c r="I722" s="110"/>
      <c r="J722" s="110"/>
      <c r="K722" s="110"/>
      <c r="L722" s="110"/>
      <c r="M722" s="110"/>
      <c r="N722" s="110"/>
      <c r="O722" s="110"/>
      <c r="P722" s="110"/>
      <c r="Q722" s="110"/>
      <c r="R722" s="110"/>
      <c r="S722" s="110"/>
      <c r="T722" s="110"/>
      <c r="U722" s="110"/>
      <c r="V722" s="110"/>
      <c r="W722" s="110"/>
      <c r="X722" s="110"/>
      <c r="Y722" s="110"/>
      <c r="Z722" s="110"/>
    </row>
    <row r="723">
      <c r="A723" s="110"/>
      <c r="B723" s="110"/>
      <c r="C723" s="110"/>
      <c r="D723" s="110"/>
      <c r="E723" s="110"/>
      <c r="F723" s="110"/>
      <c r="G723" s="110"/>
      <c r="H723" s="110"/>
      <c r="I723" s="110"/>
      <c r="J723" s="110"/>
      <c r="K723" s="110"/>
      <c r="L723" s="110"/>
      <c r="M723" s="110"/>
      <c r="N723" s="110"/>
      <c r="O723" s="110"/>
      <c r="P723" s="110"/>
      <c r="Q723" s="110"/>
      <c r="R723" s="110"/>
      <c r="S723" s="110"/>
      <c r="T723" s="110"/>
      <c r="U723" s="110"/>
      <c r="V723" s="110"/>
      <c r="W723" s="110"/>
      <c r="X723" s="110"/>
      <c r="Y723" s="110"/>
      <c r="Z723" s="110"/>
    </row>
    <row r="724">
      <c r="A724" s="110"/>
      <c r="B724" s="110"/>
      <c r="C724" s="110"/>
      <c r="D724" s="110"/>
      <c r="E724" s="110"/>
      <c r="F724" s="110"/>
      <c r="G724" s="110"/>
      <c r="H724" s="110"/>
      <c r="I724" s="110"/>
      <c r="J724" s="110"/>
      <c r="K724" s="110"/>
      <c r="L724" s="110"/>
      <c r="M724" s="110"/>
      <c r="N724" s="110"/>
      <c r="O724" s="110"/>
      <c r="P724" s="110"/>
      <c r="Q724" s="110"/>
      <c r="R724" s="110"/>
      <c r="S724" s="110"/>
      <c r="T724" s="110"/>
      <c r="U724" s="110"/>
      <c r="V724" s="110"/>
      <c r="W724" s="110"/>
      <c r="X724" s="110"/>
      <c r="Y724" s="110"/>
      <c r="Z724" s="110"/>
    </row>
    <row r="725">
      <c r="A725" s="110"/>
      <c r="B725" s="110"/>
      <c r="C725" s="110"/>
      <c r="D725" s="110"/>
      <c r="E725" s="110"/>
      <c r="F725" s="110"/>
      <c r="G725" s="110"/>
      <c r="H725" s="110"/>
      <c r="I725" s="110"/>
      <c r="J725" s="110"/>
      <c r="K725" s="110"/>
      <c r="L725" s="110"/>
      <c r="M725" s="110"/>
      <c r="N725" s="110"/>
      <c r="O725" s="110"/>
      <c r="P725" s="110"/>
      <c r="Q725" s="110"/>
      <c r="R725" s="110"/>
      <c r="S725" s="110"/>
      <c r="T725" s="110"/>
      <c r="U725" s="110"/>
      <c r="V725" s="110"/>
      <c r="W725" s="110"/>
      <c r="X725" s="110"/>
      <c r="Y725" s="110"/>
      <c r="Z725" s="110"/>
    </row>
    <row r="726">
      <c r="A726" s="110"/>
      <c r="B726" s="110"/>
      <c r="C726" s="110"/>
      <c r="D726" s="110"/>
      <c r="E726" s="110"/>
      <c r="F726" s="110"/>
      <c r="G726" s="110"/>
      <c r="H726" s="110"/>
      <c r="I726" s="110"/>
      <c r="J726" s="110"/>
      <c r="K726" s="110"/>
      <c r="L726" s="110"/>
      <c r="M726" s="110"/>
      <c r="N726" s="110"/>
      <c r="O726" s="110"/>
      <c r="P726" s="110"/>
      <c r="Q726" s="110"/>
      <c r="R726" s="110"/>
      <c r="S726" s="110"/>
      <c r="T726" s="110"/>
      <c r="U726" s="110"/>
      <c r="V726" s="110"/>
      <c r="W726" s="110"/>
      <c r="X726" s="110"/>
      <c r="Y726" s="110"/>
      <c r="Z726" s="110"/>
    </row>
    <row r="727">
      <c r="A727" s="110"/>
      <c r="B727" s="110"/>
      <c r="C727" s="110"/>
      <c r="D727" s="110"/>
      <c r="E727" s="110"/>
      <c r="F727" s="110"/>
      <c r="G727" s="110"/>
      <c r="H727" s="110"/>
      <c r="I727" s="110"/>
      <c r="J727" s="110"/>
      <c r="K727" s="110"/>
      <c r="L727" s="110"/>
      <c r="M727" s="110"/>
      <c r="N727" s="110"/>
      <c r="O727" s="110"/>
      <c r="P727" s="110"/>
      <c r="Q727" s="110"/>
      <c r="R727" s="110"/>
      <c r="S727" s="110"/>
      <c r="T727" s="110"/>
      <c r="U727" s="110"/>
      <c r="V727" s="110"/>
      <c r="W727" s="110"/>
      <c r="X727" s="110"/>
      <c r="Y727" s="110"/>
      <c r="Z727" s="110"/>
    </row>
    <row r="728">
      <c r="A728" s="110"/>
      <c r="B728" s="110"/>
      <c r="C728" s="110"/>
      <c r="D728" s="110"/>
      <c r="E728" s="110"/>
      <c r="F728" s="110"/>
      <c r="G728" s="110"/>
      <c r="H728" s="110"/>
      <c r="I728" s="110"/>
      <c r="J728" s="110"/>
      <c r="K728" s="110"/>
      <c r="L728" s="110"/>
      <c r="M728" s="110"/>
      <c r="N728" s="110"/>
      <c r="O728" s="110"/>
      <c r="P728" s="110"/>
      <c r="Q728" s="110"/>
      <c r="R728" s="110"/>
      <c r="S728" s="110"/>
      <c r="T728" s="110"/>
      <c r="U728" s="110"/>
      <c r="V728" s="110"/>
      <c r="W728" s="110"/>
      <c r="X728" s="110"/>
      <c r="Y728" s="110"/>
      <c r="Z728" s="110"/>
    </row>
    <row r="729">
      <c r="A729" s="110"/>
      <c r="B729" s="110"/>
      <c r="C729" s="110"/>
      <c r="D729" s="110"/>
      <c r="E729" s="110"/>
      <c r="F729" s="110"/>
      <c r="G729" s="110"/>
      <c r="H729" s="110"/>
      <c r="I729" s="110"/>
      <c r="J729" s="110"/>
      <c r="K729" s="110"/>
      <c r="L729" s="110"/>
      <c r="M729" s="110"/>
      <c r="N729" s="110"/>
      <c r="O729" s="110"/>
      <c r="P729" s="110"/>
      <c r="Q729" s="110"/>
      <c r="R729" s="110"/>
      <c r="S729" s="110"/>
      <c r="T729" s="110"/>
      <c r="U729" s="110"/>
      <c r="V729" s="110"/>
      <c r="W729" s="110"/>
      <c r="X729" s="110"/>
      <c r="Y729" s="110"/>
      <c r="Z729" s="110"/>
    </row>
    <row r="730">
      <c r="A730" s="110"/>
      <c r="B730" s="110"/>
      <c r="C730" s="110"/>
      <c r="D730" s="110"/>
      <c r="E730" s="110"/>
      <c r="F730" s="110"/>
      <c r="G730" s="110"/>
      <c r="H730" s="110"/>
      <c r="I730" s="110"/>
      <c r="J730" s="110"/>
      <c r="K730" s="110"/>
      <c r="L730" s="110"/>
      <c r="M730" s="110"/>
      <c r="N730" s="110"/>
      <c r="O730" s="110"/>
      <c r="P730" s="110"/>
      <c r="Q730" s="110"/>
      <c r="R730" s="110"/>
      <c r="S730" s="110"/>
      <c r="T730" s="110"/>
      <c r="U730" s="110"/>
      <c r="V730" s="110"/>
      <c r="W730" s="110"/>
      <c r="X730" s="110"/>
      <c r="Y730" s="110"/>
      <c r="Z730" s="110"/>
    </row>
    <row r="731">
      <c r="A731" s="110"/>
      <c r="B731" s="110"/>
      <c r="C731" s="110"/>
      <c r="D731" s="110"/>
      <c r="E731" s="110"/>
      <c r="F731" s="110"/>
      <c r="G731" s="110"/>
      <c r="H731" s="110"/>
      <c r="I731" s="110"/>
      <c r="J731" s="110"/>
      <c r="K731" s="110"/>
      <c r="L731" s="110"/>
      <c r="M731" s="110"/>
      <c r="N731" s="110"/>
      <c r="O731" s="110"/>
      <c r="P731" s="110"/>
      <c r="Q731" s="110"/>
      <c r="R731" s="110"/>
      <c r="S731" s="110"/>
      <c r="T731" s="110"/>
      <c r="U731" s="110"/>
      <c r="V731" s="110"/>
      <c r="W731" s="110"/>
      <c r="X731" s="110"/>
      <c r="Y731" s="110"/>
      <c r="Z731" s="110"/>
    </row>
    <row r="732">
      <c r="A732" s="110"/>
      <c r="B732" s="110"/>
      <c r="C732" s="110"/>
      <c r="D732" s="110"/>
      <c r="E732" s="110"/>
      <c r="F732" s="110"/>
      <c r="G732" s="110"/>
      <c r="H732" s="110"/>
      <c r="I732" s="110"/>
      <c r="J732" s="110"/>
      <c r="K732" s="110"/>
      <c r="L732" s="110"/>
      <c r="M732" s="110"/>
      <c r="N732" s="110"/>
      <c r="O732" s="110"/>
      <c r="P732" s="110"/>
      <c r="Q732" s="110"/>
      <c r="R732" s="110"/>
      <c r="S732" s="110"/>
      <c r="T732" s="110"/>
      <c r="U732" s="110"/>
      <c r="V732" s="110"/>
      <c r="W732" s="110"/>
      <c r="X732" s="110"/>
      <c r="Y732" s="110"/>
      <c r="Z732" s="110"/>
    </row>
    <row r="733">
      <c r="A733" s="110"/>
      <c r="B733" s="110"/>
      <c r="C733" s="110"/>
      <c r="D733" s="110"/>
      <c r="E733" s="110"/>
      <c r="F733" s="110"/>
      <c r="G733" s="110"/>
      <c r="H733" s="110"/>
      <c r="I733" s="110"/>
      <c r="J733" s="110"/>
      <c r="K733" s="110"/>
      <c r="L733" s="110"/>
      <c r="M733" s="110"/>
      <c r="N733" s="110"/>
      <c r="O733" s="110"/>
      <c r="P733" s="110"/>
      <c r="Q733" s="110"/>
      <c r="R733" s="110"/>
      <c r="S733" s="110"/>
      <c r="T733" s="110"/>
      <c r="U733" s="110"/>
      <c r="V733" s="110"/>
      <c r="W733" s="110"/>
      <c r="X733" s="110"/>
      <c r="Y733" s="110"/>
      <c r="Z733" s="110"/>
    </row>
    <row r="734">
      <c r="A734" s="110"/>
      <c r="B734" s="110"/>
      <c r="C734" s="110"/>
      <c r="D734" s="110"/>
      <c r="E734" s="110"/>
      <c r="F734" s="110"/>
      <c r="G734" s="110"/>
      <c r="H734" s="110"/>
      <c r="I734" s="110"/>
      <c r="J734" s="110"/>
      <c r="K734" s="110"/>
      <c r="L734" s="110"/>
      <c r="M734" s="110"/>
      <c r="N734" s="110"/>
      <c r="O734" s="110"/>
      <c r="P734" s="110"/>
      <c r="Q734" s="110"/>
      <c r="R734" s="110"/>
      <c r="S734" s="110"/>
      <c r="T734" s="110"/>
      <c r="U734" s="110"/>
      <c r="V734" s="110"/>
      <c r="W734" s="110"/>
      <c r="X734" s="110"/>
      <c r="Y734" s="110"/>
      <c r="Z734" s="110"/>
    </row>
    <row r="735">
      <c r="A735" s="110"/>
      <c r="B735" s="110"/>
      <c r="C735" s="110"/>
      <c r="D735" s="110"/>
      <c r="E735" s="110"/>
      <c r="F735" s="110"/>
      <c r="G735" s="110"/>
      <c r="H735" s="110"/>
      <c r="I735" s="110"/>
      <c r="J735" s="110"/>
      <c r="K735" s="110"/>
      <c r="L735" s="110"/>
      <c r="M735" s="110"/>
      <c r="N735" s="110"/>
      <c r="O735" s="110"/>
      <c r="P735" s="110"/>
      <c r="Q735" s="110"/>
      <c r="R735" s="110"/>
      <c r="S735" s="110"/>
      <c r="T735" s="110"/>
      <c r="U735" s="110"/>
      <c r="V735" s="110"/>
      <c r="W735" s="110"/>
      <c r="X735" s="110"/>
      <c r="Y735" s="110"/>
      <c r="Z735" s="110"/>
    </row>
    <row r="736">
      <c r="A736" s="110"/>
      <c r="B736" s="110"/>
      <c r="C736" s="110"/>
      <c r="D736" s="110"/>
      <c r="E736" s="110"/>
      <c r="F736" s="110"/>
      <c r="G736" s="110"/>
      <c r="H736" s="110"/>
      <c r="I736" s="110"/>
      <c r="J736" s="110"/>
      <c r="K736" s="110"/>
      <c r="L736" s="110"/>
      <c r="M736" s="110"/>
      <c r="N736" s="110"/>
      <c r="O736" s="110"/>
      <c r="P736" s="110"/>
      <c r="Q736" s="110"/>
      <c r="R736" s="110"/>
      <c r="S736" s="110"/>
      <c r="T736" s="110"/>
      <c r="U736" s="110"/>
      <c r="V736" s="110"/>
      <c r="W736" s="110"/>
      <c r="X736" s="110"/>
      <c r="Y736" s="110"/>
      <c r="Z736" s="110"/>
    </row>
    <row r="737">
      <c r="A737" s="110"/>
      <c r="B737" s="110"/>
      <c r="C737" s="110"/>
      <c r="D737" s="110"/>
      <c r="E737" s="110"/>
      <c r="F737" s="110"/>
      <c r="G737" s="110"/>
      <c r="H737" s="110"/>
      <c r="I737" s="110"/>
      <c r="J737" s="110"/>
      <c r="K737" s="110"/>
      <c r="L737" s="110"/>
      <c r="M737" s="110"/>
      <c r="N737" s="110"/>
      <c r="O737" s="110"/>
      <c r="P737" s="110"/>
      <c r="Q737" s="110"/>
      <c r="R737" s="110"/>
      <c r="S737" s="110"/>
      <c r="T737" s="110"/>
      <c r="U737" s="110"/>
      <c r="V737" s="110"/>
      <c r="W737" s="110"/>
      <c r="X737" s="110"/>
      <c r="Y737" s="110"/>
      <c r="Z737" s="110"/>
    </row>
    <row r="738">
      <c r="A738" s="110"/>
      <c r="B738" s="110"/>
      <c r="C738" s="110"/>
      <c r="D738" s="110"/>
      <c r="E738" s="110"/>
      <c r="F738" s="110"/>
      <c r="G738" s="110"/>
      <c r="H738" s="110"/>
      <c r="I738" s="110"/>
      <c r="J738" s="110"/>
      <c r="K738" s="110"/>
      <c r="L738" s="110"/>
      <c r="M738" s="110"/>
      <c r="N738" s="110"/>
      <c r="O738" s="110"/>
      <c r="P738" s="110"/>
      <c r="Q738" s="110"/>
      <c r="R738" s="110"/>
      <c r="S738" s="110"/>
      <c r="T738" s="110"/>
      <c r="U738" s="110"/>
      <c r="V738" s="110"/>
      <c r="W738" s="110"/>
      <c r="X738" s="110"/>
      <c r="Y738" s="110"/>
      <c r="Z738" s="110"/>
    </row>
    <row r="739">
      <c r="A739" s="110"/>
      <c r="B739" s="110"/>
      <c r="C739" s="110"/>
      <c r="D739" s="110"/>
      <c r="E739" s="110"/>
      <c r="F739" s="110"/>
      <c r="G739" s="110"/>
      <c r="H739" s="110"/>
      <c r="I739" s="110"/>
      <c r="J739" s="110"/>
      <c r="K739" s="110"/>
      <c r="L739" s="110"/>
      <c r="M739" s="110"/>
      <c r="N739" s="110"/>
      <c r="O739" s="110"/>
      <c r="P739" s="110"/>
      <c r="Q739" s="110"/>
      <c r="R739" s="110"/>
      <c r="S739" s="110"/>
      <c r="T739" s="110"/>
      <c r="U739" s="110"/>
      <c r="V739" s="110"/>
      <c r="W739" s="110"/>
      <c r="X739" s="110"/>
      <c r="Y739" s="110"/>
      <c r="Z739" s="110"/>
    </row>
    <row r="740">
      <c r="A740" s="110"/>
      <c r="B740" s="110"/>
      <c r="C740" s="110"/>
      <c r="D740" s="110"/>
      <c r="E740" s="110"/>
      <c r="F740" s="110"/>
      <c r="G740" s="110"/>
      <c r="H740" s="110"/>
      <c r="I740" s="110"/>
      <c r="J740" s="110"/>
      <c r="K740" s="110"/>
      <c r="L740" s="110"/>
      <c r="M740" s="110"/>
      <c r="N740" s="110"/>
      <c r="O740" s="110"/>
      <c r="P740" s="110"/>
      <c r="Q740" s="110"/>
      <c r="R740" s="110"/>
      <c r="S740" s="110"/>
      <c r="T740" s="110"/>
      <c r="U740" s="110"/>
      <c r="V740" s="110"/>
      <c r="W740" s="110"/>
      <c r="X740" s="110"/>
      <c r="Y740" s="110"/>
      <c r="Z740" s="110"/>
    </row>
    <row r="741">
      <c r="A741" s="110"/>
      <c r="B741" s="110"/>
      <c r="C741" s="110"/>
      <c r="D741" s="110"/>
      <c r="E741" s="110"/>
      <c r="F741" s="110"/>
      <c r="G741" s="110"/>
      <c r="H741" s="110"/>
      <c r="I741" s="110"/>
      <c r="J741" s="110"/>
      <c r="K741" s="110"/>
      <c r="L741" s="110"/>
      <c r="M741" s="110"/>
      <c r="N741" s="110"/>
      <c r="O741" s="110"/>
      <c r="P741" s="110"/>
      <c r="Q741" s="110"/>
      <c r="R741" s="110"/>
      <c r="S741" s="110"/>
      <c r="T741" s="110"/>
      <c r="U741" s="110"/>
      <c r="V741" s="110"/>
      <c r="W741" s="110"/>
      <c r="X741" s="110"/>
      <c r="Y741" s="110"/>
      <c r="Z741" s="110"/>
    </row>
    <row r="742">
      <c r="A742" s="110"/>
      <c r="B742" s="110"/>
      <c r="C742" s="110"/>
      <c r="D742" s="110"/>
      <c r="E742" s="110"/>
      <c r="F742" s="110"/>
      <c r="G742" s="110"/>
      <c r="H742" s="110"/>
      <c r="I742" s="110"/>
      <c r="J742" s="110"/>
      <c r="K742" s="110"/>
      <c r="L742" s="110"/>
      <c r="M742" s="110"/>
      <c r="N742" s="110"/>
      <c r="O742" s="110"/>
      <c r="P742" s="110"/>
      <c r="Q742" s="110"/>
      <c r="R742" s="110"/>
      <c r="S742" s="110"/>
      <c r="T742" s="110"/>
      <c r="U742" s="110"/>
      <c r="V742" s="110"/>
      <c r="W742" s="110"/>
      <c r="X742" s="110"/>
      <c r="Y742" s="110"/>
      <c r="Z742" s="110"/>
    </row>
    <row r="743">
      <c r="A743" s="110"/>
      <c r="B743" s="110"/>
      <c r="C743" s="110"/>
      <c r="D743" s="110"/>
      <c r="E743" s="110"/>
      <c r="F743" s="110"/>
      <c r="G743" s="110"/>
      <c r="H743" s="110"/>
      <c r="I743" s="110"/>
      <c r="J743" s="110"/>
      <c r="K743" s="110"/>
      <c r="L743" s="110"/>
      <c r="M743" s="110"/>
      <c r="N743" s="110"/>
      <c r="O743" s="110"/>
      <c r="P743" s="110"/>
      <c r="Q743" s="110"/>
      <c r="R743" s="110"/>
      <c r="S743" s="110"/>
      <c r="T743" s="110"/>
      <c r="U743" s="110"/>
      <c r="V743" s="110"/>
      <c r="W743" s="110"/>
      <c r="X743" s="110"/>
      <c r="Y743" s="110"/>
      <c r="Z743" s="110"/>
    </row>
    <row r="744">
      <c r="A744" s="110"/>
      <c r="B744" s="110"/>
      <c r="C744" s="110"/>
      <c r="D744" s="110"/>
      <c r="E744" s="110"/>
      <c r="F744" s="110"/>
      <c r="G744" s="110"/>
      <c r="H744" s="110"/>
      <c r="I744" s="110"/>
      <c r="J744" s="110"/>
      <c r="K744" s="110"/>
      <c r="L744" s="110"/>
      <c r="M744" s="110"/>
      <c r="N744" s="110"/>
      <c r="O744" s="110"/>
      <c r="P744" s="110"/>
      <c r="Q744" s="110"/>
      <c r="R744" s="110"/>
      <c r="S744" s="110"/>
      <c r="T744" s="110"/>
      <c r="U744" s="110"/>
      <c r="V744" s="110"/>
      <c r="W744" s="110"/>
      <c r="X744" s="110"/>
      <c r="Y744" s="110"/>
      <c r="Z744" s="110"/>
    </row>
    <row r="745">
      <c r="A745" s="110"/>
      <c r="B745" s="110"/>
      <c r="C745" s="110"/>
      <c r="D745" s="110"/>
      <c r="E745" s="110"/>
      <c r="F745" s="110"/>
      <c r="G745" s="110"/>
      <c r="H745" s="110"/>
      <c r="I745" s="110"/>
      <c r="J745" s="110"/>
      <c r="K745" s="110"/>
      <c r="L745" s="110"/>
      <c r="M745" s="110"/>
      <c r="N745" s="110"/>
      <c r="O745" s="110"/>
      <c r="P745" s="110"/>
      <c r="Q745" s="110"/>
      <c r="R745" s="110"/>
      <c r="S745" s="110"/>
      <c r="T745" s="110"/>
      <c r="U745" s="110"/>
      <c r="V745" s="110"/>
      <c r="W745" s="110"/>
      <c r="X745" s="110"/>
      <c r="Y745" s="110"/>
      <c r="Z745" s="110"/>
    </row>
    <row r="746">
      <c r="A746" s="110"/>
      <c r="B746" s="110"/>
      <c r="C746" s="110"/>
      <c r="D746" s="110"/>
      <c r="E746" s="110"/>
      <c r="F746" s="110"/>
      <c r="G746" s="110"/>
      <c r="H746" s="110"/>
      <c r="I746" s="110"/>
      <c r="J746" s="110"/>
      <c r="K746" s="110"/>
      <c r="L746" s="110"/>
      <c r="M746" s="110"/>
      <c r="N746" s="110"/>
      <c r="O746" s="110"/>
      <c r="P746" s="110"/>
      <c r="Q746" s="110"/>
      <c r="R746" s="110"/>
      <c r="S746" s="110"/>
      <c r="T746" s="110"/>
      <c r="U746" s="110"/>
      <c r="V746" s="110"/>
      <c r="W746" s="110"/>
      <c r="X746" s="110"/>
      <c r="Y746" s="110"/>
      <c r="Z746" s="110"/>
    </row>
    <row r="747">
      <c r="A747" s="110"/>
      <c r="B747" s="110"/>
      <c r="C747" s="110"/>
      <c r="D747" s="110"/>
      <c r="E747" s="110"/>
      <c r="F747" s="110"/>
      <c r="G747" s="110"/>
      <c r="H747" s="110"/>
      <c r="I747" s="110"/>
      <c r="J747" s="110"/>
      <c r="K747" s="110"/>
      <c r="L747" s="110"/>
      <c r="M747" s="110"/>
      <c r="N747" s="110"/>
      <c r="O747" s="110"/>
      <c r="P747" s="110"/>
      <c r="Q747" s="110"/>
      <c r="R747" s="110"/>
      <c r="S747" s="110"/>
      <c r="T747" s="110"/>
      <c r="U747" s="110"/>
      <c r="V747" s="110"/>
      <c r="W747" s="110"/>
      <c r="X747" s="110"/>
      <c r="Y747" s="110"/>
      <c r="Z747" s="110"/>
    </row>
    <row r="748">
      <c r="A748" s="110"/>
      <c r="B748" s="110"/>
      <c r="C748" s="110"/>
      <c r="D748" s="110"/>
      <c r="E748" s="110"/>
      <c r="F748" s="110"/>
      <c r="G748" s="110"/>
      <c r="H748" s="110"/>
      <c r="I748" s="110"/>
      <c r="J748" s="110"/>
      <c r="K748" s="110"/>
      <c r="L748" s="110"/>
      <c r="M748" s="110"/>
      <c r="N748" s="110"/>
      <c r="O748" s="110"/>
      <c r="P748" s="110"/>
      <c r="Q748" s="110"/>
      <c r="R748" s="110"/>
      <c r="S748" s="110"/>
      <c r="T748" s="110"/>
      <c r="U748" s="110"/>
      <c r="V748" s="110"/>
      <c r="W748" s="110"/>
      <c r="X748" s="110"/>
      <c r="Y748" s="110"/>
      <c r="Z748" s="110"/>
    </row>
    <row r="749">
      <c r="A749" s="110"/>
      <c r="B749" s="110"/>
      <c r="C749" s="110"/>
      <c r="D749" s="110"/>
      <c r="E749" s="110"/>
      <c r="F749" s="110"/>
      <c r="G749" s="110"/>
      <c r="H749" s="110"/>
      <c r="I749" s="110"/>
      <c r="J749" s="110"/>
      <c r="K749" s="110"/>
      <c r="L749" s="110"/>
      <c r="M749" s="110"/>
      <c r="N749" s="110"/>
      <c r="O749" s="110"/>
      <c r="P749" s="110"/>
      <c r="Q749" s="110"/>
      <c r="R749" s="110"/>
      <c r="S749" s="110"/>
      <c r="T749" s="110"/>
      <c r="U749" s="110"/>
      <c r="V749" s="110"/>
      <c r="W749" s="110"/>
      <c r="X749" s="110"/>
      <c r="Y749" s="110"/>
      <c r="Z749" s="110"/>
    </row>
    <row r="750">
      <c r="A750" s="110"/>
      <c r="B750" s="110"/>
      <c r="C750" s="110"/>
      <c r="D750" s="110"/>
      <c r="E750" s="110"/>
      <c r="F750" s="110"/>
      <c r="G750" s="110"/>
      <c r="H750" s="110"/>
      <c r="I750" s="110"/>
      <c r="J750" s="110"/>
      <c r="K750" s="110"/>
      <c r="L750" s="110"/>
      <c r="M750" s="110"/>
      <c r="N750" s="110"/>
      <c r="O750" s="110"/>
      <c r="P750" s="110"/>
      <c r="Q750" s="110"/>
      <c r="R750" s="110"/>
      <c r="S750" s="110"/>
      <c r="T750" s="110"/>
      <c r="U750" s="110"/>
      <c r="V750" s="110"/>
      <c r="W750" s="110"/>
      <c r="X750" s="110"/>
      <c r="Y750" s="110"/>
      <c r="Z750" s="110"/>
    </row>
    <row r="751">
      <c r="A751" s="110"/>
      <c r="B751" s="110"/>
      <c r="C751" s="110"/>
      <c r="D751" s="110"/>
      <c r="E751" s="110"/>
      <c r="F751" s="110"/>
      <c r="G751" s="110"/>
      <c r="H751" s="110"/>
      <c r="I751" s="110"/>
      <c r="J751" s="110"/>
      <c r="K751" s="110"/>
      <c r="L751" s="110"/>
      <c r="M751" s="110"/>
      <c r="N751" s="110"/>
      <c r="O751" s="110"/>
      <c r="P751" s="110"/>
      <c r="Q751" s="110"/>
      <c r="R751" s="110"/>
      <c r="S751" s="110"/>
      <c r="T751" s="110"/>
      <c r="U751" s="110"/>
      <c r="V751" s="110"/>
      <c r="W751" s="110"/>
      <c r="X751" s="110"/>
      <c r="Y751" s="110"/>
      <c r="Z751" s="110"/>
    </row>
    <row r="752">
      <c r="A752" s="110"/>
      <c r="B752" s="110"/>
      <c r="C752" s="110"/>
      <c r="D752" s="110"/>
      <c r="E752" s="110"/>
      <c r="F752" s="110"/>
      <c r="G752" s="110"/>
      <c r="H752" s="110"/>
      <c r="I752" s="110"/>
      <c r="J752" s="110"/>
      <c r="K752" s="110"/>
      <c r="L752" s="110"/>
      <c r="M752" s="110"/>
      <c r="N752" s="110"/>
      <c r="O752" s="110"/>
      <c r="P752" s="110"/>
      <c r="Q752" s="110"/>
      <c r="R752" s="110"/>
      <c r="S752" s="110"/>
      <c r="T752" s="110"/>
      <c r="U752" s="110"/>
      <c r="V752" s="110"/>
      <c r="W752" s="110"/>
      <c r="X752" s="110"/>
      <c r="Y752" s="110"/>
      <c r="Z752" s="110"/>
    </row>
    <row r="753">
      <c r="A753" s="110"/>
      <c r="B753" s="110"/>
      <c r="C753" s="110"/>
      <c r="D753" s="110"/>
      <c r="E753" s="110"/>
      <c r="F753" s="110"/>
      <c r="G753" s="110"/>
      <c r="H753" s="110"/>
      <c r="I753" s="110"/>
      <c r="J753" s="110"/>
      <c r="K753" s="110"/>
      <c r="L753" s="110"/>
      <c r="M753" s="110"/>
      <c r="N753" s="110"/>
      <c r="O753" s="110"/>
      <c r="P753" s="110"/>
      <c r="Q753" s="110"/>
      <c r="R753" s="110"/>
      <c r="S753" s="110"/>
      <c r="T753" s="110"/>
      <c r="U753" s="110"/>
      <c r="V753" s="110"/>
      <c r="W753" s="110"/>
      <c r="X753" s="110"/>
      <c r="Y753" s="110"/>
      <c r="Z753" s="110"/>
    </row>
    <row r="754">
      <c r="A754" s="110"/>
      <c r="B754" s="110"/>
      <c r="C754" s="110"/>
      <c r="D754" s="110"/>
      <c r="E754" s="110"/>
      <c r="F754" s="110"/>
      <c r="G754" s="110"/>
      <c r="H754" s="110"/>
      <c r="I754" s="110"/>
      <c r="J754" s="110"/>
      <c r="K754" s="110"/>
      <c r="L754" s="110"/>
      <c r="M754" s="110"/>
      <c r="N754" s="110"/>
      <c r="O754" s="110"/>
      <c r="P754" s="110"/>
      <c r="Q754" s="110"/>
      <c r="R754" s="110"/>
      <c r="S754" s="110"/>
      <c r="T754" s="110"/>
      <c r="U754" s="110"/>
      <c r="V754" s="110"/>
      <c r="W754" s="110"/>
      <c r="X754" s="110"/>
      <c r="Y754" s="110"/>
      <c r="Z754" s="110"/>
    </row>
    <row r="755">
      <c r="A755" s="110"/>
      <c r="B755" s="110"/>
      <c r="C755" s="110"/>
      <c r="D755" s="110"/>
      <c r="E755" s="110"/>
      <c r="F755" s="110"/>
      <c r="G755" s="110"/>
      <c r="H755" s="110"/>
      <c r="I755" s="110"/>
      <c r="J755" s="110"/>
      <c r="K755" s="110"/>
      <c r="L755" s="110"/>
      <c r="M755" s="110"/>
      <c r="N755" s="110"/>
      <c r="O755" s="110"/>
      <c r="P755" s="110"/>
      <c r="Q755" s="110"/>
      <c r="R755" s="110"/>
      <c r="S755" s="110"/>
      <c r="T755" s="110"/>
      <c r="U755" s="110"/>
      <c r="V755" s="110"/>
      <c r="W755" s="110"/>
      <c r="X755" s="110"/>
      <c r="Y755" s="110"/>
      <c r="Z755" s="110"/>
    </row>
    <row r="756">
      <c r="A756" s="110"/>
      <c r="B756" s="110"/>
      <c r="C756" s="110"/>
      <c r="D756" s="110"/>
      <c r="E756" s="110"/>
      <c r="F756" s="110"/>
      <c r="G756" s="110"/>
      <c r="H756" s="110"/>
      <c r="I756" s="110"/>
      <c r="J756" s="110"/>
      <c r="K756" s="110"/>
      <c r="L756" s="110"/>
      <c r="M756" s="110"/>
      <c r="N756" s="110"/>
      <c r="O756" s="110"/>
      <c r="P756" s="110"/>
      <c r="Q756" s="110"/>
      <c r="R756" s="110"/>
      <c r="S756" s="110"/>
      <c r="T756" s="110"/>
      <c r="U756" s="110"/>
      <c r="V756" s="110"/>
      <c r="W756" s="110"/>
      <c r="X756" s="110"/>
      <c r="Y756" s="110"/>
      <c r="Z756" s="110"/>
    </row>
    <row r="757">
      <c r="A757" s="110"/>
      <c r="B757" s="110"/>
      <c r="C757" s="110"/>
      <c r="D757" s="110"/>
      <c r="E757" s="110"/>
      <c r="F757" s="110"/>
      <c r="G757" s="110"/>
      <c r="H757" s="110"/>
      <c r="I757" s="110"/>
      <c r="J757" s="110"/>
      <c r="K757" s="110"/>
      <c r="L757" s="110"/>
      <c r="M757" s="110"/>
      <c r="N757" s="110"/>
      <c r="O757" s="110"/>
      <c r="P757" s="110"/>
      <c r="Q757" s="110"/>
      <c r="R757" s="110"/>
      <c r="S757" s="110"/>
      <c r="T757" s="110"/>
      <c r="U757" s="110"/>
      <c r="V757" s="110"/>
      <c r="W757" s="110"/>
      <c r="X757" s="110"/>
      <c r="Y757" s="110"/>
      <c r="Z757" s="110"/>
    </row>
    <row r="758">
      <c r="A758" s="110"/>
      <c r="B758" s="110"/>
      <c r="C758" s="110"/>
      <c r="D758" s="110"/>
      <c r="E758" s="110"/>
      <c r="F758" s="110"/>
      <c r="G758" s="110"/>
      <c r="H758" s="110"/>
      <c r="I758" s="110"/>
      <c r="J758" s="110"/>
      <c r="K758" s="110"/>
      <c r="L758" s="110"/>
      <c r="M758" s="110"/>
      <c r="N758" s="110"/>
      <c r="O758" s="110"/>
      <c r="P758" s="110"/>
      <c r="Q758" s="110"/>
      <c r="R758" s="110"/>
      <c r="S758" s="110"/>
      <c r="T758" s="110"/>
      <c r="U758" s="110"/>
      <c r="V758" s="110"/>
      <c r="W758" s="110"/>
      <c r="X758" s="110"/>
      <c r="Y758" s="110"/>
      <c r="Z758" s="110"/>
    </row>
    <row r="759">
      <c r="A759" s="110"/>
      <c r="B759" s="110"/>
      <c r="C759" s="110"/>
      <c r="D759" s="110"/>
      <c r="E759" s="110"/>
      <c r="F759" s="110"/>
      <c r="G759" s="110"/>
      <c r="H759" s="110"/>
      <c r="I759" s="110"/>
      <c r="J759" s="110"/>
      <c r="K759" s="110"/>
      <c r="L759" s="110"/>
      <c r="M759" s="110"/>
      <c r="N759" s="110"/>
      <c r="O759" s="110"/>
      <c r="P759" s="110"/>
      <c r="Q759" s="110"/>
      <c r="R759" s="110"/>
      <c r="S759" s="110"/>
      <c r="T759" s="110"/>
      <c r="U759" s="110"/>
      <c r="V759" s="110"/>
      <c r="W759" s="110"/>
      <c r="X759" s="110"/>
      <c r="Y759" s="110"/>
      <c r="Z759" s="110"/>
    </row>
    <row r="760">
      <c r="A760" s="110"/>
      <c r="B760" s="110"/>
      <c r="C760" s="110"/>
      <c r="D760" s="110"/>
      <c r="E760" s="110"/>
      <c r="F760" s="110"/>
      <c r="G760" s="110"/>
      <c r="H760" s="110"/>
      <c r="I760" s="110"/>
      <c r="J760" s="110"/>
      <c r="K760" s="110"/>
      <c r="L760" s="110"/>
      <c r="M760" s="110"/>
      <c r="N760" s="110"/>
      <c r="O760" s="110"/>
      <c r="P760" s="110"/>
      <c r="Q760" s="110"/>
      <c r="R760" s="110"/>
      <c r="S760" s="110"/>
      <c r="T760" s="110"/>
      <c r="U760" s="110"/>
      <c r="V760" s="110"/>
      <c r="W760" s="110"/>
      <c r="X760" s="110"/>
      <c r="Y760" s="110"/>
      <c r="Z760" s="110"/>
    </row>
    <row r="761">
      <c r="A761" s="110"/>
      <c r="B761" s="110"/>
      <c r="C761" s="110"/>
      <c r="D761" s="110"/>
      <c r="E761" s="110"/>
      <c r="F761" s="110"/>
      <c r="G761" s="110"/>
      <c r="H761" s="110"/>
      <c r="I761" s="110"/>
      <c r="J761" s="110"/>
      <c r="K761" s="110"/>
      <c r="L761" s="110"/>
      <c r="M761" s="110"/>
      <c r="N761" s="110"/>
      <c r="O761" s="110"/>
      <c r="P761" s="110"/>
      <c r="Q761" s="110"/>
      <c r="R761" s="110"/>
      <c r="S761" s="110"/>
      <c r="T761" s="110"/>
      <c r="U761" s="110"/>
      <c r="V761" s="110"/>
      <c r="W761" s="110"/>
      <c r="X761" s="110"/>
      <c r="Y761" s="110"/>
      <c r="Z761" s="110"/>
    </row>
    <row r="762">
      <c r="A762" s="110"/>
      <c r="B762" s="110"/>
      <c r="C762" s="110"/>
      <c r="D762" s="110"/>
      <c r="E762" s="110"/>
      <c r="F762" s="110"/>
      <c r="G762" s="110"/>
      <c r="H762" s="110"/>
      <c r="I762" s="110"/>
      <c r="J762" s="110"/>
      <c r="K762" s="110"/>
      <c r="L762" s="110"/>
      <c r="M762" s="110"/>
      <c r="N762" s="110"/>
      <c r="O762" s="110"/>
      <c r="P762" s="110"/>
      <c r="Q762" s="110"/>
      <c r="R762" s="110"/>
      <c r="S762" s="110"/>
      <c r="T762" s="110"/>
      <c r="U762" s="110"/>
      <c r="V762" s="110"/>
      <c r="W762" s="110"/>
      <c r="X762" s="110"/>
      <c r="Y762" s="110"/>
      <c r="Z762" s="110"/>
    </row>
    <row r="763">
      <c r="A763" s="110"/>
      <c r="B763" s="110"/>
      <c r="C763" s="110"/>
      <c r="D763" s="110"/>
      <c r="E763" s="110"/>
      <c r="F763" s="110"/>
      <c r="G763" s="110"/>
      <c r="H763" s="110"/>
      <c r="I763" s="110"/>
      <c r="J763" s="110"/>
      <c r="K763" s="110"/>
      <c r="L763" s="110"/>
      <c r="M763" s="110"/>
      <c r="N763" s="110"/>
      <c r="O763" s="110"/>
      <c r="P763" s="110"/>
      <c r="Q763" s="110"/>
      <c r="R763" s="110"/>
      <c r="S763" s="110"/>
      <c r="T763" s="110"/>
      <c r="U763" s="110"/>
      <c r="V763" s="110"/>
      <c r="W763" s="110"/>
      <c r="X763" s="110"/>
      <c r="Y763" s="110"/>
      <c r="Z763" s="110"/>
    </row>
    <row r="764">
      <c r="A764" s="110"/>
      <c r="B764" s="110"/>
      <c r="C764" s="110"/>
      <c r="D764" s="110"/>
      <c r="E764" s="110"/>
      <c r="F764" s="110"/>
      <c r="G764" s="110"/>
      <c r="H764" s="110"/>
      <c r="I764" s="110"/>
      <c r="J764" s="110"/>
      <c r="K764" s="110"/>
      <c r="L764" s="110"/>
      <c r="M764" s="110"/>
      <c r="N764" s="110"/>
      <c r="O764" s="110"/>
      <c r="P764" s="110"/>
      <c r="Q764" s="110"/>
      <c r="R764" s="110"/>
      <c r="S764" s="110"/>
      <c r="T764" s="110"/>
      <c r="U764" s="110"/>
      <c r="V764" s="110"/>
      <c r="W764" s="110"/>
      <c r="X764" s="110"/>
      <c r="Y764" s="110"/>
      <c r="Z764" s="110"/>
    </row>
    <row r="765">
      <c r="A765" s="110"/>
      <c r="B765" s="110"/>
      <c r="C765" s="110"/>
      <c r="D765" s="110"/>
      <c r="E765" s="110"/>
      <c r="F765" s="110"/>
      <c r="G765" s="110"/>
      <c r="H765" s="110"/>
      <c r="I765" s="110"/>
      <c r="J765" s="110"/>
      <c r="K765" s="110"/>
      <c r="L765" s="110"/>
      <c r="M765" s="110"/>
      <c r="N765" s="110"/>
      <c r="O765" s="110"/>
      <c r="P765" s="110"/>
      <c r="Q765" s="110"/>
      <c r="R765" s="110"/>
      <c r="S765" s="110"/>
      <c r="T765" s="110"/>
      <c r="U765" s="110"/>
      <c r="V765" s="110"/>
      <c r="W765" s="110"/>
      <c r="X765" s="110"/>
      <c r="Y765" s="110"/>
      <c r="Z765" s="110"/>
    </row>
    <row r="766">
      <c r="A766" s="110"/>
      <c r="B766" s="110"/>
      <c r="C766" s="110"/>
      <c r="D766" s="110"/>
      <c r="E766" s="110"/>
      <c r="F766" s="110"/>
      <c r="G766" s="110"/>
      <c r="H766" s="110"/>
      <c r="I766" s="110"/>
      <c r="J766" s="110"/>
      <c r="K766" s="110"/>
      <c r="L766" s="110"/>
      <c r="M766" s="110"/>
      <c r="N766" s="110"/>
      <c r="O766" s="110"/>
      <c r="P766" s="110"/>
      <c r="Q766" s="110"/>
      <c r="R766" s="110"/>
      <c r="S766" s="110"/>
      <c r="T766" s="110"/>
      <c r="U766" s="110"/>
      <c r="V766" s="110"/>
      <c r="W766" s="110"/>
      <c r="X766" s="110"/>
      <c r="Y766" s="110"/>
      <c r="Z766" s="110"/>
    </row>
    <row r="767">
      <c r="A767" s="110"/>
      <c r="B767" s="110"/>
      <c r="C767" s="110"/>
      <c r="D767" s="110"/>
      <c r="E767" s="110"/>
      <c r="F767" s="110"/>
      <c r="G767" s="110"/>
      <c r="H767" s="110"/>
      <c r="I767" s="110"/>
      <c r="J767" s="110"/>
      <c r="K767" s="110"/>
      <c r="L767" s="110"/>
      <c r="M767" s="110"/>
      <c r="N767" s="110"/>
      <c r="O767" s="110"/>
      <c r="P767" s="110"/>
      <c r="Q767" s="110"/>
      <c r="R767" s="110"/>
      <c r="S767" s="110"/>
      <c r="T767" s="110"/>
      <c r="U767" s="110"/>
      <c r="V767" s="110"/>
      <c r="W767" s="110"/>
      <c r="X767" s="110"/>
      <c r="Y767" s="110"/>
      <c r="Z767" s="110"/>
    </row>
    <row r="768">
      <c r="A768" s="110"/>
      <c r="B768" s="110"/>
      <c r="C768" s="110"/>
      <c r="D768" s="110"/>
      <c r="E768" s="110"/>
      <c r="F768" s="110"/>
      <c r="G768" s="110"/>
      <c r="H768" s="110"/>
      <c r="I768" s="110"/>
      <c r="J768" s="110"/>
      <c r="K768" s="110"/>
      <c r="L768" s="110"/>
      <c r="M768" s="110"/>
      <c r="N768" s="110"/>
      <c r="O768" s="110"/>
      <c r="P768" s="110"/>
      <c r="Q768" s="110"/>
      <c r="R768" s="110"/>
      <c r="S768" s="110"/>
      <c r="T768" s="110"/>
      <c r="U768" s="110"/>
      <c r="V768" s="110"/>
      <c r="W768" s="110"/>
      <c r="X768" s="110"/>
      <c r="Y768" s="110"/>
      <c r="Z768" s="110"/>
    </row>
    <row r="769">
      <c r="A769" s="110"/>
      <c r="B769" s="110"/>
      <c r="C769" s="110"/>
      <c r="D769" s="110"/>
      <c r="E769" s="110"/>
      <c r="F769" s="110"/>
      <c r="G769" s="110"/>
      <c r="H769" s="110"/>
      <c r="I769" s="110"/>
      <c r="J769" s="110"/>
      <c r="K769" s="110"/>
      <c r="L769" s="110"/>
      <c r="M769" s="110"/>
      <c r="N769" s="110"/>
      <c r="O769" s="110"/>
      <c r="P769" s="110"/>
      <c r="Q769" s="110"/>
      <c r="R769" s="110"/>
      <c r="S769" s="110"/>
      <c r="T769" s="110"/>
      <c r="U769" s="110"/>
      <c r="V769" s="110"/>
      <c r="W769" s="110"/>
      <c r="X769" s="110"/>
      <c r="Y769" s="110"/>
      <c r="Z769" s="110"/>
    </row>
    <row r="770">
      <c r="A770" s="110"/>
      <c r="B770" s="110"/>
      <c r="C770" s="110"/>
      <c r="D770" s="110"/>
      <c r="E770" s="110"/>
      <c r="F770" s="110"/>
      <c r="G770" s="110"/>
      <c r="H770" s="110"/>
      <c r="I770" s="110"/>
      <c r="J770" s="110"/>
      <c r="K770" s="110"/>
      <c r="L770" s="110"/>
      <c r="M770" s="110"/>
      <c r="N770" s="110"/>
      <c r="O770" s="110"/>
      <c r="P770" s="110"/>
      <c r="Q770" s="110"/>
      <c r="R770" s="110"/>
      <c r="S770" s="110"/>
      <c r="T770" s="110"/>
      <c r="U770" s="110"/>
      <c r="V770" s="110"/>
      <c r="W770" s="110"/>
      <c r="X770" s="110"/>
      <c r="Y770" s="110"/>
      <c r="Z770" s="110"/>
    </row>
    <row r="771">
      <c r="A771" s="110"/>
      <c r="B771" s="110"/>
      <c r="C771" s="110"/>
      <c r="D771" s="110"/>
      <c r="E771" s="110"/>
      <c r="F771" s="110"/>
      <c r="G771" s="110"/>
      <c r="H771" s="110"/>
      <c r="I771" s="110"/>
      <c r="J771" s="110"/>
      <c r="K771" s="110"/>
      <c r="L771" s="110"/>
      <c r="M771" s="110"/>
      <c r="N771" s="110"/>
      <c r="O771" s="110"/>
      <c r="P771" s="110"/>
      <c r="Q771" s="110"/>
      <c r="R771" s="110"/>
      <c r="S771" s="110"/>
      <c r="T771" s="110"/>
      <c r="U771" s="110"/>
      <c r="V771" s="110"/>
      <c r="W771" s="110"/>
      <c r="X771" s="110"/>
      <c r="Y771" s="110"/>
      <c r="Z771" s="110"/>
    </row>
    <row r="772">
      <c r="A772" s="110"/>
      <c r="B772" s="110"/>
      <c r="C772" s="110"/>
      <c r="D772" s="110"/>
      <c r="E772" s="110"/>
      <c r="F772" s="110"/>
      <c r="G772" s="110"/>
      <c r="H772" s="110"/>
      <c r="I772" s="110"/>
      <c r="J772" s="110"/>
      <c r="K772" s="110"/>
      <c r="L772" s="110"/>
      <c r="M772" s="110"/>
      <c r="N772" s="110"/>
      <c r="O772" s="110"/>
      <c r="P772" s="110"/>
      <c r="Q772" s="110"/>
      <c r="R772" s="110"/>
      <c r="S772" s="110"/>
      <c r="T772" s="110"/>
      <c r="U772" s="110"/>
      <c r="V772" s="110"/>
      <c r="W772" s="110"/>
      <c r="X772" s="110"/>
      <c r="Y772" s="110"/>
      <c r="Z772" s="110"/>
    </row>
    <row r="773">
      <c r="A773" s="110"/>
      <c r="B773" s="110"/>
      <c r="C773" s="110"/>
      <c r="D773" s="110"/>
      <c r="E773" s="110"/>
      <c r="F773" s="110"/>
      <c r="G773" s="110"/>
      <c r="H773" s="110"/>
      <c r="I773" s="110"/>
      <c r="J773" s="110"/>
      <c r="K773" s="110"/>
      <c r="L773" s="110"/>
      <c r="M773" s="110"/>
      <c r="N773" s="110"/>
      <c r="O773" s="110"/>
      <c r="P773" s="110"/>
      <c r="Q773" s="110"/>
      <c r="R773" s="110"/>
      <c r="S773" s="110"/>
      <c r="T773" s="110"/>
      <c r="U773" s="110"/>
      <c r="V773" s="110"/>
      <c r="W773" s="110"/>
      <c r="X773" s="110"/>
      <c r="Y773" s="110"/>
      <c r="Z773" s="110"/>
    </row>
    <row r="774">
      <c r="A774" s="110"/>
      <c r="B774" s="110"/>
      <c r="C774" s="110"/>
      <c r="D774" s="110"/>
      <c r="E774" s="110"/>
      <c r="F774" s="110"/>
      <c r="G774" s="110"/>
      <c r="H774" s="110"/>
      <c r="I774" s="110"/>
      <c r="J774" s="110"/>
      <c r="K774" s="110"/>
      <c r="L774" s="110"/>
      <c r="M774" s="110"/>
      <c r="N774" s="110"/>
      <c r="O774" s="110"/>
      <c r="P774" s="110"/>
      <c r="Q774" s="110"/>
      <c r="R774" s="110"/>
      <c r="S774" s="110"/>
      <c r="T774" s="110"/>
      <c r="U774" s="110"/>
      <c r="V774" s="110"/>
      <c r="W774" s="110"/>
      <c r="X774" s="110"/>
      <c r="Y774" s="110"/>
      <c r="Z774" s="110"/>
    </row>
    <row r="775">
      <c r="A775" s="110"/>
      <c r="B775" s="110"/>
      <c r="C775" s="110"/>
      <c r="D775" s="110"/>
      <c r="E775" s="110"/>
      <c r="F775" s="110"/>
      <c r="G775" s="110"/>
      <c r="H775" s="110"/>
      <c r="I775" s="110"/>
      <c r="J775" s="110"/>
      <c r="K775" s="110"/>
      <c r="L775" s="110"/>
      <c r="M775" s="110"/>
      <c r="N775" s="110"/>
      <c r="O775" s="110"/>
      <c r="P775" s="110"/>
      <c r="Q775" s="110"/>
      <c r="R775" s="110"/>
      <c r="S775" s="110"/>
      <c r="T775" s="110"/>
      <c r="U775" s="110"/>
      <c r="V775" s="110"/>
      <c r="W775" s="110"/>
      <c r="X775" s="110"/>
      <c r="Y775" s="110"/>
      <c r="Z775" s="110"/>
    </row>
    <row r="776">
      <c r="A776" s="110"/>
      <c r="B776" s="110"/>
      <c r="C776" s="110"/>
      <c r="D776" s="110"/>
      <c r="E776" s="110"/>
      <c r="F776" s="110"/>
      <c r="G776" s="110"/>
      <c r="H776" s="110"/>
      <c r="I776" s="110"/>
      <c r="J776" s="110"/>
      <c r="K776" s="110"/>
      <c r="L776" s="110"/>
      <c r="M776" s="110"/>
      <c r="N776" s="110"/>
      <c r="O776" s="110"/>
      <c r="P776" s="110"/>
      <c r="Q776" s="110"/>
      <c r="R776" s="110"/>
      <c r="S776" s="110"/>
      <c r="T776" s="110"/>
      <c r="U776" s="110"/>
      <c r="V776" s="110"/>
      <c r="W776" s="110"/>
      <c r="X776" s="110"/>
      <c r="Y776" s="110"/>
      <c r="Z776" s="110"/>
    </row>
    <row r="777">
      <c r="A777" s="110"/>
      <c r="B777" s="110"/>
      <c r="C777" s="110"/>
      <c r="D777" s="110"/>
      <c r="E777" s="110"/>
      <c r="F777" s="110"/>
      <c r="G777" s="110"/>
      <c r="H777" s="110"/>
      <c r="I777" s="110"/>
      <c r="J777" s="110"/>
      <c r="K777" s="110"/>
      <c r="L777" s="110"/>
      <c r="M777" s="110"/>
      <c r="N777" s="110"/>
      <c r="O777" s="110"/>
      <c r="P777" s="110"/>
      <c r="Q777" s="110"/>
      <c r="R777" s="110"/>
      <c r="S777" s="110"/>
      <c r="T777" s="110"/>
      <c r="U777" s="110"/>
      <c r="V777" s="110"/>
      <c r="W777" s="110"/>
      <c r="X777" s="110"/>
      <c r="Y777" s="110"/>
      <c r="Z777" s="110"/>
    </row>
    <row r="778">
      <c r="A778" s="110"/>
      <c r="B778" s="110"/>
      <c r="C778" s="110"/>
      <c r="D778" s="110"/>
      <c r="E778" s="110"/>
      <c r="F778" s="110"/>
      <c r="G778" s="110"/>
      <c r="H778" s="110"/>
      <c r="I778" s="110"/>
      <c r="J778" s="110"/>
      <c r="K778" s="110"/>
      <c r="L778" s="110"/>
      <c r="M778" s="110"/>
      <c r="N778" s="110"/>
      <c r="O778" s="110"/>
      <c r="P778" s="110"/>
      <c r="Q778" s="110"/>
      <c r="R778" s="110"/>
      <c r="S778" s="110"/>
      <c r="T778" s="110"/>
      <c r="U778" s="110"/>
      <c r="V778" s="110"/>
      <c r="W778" s="110"/>
      <c r="X778" s="110"/>
      <c r="Y778" s="110"/>
      <c r="Z778" s="110"/>
    </row>
    <row r="779">
      <c r="A779" s="110"/>
      <c r="B779" s="110"/>
      <c r="C779" s="110"/>
      <c r="D779" s="110"/>
      <c r="E779" s="110"/>
      <c r="F779" s="110"/>
      <c r="G779" s="110"/>
      <c r="H779" s="110"/>
      <c r="I779" s="110"/>
      <c r="J779" s="110"/>
      <c r="K779" s="110"/>
      <c r="L779" s="110"/>
      <c r="M779" s="110"/>
      <c r="N779" s="110"/>
      <c r="O779" s="110"/>
      <c r="P779" s="110"/>
      <c r="Q779" s="110"/>
      <c r="R779" s="110"/>
      <c r="S779" s="110"/>
      <c r="T779" s="110"/>
      <c r="U779" s="110"/>
      <c r="V779" s="110"/>
      <c r="W779" s="110"/>
      <c r="X779" s="110"/>
      <c r="Y779" s="110"/>
      <c r="Z779" s="110"/>
    </row>
    <row r="780">
      <c r="A780" s="110"/>
      <c r="B780" s="110"/>
      <c r="C780" s="110"/>
      <c r="D780" s="110"/>
      <c r="E780" s="110"/>
      <c r="F780" s="110"/>
      <c r="G780" s="110"/>
      <c r="H780" s="110"/>
      <c r="I780" s="110"/>
      <c r="J780" s="110"/>
      <c r="K780" s="110"/>
      <c r="L780" s="110"/>
      <c r="M780" s="110"/>
      <c r="N780" s="110"/>
      <c r="O780" s="110"/>
      <c r="P780" s="110"/>
      <c r="Q780" s="110"/>
      <c r="R780" s="110"/>
      <c r="S780" s="110"/>
      <c r="T780" s="110"/>
      <c r="U780" s="110"/>
      <c r="V780" s="110"/>
      <c r="W780" s="110"/>
      <c r="X780" s="110"/>
      <c r="Y780" s="110"/>
      <c r="Z780" s="110"/>
    </row>
    <row r="781">
      <c r="A781" s="110"/>
      <c r="B781" s="110"/>
      <c r="C781" s="110"/>
      <c r="D781" s="110"/>
      <c r="E781" s="110"/>
      <c r="F781" s="110"/>
      <c r="G781" s="110"/>
      <c r="H781" s="110"/>
      <c r="I781" s="110"/>
      <c r="J781" s="110"/>
      <c r="K781" s="110"/>
      <c r="L781" s="110"/>
      <c r="M781" s="110"/>
      <c r="N781" s="110"/>
      <c r="O781" s="110"/>
      <c r="P781" s="110"/>
      <c r="Q781" s="110"/>
      <c r="R781" s="110"/>
      <c r="S781" s="110"/>
      <c r="T781" s="110"/>
      <c r="U781" s="110"/>
      <c r="V781" s="110"/>
      <c r="W781" s="110"/>
      <c r="X781" s="110"/>
      <c r="Y781" s="110"/>
      <c r="Z781" s="110"/>
    </row>
    <row r="782">
      <c r="A782" s="110"/>
      <c r="B782" s="110"/>
      <c r="C782" s="110"/>
      <c r="D782" s="110"/>
      <c r="E782" s="110"/>
      <c r="F782" s="110"/>
      <c r="G782" s="110"/>
      <c r="H782" s="110"/>
      <c r="I782" s="110"/>
      <c r="J782" s="110"/>
      <c r="K782" s="110"/>
      <c r="L782" s="110"/>
      <c r="M782" s="110"/>
      <c r="N782" s="110"/>
      <c r="O782" s="110"/>
      <c r="P782" s="110"/>
      <c r="Q782" s="110"/>
      <c r="R782" s="110"/>
      <c r="S782" s="110"/>
      <c r="T782" s="110"/>
      <c r="U782" s="110"/>
      <c r="V782" s="110"/>
      <c r="W782" s="110"/>
      <c r="X782" s="110"/>
      <c r="Y782" s="110"/>
      <c r="Z782" s="110"/>
    </row>
    <row r="783">
      <c r="A783" s="110"/>
      <c r="B783" s="110"/>
      <c r="C783" s="110"/>
      <c r="D783" s="110"/>
      <c r="E783" s="110"/>
      <c r="F783" s="110"/>
      <c r="G783" s="110"/>
      <c r="H783" s="110"/>
      <c r="I783" s="110"/>
      <c r="J783" s="110"/>
      <c r="K783" s="110"/>
      <c r="L783" s="110"/>
      <c r="M783" s="110"/>
      <c r="N783" s="110"/>
      <c r="O783" s="110"/>
      <c r="P783" s="110"/>
      <c r="Q783" s="110"/>
      <c r="R783" s="110"/>
      <c r="S783" s="110"/>
      <c r="T783" s="110"/>
      <c r="U783" s="110"/>
      <c r="V783" s="110"/>
      <c r="W783" s="110"/>
      <c r="X783" s="110"/>
      <c r="Y783" s="110"/>
      <c r="Z783" s="110"/>
    </row>
    <row r="784">
      <c r="A784" s="110"/>
      <c r="B784" s="110"/>
      <c r="C784" s="110"/>
      <c r="D784" s="110"/>
      <c r="E784" s="110"/>
      <c r="F784" s="110"/>
      <c r="G784" s="110"/>
      <c r="H784" s="110"/>
      <c r="I784" s="110"/>
      <c r="J784" s="110"/>
      <c r="K784" s="110"/>
      <c r="L784" s="110"/>
      <c r="M784" s="110"/>
      <c r="N784" s="110"/>
      <c r="O784" s="110"/>
      <c r="P784" s="110"/>
      <c r="Q784" s="110"/>
      <c r="R784" s="110"/>
      <c r="S784" s="110"/>
      <c r="T784" s="110"/>
      <c r="U784" s="110"/>
      <c r="V784" s="110"/>
      <c r="W784" s="110"/>
      <c r="X784" s="110"/>
      <c r="Y784" s="110"/>
      <c r="Z784" s="110"/>
    </row>
    <row r="785">
      <c r="A785" s="110"/>
      <c r="B785" s="110"/>
      <c r="C785" s="110"/>
      <c r="D785" s="110"/>
      <c r="E785" s="110"/>
      <c r="F785" s="110"/>
      <c r="G785" s="110"/>
      <c r="H785" s="110"/>
      <c r="I785" s="110"/>
      <c r="J785" s="110"/>
      <c r="K785" s="110"/>
      <c r="L785" s="110"/>
      <c r="M785" s="110"/>
      <c r="N785" s="110"/>
      <c r="O785" s="110"/>
      <c r="P785" s="110"/>
      <c r="Q785" s="110"/>
      <c r="R785" s="110"/>
      <c r="S785" s="110"/>
      <c r="T785" s="110"/>
      <c r="U785" s="110"/>
      <c r="V785" s="110"/>
      <c r="W785" s="110"/>
      <c r="X785" s="110"/>
      <c r="Y785" s="110"/>
      <c r="Z785" s="110"/>
    </row>
    <row r="786">
      <c r="A786" s="110"/>
      <c r="B786" s="110"/>
      <c r="C786" s="110"/>
      <c r="D786" s="110"/>
      <c r="E786" s="110"/>
      <c r="F786" s="110"/>
      <c r="G786" s="110"/>
      <c r="H786" s="110"/>
      <c r="I786" s="110"/>
      <c r="J786" s="110"/>
      <c r="K786" s="110"/>
      <c r="L786" s="110"/>
      <c r="M786" s="110"/>
      <c r="N786" s="110"/>
      <c r="O786" s="110"/>
      <c r="P786" s="110"/>
      <c r="Q786" s="110"/>
      <c r="R786" s="110"/>
      <c r="S786" s="110"/>
      <c r="T786" s="110"/>
      <c r="U786" s="110"/>
      <c r="V786" s="110"/>
      <c r="W786" s="110"/>
      <c r="X786" s="110"/>
      <c r="Y786" s="110"/>
      <c r="Z786" s="110"/>
    </row>
    <row r="787">
      <c r="A787" s="110"/>
      <c r="B787" s="110"/>
      <c r="C787" s="110"/>
      <c r="D787" s="110"/>
      <c r="E787" s="110"/>
      <c r="F787" s="110"/>
      <c r="G787" s="110"/>
      <c r="H787" s="110"/>
      <c r="I787" s="110"/>
      <c r="J787" s="110"/>
      <c r="K787" s="110"/>
      <c r="L787" s="110"/>
      <c r="M787" s="110"/>
      <c r="N787" s="110"/>
      <c r="O787" s="110"/>
      <c r="P787" s="110"/>
      <c r="Q787" s="110"/>
      <c r="R787" s="110"/>
      <c r="S787" s="110"/>
      <c r="T787" s="110"/>
      <c r="U787" s="110"/>
      <c r="V787" s="110"/>
      <c r="W787" s="110"/>
      <c r="X787" s="110"/>
      <c r="Y787" s="110"/>
      <c r="Z787" s="110"/>
    </row>
    <row r="788">
      <c r="A788" s="110"/>
      <c r="B788" s="110"/>
      <c r="C788" s="110"/>
      <c r="D788" s="110"/>
      <c r="E788" s="110"/>
      <c r="F788" s="110"/>
      <c r="G788" s="110"/>
      <c r="H788" s="110"/>
      <c r="I788" s="110"/>
      <c r="J788" s="110"/>
      <c r="K788" s="110"/>
      <c r="L788" s="110"/>
      <c r="M788" s="110"/>
      <c r="N788" s="110"/>
      <c r="O788" s="110"/>
      <c r="P788" s="110"/>
      <c r="Q788" s="110"/>
      <c r="R788" s="110"/>
      <c r="S788" s="110"/>
      <c r="T788" s="110"/>
      <c r="U788" s="110"/>
      <c r="V788" s="110"/>
      <c r="W788" s="110"/>
      <c r="X788" s="110"/>
      <c r="Y788" s="110"/>
      <c r="Z788" s="110"/>
    </row>
    <row r="789">
      <c r="A789" s="110"/>
      <c r="B789" s="110"/>
      <c r="C789" s="110"/>
      <c r="D789" s="110"/>
      <c r="E789" s="110"/>
      <c r="F789" s="110"/>
      <c r="G789" s="110"/>
      <c r="H789" s="110"/>
      <c r="I789" s="110"/>
      <c r="J789" s="110"/>
      <c r="K789" s="110"/>
      <c r="L789" s="110"/>
      <c r="M789" s="110"/>
      <c r="N789" s="110"/>
      <c r="O789" s="110"/>
      <c r="P789" s="110"/>
      <c r="Q789" s="110"/>
      <c r="R789" s="110"/>
      <c r="S789" s="110"/>
      <c r="T789" s="110"/>
      <c r="U789" s="110"/>
      <c r="V789" s="110"/>
      <c r="W789" s="110"/>
      <c r="X789" s="110"/>
      <c r="Y789" s="110"/>
      <c r="Z789" s="110"/>
    </row>
    <row r="790">
      <c r="A790" s="110"/>
      <c r="B790" s="110"/>
      <c r="C790" s="110"/>
      <c r="D790" s="110"/>
      <c r="E790" s="110"/>
      <c r="F790" s="110"/>
      <c r="G790" s="110"/>
      <c r="H790" s="110"/>
      <c r="I790" s="110"/>
      <c r="J790" s="110"/>
      <c r="K790" s="110"/>
      <c r="L790" s="110"/>
      <c r="M790" s="110"/>
      <c r="N790" s="110"/>
      <c r="O790" s="110"/>
      <c r="P790" s="110"/>
      <c r="Q790" s="110"/>
      <c r="R790" s="110"/>
      <c r="S790" s="110"/>
      <c r="T790" s="110"/>
      <c r="U790" s="110"/>
      <c r="V790" s="110"/>
      <c r="W790" s="110"/>
      <c r="X790" s="110"/>
      <c r="Y790" s="110"/>
      <c r="Z790" s="110"/>
    </row>
    <row r="791">
      <c r="A791" s="110"/>
      <c r="B791" s="110"/>
      <c r="C791" s="110"/>
      <c r="D791" s="110"/>
      <c r="E791" s="110"/>
      <c r="F791" s="110"/>
      <c r="G791" s="110"/>
      <c r="H791" s="110"/>
      <c r="I791" s="110"/>
      <c r="J791" s="110"/>
      <c r="K791" s="110"/>
      <c r="L791" s="110"/>
      <c r="M791" s="110"/>
      <c r="N791" s="110"/>
      <c r="O791" s="110"/>
      <c r="P791" s="110"/>
      <c r="Q791" s="110"/>
      <c r="R791" s="110"/>
      <c r="S791" s="110"/>
      <c r="T791" s="110"/>
      <c r="U791" s="110"/>
      <c r="V791" s="110"/>
      <c r="W791" s="110"/>
      <c r="X791" s="110"/>
      <c r="Y791" s="110"/>
      <c r="Z791" s="110"/>
    </row>
    <row r="792">
      <c r="A792" s="110"/>
      <c r="B792" s="110"/>
      <c r="C792" s="110"/>
      <c r="D792" s="110"/>
      <c r="E792" s="110"/>
      <c r="F792" s="110"/>
      <c r="G792" s="110"/>
      <c r="H792" s="110"/>
      <c r="I792" s="110"/>
      <c r="J792" s="110"/>
      <c r="K792" s="110"/>
      <c r="L792" s="110"/>
      <c r="M792" s="110"/>
      <c r="N792" s="110"/>
      <c r="O792" s="110"/>
      <c r="P792" s="110"/>
      <c r="Q792" s="110"/>
      <c r="R792" s="110"/>
      <c r="S792" s="110"/>
      <c r="T792" s="110"/>
      <c r="U792" s="110"/>
      <c r="V792" s="110"/>
      <c r="W792" s="110"/>
      <c r="X792" s="110"/>
      <c r="Y792" s="110"/>
      <c r="Z792" s="110"/>
    </row>
    <row r="793">
      <c r="A793" s="110"/>
      <c r="B793" s="110"/>
      <c r="C793" s="110"/>
      <c r="D793" s="110"/>
      <c r="E793" s="110"/>
      <c r="F793" s="110"/>
      <c r="G793" s="110"/>
      <c r="H793" s="110"/>
      <c r="I793" s="110"/>
      <c r="J793" s="110"/>
      <c r="K793" s="110"/>
      <c r="L793" s="110"/>
      <c r="M793" s="110"/>
      <c r="N793" s="110"/>
      <c r="O793" s="110"/>
      <c r="P793" s="110"/>
      <c r="Q793" s="110"/>
      <c r="R793" s="110"/>
      <c r="S793" s="110"/>
      <c r="T793" s="110"/>
      <c r="U793" s="110"/>
      <c r="V793" s="110"/>
      <c r="W793" s="110"/>
      <c r="X793" s="110"/>
      <c r="Y793" s="110"/>
      <c r="Z793" s="110"/>
    </row>
    <row r="794">
      <c r="A794" s="110"/>
      <c r="B794" s="110"/>
      <c r="C794" s="110"/>
      <c r="D794" s="110"/>
      <c r="E794" s="110"/>
      <c r="F794" s="110"/>
      <c r="G794" s="110"/>
      <c r="H794" s="110"/>
      <c r="I794" s="110"/>
      <c r="J794" s="110"/>
      <c r="K794" s="110"/>
      <c r="L794" s="110"/>
      <c r="M794" s="110"/>
      <c r="N794" s="110"/>
      <c r="O794" s="110"/>
      <c r="P794" s="110"/>
      <c r="Q794" s="110"/>
      <c r="R794" s="110"/>
      <c r="S794" s="110"/>
      <c r="T794" s="110"/>
      <c r="U794" s="110"/>
      <c r="V794" s="110"/>
      <c r="W794" s="110"/>
      <c r="X794" s="110"/>
      <c r="Y794" s="110"/>
      <c r="Z794" s="110"/>
    </row>
    <row r="795">
      <c r="A795" s="110"/>
      <c r="B795" s="110"/>
      <c r="C795" s="110"/>
      <c r="D795" s="110"/>
      <c r="E795" s="110"/>
      <c r="F795" s="110"/>
      <c r="G795" s="110"/>
      <c r="H795" s="110"/>
      <c r="I795" s="110"/>
      <c r="J795" s="110"/>
      <c r="K795" s="110"/>
      <c r="L795" s="110"/>
      <c r="M795" s="110"/>
      <c r="N795" s="110"/>
      <c r="O795" s="110"/>
      <c r="P795" s="110"/>
      <c r="Q795" s="110"/>
      <c r="R795" s="110"/>
      <c r="S795" s="110"/>
      <c r="T795" s="110"/>
      <c r="U795" s="110"/>
      <c r="V795" s="110"/>
      <c r="W795" s="110"/>
      <c r="X795" s="110"/>
      <c r="Y795" s="110"/>
      <c r="Z795" s="110"/>
    </row>
    <row r="796">
      <c r="A796" s="110"/>
      <c r="B796" s="110"/>
      <c r="C796" s="110"/>
      <c r="D796" s="110"/>
      <c r="E796" s="110"/>
      <c r="F796" s="110"/>
      <c r="G796" s="110"/>
      <c r="H796" s="110"/>
      <c r="I796" s="110"/>
      <c r="J796" s="110"/>
      <c r="K796" s="110"/>
      <c r="L796" s="110"/>
      <c r="M796" s="110"/>
      <c r="N796" s="110"/>
      <c r="O796" s="110"/>
      <c r="P796" s="110"/>
      <c r="Q796" s="110"/>
      <c r="R796" s="110"/>
      <c r="S796" s="110"/>
      <c r="T796" s="110"/>
      <c r="U796" s="110"/>
      <c r="V796" s="110"/>
      <c r="W796" s="110"/>
      <c r="X796" s="110"/>
      <c r="Y796" s="110"/>
      <c r="Z796" s="110"/>
    </row>
    <row r="797">
      <c r="A797" s="110"/>
      <c r="B797" s="110"/>
      <c r="C797" s="110"/>
      <c r="D797" s="110"/>
      <c r="E797" s="110"/>
      <c r="F797" s="110"/>
      <c r="G797" s="110"/>
      <c r="H797" s="110"/>
      <c r="I797" s="110"/>
      <c r="J797" s="110"/>
      <c r="K797" s="110"/>
      <c r="L797" s="110"/>
      <c r="M797" s="110"/>
      <c r="N797" s="110"/>
      <c r="O797" s="110"/>
      <c r="P797" s="110"/>
      <c r="Q797" s="110"/>
      <c r="R797" s="110"/>
      <c r="S797" s="110"/>
      <c r="T797" s="110"/>
      <c r="U797" s="110"/>
      <c r="V797" s="110"/>
      <c r="W797" s="110"/>
      <c r="X797" s="110"/>
      <c r="Y797" s="110"/>
      <c r="Z797" s="110"/>
    </row>
    <row r="798">
      <c r="A798" s="110"/>
      <c r="B798" s="110"/>
      <c r="C798" s="110"/>
      <c r="D798" s="110"/>
      <c r="E798" s="110"/>
      <c r="F798" s="110"/>
      <c r="G798" s="110"/>
      <c r="H798" s="110"/>
      <c r="I798" s="110"/>
      <c r="J798" s="110"/>
      <c r="K798" s="110"/>
      <c r="L798" s="110"/>
      <c r="M798" s="110"/>
      <c r="N798" s="110"/>
      <c r="O798" s="110"/>
      <c r="P798" s="110"/>
      <c r="Q798" s="110"/>
      <c r="R798" s="110"/>
      <c r="S798" s="110"/>
      <c r="T798" s="110"/>
      <c r="U798" s="110"/>
      <c r="V798" s="110"/>
      <c r="W798" s="110"/>
      <c r="X798" s="110"/>
      <c r="Y798" s="110"/>
      <c r="Z798" s="110"/>
    </row>
    <row r="799">
      <c r="A799" s="110"/>
      <c r="B799" s="110"/>
      <c r="C799" s="110"/>
      <c r="D799" s="110"/>
      <c r="E799" s="110"/>
      <c r="F799" s="110"/>
      <c r="G799" s="110"/>
      <c r="H799" s="110"/>
      <c r="I799" s="110"/>
      <c r="J799" s="110"/>
      <c r="K799" s="110"/>
      <c r="L799" s="110"/>
      <c r="M799" s="110"/>
      <c r="N799" s="110"/>
      <c r="O799" s="110"/>
      <c r="P799" s="110"/>
      <c r="Q799" s="110"/>
      <c r="R799" s="110"/>
      <c r="S799" s="110"/>
      <c r="T799" s="110"/>
      <c r="U799" s="110"/>
      <c r="V799" s="110"/>
      <c r="W799" s="110"/>
      <c r="X799" s="110"/>
      <c r="Y799" s="110"/>
      <c r="Z799" s="110"/>
    </row>
    <row r="800">
      <c r="A800" s="110"/>
      <c r="B800" s="110"/>
      <c r="C800" s="110"/>
      <c r="D800" s="110"/>
      <c r="E800" s="110"/>
      <c r="F800" s="110"/>
      <c r="G800" s="110"/>
      <c r="H800" s="110"/>
      <c r="I800" s="110"/>
      <c r="J800" s="110"/>
      <c r="K800" s="110"/>
      <c r="L800" s="110"/>
      <c r="M800" s="110"/>
      <c r="N800" s="110"/>
      <c r="O800" s="110"/>
      <c r="P800" s="110"/>
      <c r="Q800" s="110"/>
      <c r="R800" s="110"/>
      <c r="S800" s="110"/>
      <c r="T800" s="110"/>
      <c r="U800" s="110"/>
      <c r="V800" s="110"/>
      <c r="W800" s="110"/>
      <c r="X800" s="110"/>
      <c r="Y800" s="110"/>
      <c r="Z800" s="110"/>
    </row>
    <row r="801">
      <c r="A801" s="110"/>
      <c r="B801" s="110"/>
      <c r="C801" s="110"/>
      <c r="D801" s="110"/>
      <c r="E801" s="110"/>
      <c r="F801" s="110"/>
      <c r="G801" s="110"/>
      <c r="H801" s="110"/>
      <c r="I801" s="110"/>
      <c r="J801" s="110"/>
      <c r="K801" s="110"/>
      <c r="L801" s="110"/>
      <c r="M801" s="110"/>
      <c r="N801" s="110"/>
      <c r="O801" s="110"/>
      <c r="P801" s="110"/>
      <c r="Q801" s="110"/>
      <c r="R801" s="110"/>
      <c r="S801" s="110"/>
      <c r="T801" s="110"/>
      <c r="U801" s="110"/>
      <c r="V801" s="110"/>
      <c r="W801" s="110"/>
      <c r="X801" s="110"/>
      <c r="Y801" s="110"/>
      <c r="Z801" s="110"/>
    </row>
    <row r="802">
      <c r="A802" s="110"/>
      <c r="B802" s="110"/>
      <c r="C802" s="110"/>
      <c r="D802" s="110"/>
      <c r="E802" s="110"/>
      <c r="F802" s="110"/>
      <c r="G802" s="110"/>
      <c r="H802" s="110"/>
      <c r="I802" s="110"/>
      <c r="J802" s="110"/>
      <c r="K802" s="110"/>
      <c r="L802" s="110"/>
      <c r="M802" s="110"/>
      <c r="N802" s="110"/>
      <c r="O802" s="110"/>
      <c r="P802" s="110"/>
      <c r="Q802" s="110"/>
      <c r="R802" s="110"/>
      <c r="S802" s="110"/>
      <c r="T802" s="110"/>
      <c r="U802" s="110"/>
      <c r="V802" s="110"/>
      <c r="W802" s="110"/>
      <c r="X802" s="110"/>
      <c r="Y802" s="110"/>
      <c r="Z802" s="110"/>
    </row>
    <row r="803">
      <c r="A803" s="110"/>
      <c r="B803" s="110"/>
      <c r="C803" s="110"/>
      <c r="D803" s="110"/>
      <c r="E803" s="110"/>
      <c r="F803" s="110"/>
      <c r="G803" s="110"/>
      <c r="H803" s="110"/>
      <c r="I803" s="110"/>
      <c r="J803" s="110"/>
      <c r="K803" s="110"/>
      <c r="L803" s="110"/>
      <c r="M803" s="110"/>
      <c r="N803" s="110"/>
      <c r="O803" s="110"/>
      <c r="P803" s="110"/>
      <c r="Q803" s="110"/>
      <c r="R803" s="110"/>
      <c r="S803" s="110"/>
      <c r="T803" s="110"/>
      <c r="U803" s="110"/>
      <c r="V803" s="110"/>
      <c r="W803" s="110"/>
      <c r="X803" s="110"/>
      <c r="Y803" s="110"/>
      <c r="Z803" s="110"/>
    </row>
    <row r="804">
      <c r="A804" s="110"/>
      <c r="B804" s="110"/>
      <c r="C804" s="110"/>
      <c r="D804" s="110"/>
      <c r="E804" s="110"/>
      <c r="F804" s="110"/>
      <c r="G804" s="110"/>
      <c r="H804" s="110"/>
      <c r="I804" s="110"/>
      <c r="J804" s="110"/>
      <c r="K804" s="110"/>
      <c r="L804" s="110"/>
      <c r="M804" s="110"/>
      <c r="N804" s="110"/>
      <c r="O804" s="110"/>
      <c r="P804" s="110"/>
      <c r="Q804" s="110"/>
      <c r="R804" s="110"/>
      <c r="S804" s="110"/>
      <c r="T804" s="110"/>
      <c r="U804" s="110"/>
      <c r="V804" s="110"/>
      <c r="W804" s="110"/>
      <c r="X804" s="110"/>
      <c r="Y804" s="110"/>
      <c r="Z804" s="110"/>
    </row>
    <row r="805">
      <c r="A805" s="110"/>
      <c r="B805" s="110"/>
      <c r="C805" s="110"/>
      <c r="D805" s="110"/>
      <c r="E805" s="110"/>
      <c r="F805" s="110"/>
      <c r="G805" s="110"/>
      <c r="H805" s="110"/>
      <c r="I805" s="110"/>
      <c r="J805" s="110"/>
      <c r="K805" s="110"/>
      <c r="L805" s="110"/>
      <c r="M805" s="110"/>
      <c r="N805" s="110"/>
      <c r="O805" s="110"/>
      <c r="P805" s="110"/>
      <c r="Q805" s="110"/>
      <c r="R805" s="110"/>
      <c r="S805" s="110"/>
      <c r="T805" s="110"/>
      <c r="U805" s="110"/>
      <c r="V805" s="110"/>
      <c r="W805" s="110"/>
      <c r="X805" s="110"/>
      <c r="Y805" s="110"/>
      <c r="Z805" s="110"/>
    </row>
    <row r="806">
      <c r="A806" s="110"/>
      <c r="B806" s="110"/>
      <c r="C806" s="110"/>
      <c r="D806" s="110"/>
      <c r="E806" s="110"/>
      <c r="F806" s="110"/>
      <c r="G806" s="110"/>
      <c r="H806" s="110"/>
      <c r="I806" s="110"/>
      <c r="J806" s="110"/>
      <c r="K806" s="110"/>
      <c r="L806" s="110"/>
      <c r="M806" s="110"/>
      <c r="N806" s="110"/>
      <c r="O806" s="110"/>
      <c r="P806" s="110"/>
      <c r="Q806" s="110"/>
      <c r="R806" s="110"/>
      <c r="S806" s="110"/>
      <c r="T806" s="110"/>
      <c r="U806" s="110"/>
      <c r="V806" s="110"/>
      <c r="W806" s="110"/>
      <c r="X806" s="110"/>
      <c r="Y806" s="110"/>
      <c r="Z806" s="110"/>
    </row>
    <row r="807">
      <c r="A807" s="110"/>
      <c r="B807" s="110"/>
      <c r="C807" s="110"/>
      <c r="D807" s="110"/>
      <c r="E807" s="110"/>
      <c r="F807" s="110"/>
      <c r="G807" s="110"/>
      <c r="H807" s="110"/>
      <c r="I807" s="110"/>
      <c r="J807" s="110"/>
      <c r="K807" s="110"/>
      <c r="L807" s="110"/>
      <c r="M807" s="110"/>
      <c r="N807" s="110"/>
      <c r="O807" s="110"/>
      <c r="P807" s="110"/>
      <c r="Q807" s="110"/>
      <c r="R807" s="110"/>
      <c r="S807" s="110"/>
      <c r="T807" s="110"/>
      <c r="U807" s="110"/>
      <c r="V807" s="110"/>
      <c r="W807" s="110"/>
      <c r="X807" s="110"/>
      <c r="Y807" s="110"/>
      <c r="Z807" s="110"/>
    </row>
    <row r="808">
      <c r="A808" s="110"/>
      <c r="B808" s="110"/>
      <c r="C808" s="110"/>
      <c r="D808" s="110"/>
      <c r="E808" s="110"/>
      <c r="F808" s="110"/>
      <c r="G808" s="110"/>
      <c r="H808" s="110"/>
      <c r="I808" s="110"/>
      <c r="J808" s="110"/>
      <c r="K808" s="110"/>
      <c r="L808" s="110"/>
      <c r="M808" s="110"/>
      <c r="N808" s="110"/>
      <c r="O808" s="110"/>
      <c r="P808" s="110"/>
      <c r="Q808" s="110"/>
      <c r="R808" s="110"/>
      <c r="S808" s="110"/>
      <c r="T808" s="110"/>
      <c r="U808" s="110"/>
      <c r="V808" s="110"/>
      <c r="W808" s="110"/>
      <c r="X808" s="110"/>
      <c r="Y808" s="110"/>
      <c r="Z808" s="110"/>
    </row>
    <row r="809">
      <c r="A809" s="110"/>
      <c r="B809" s="110"/>
      <c r="C809" s="110"/>
      <c r="D809" s="110"/>
      <c r="E809" s="110"/>
      <c r="F809" s="110"/>
      <c r="G809" s="110"/>
      <c r="H809" s="110"/>
      <c r="I809" s="110"/>
      <c r="J809" s="110"/>
      <c r="K809" s="110"/>
      <c r="L809" s="110"/>
      <c r="M809" s="110"/>
      <c r="N809" s="110"/>
      <c r="O809" s="110"/>
      <c r="P809" s="110"/>
      <c r="Q809" s="110"/>
      <c r="R809" s="110"/>
      <c r="S809" s="110"/>
      <c r="T809" s="110"/>
      <c r="U809" s="110"/>
      <c r="V809" s="110"/>
      <c r="W809" s="110"/>
      <c r="X809" s="110"/>
      <c r="Y809" s="110"/>
      <c r="Z809" s="110"/>
    </row>
    <row r="810">
      <c r="A810" s="110"/>
      <c r="B810" s="110"/>
      <c r="C810" s="110"/>
      <c r="D810" s="110"/>
      <c r="E810" s="110"/>
      <c r="F810" s="110"/>
      <c r="G810" s="110"/>
      <c r="H810" s="110"/>
      <c r="I810" s="110"/>
      <c r="J810" s="110"/>
      <c r="K810" s="110"/>
      <c r="L810" s="110"/>
      <c r="M810" s="110"/>
      <c r="N810" s="110"/>
      <c r="O810" s="110"/>
      <c r="P810" s="110"/>
      <c r="Q810" s="110"/>
      <c r="R810" s="110"/>
      <c r="S810" s="110"/>
      <c r="T810" s="110"/>
      <c r="U810" s="110"/>
      <c r="V810" s="110"/>
      <c r="W810" s="110"/>
      <c r="X810" s="110"/>
      <c r="Y810" s="110"/>
      <c r="Z810" s="110"/>
    </row>
    <row r="811">
      <c r="A811" s="110"/>
      <c r="B811" s="110"/>
      <c r="C811" s="110"/>
      <c r="D811" s="110"/>
      <c r="E811" s="110"/>
      <c r="F811" s="110"/>
      <c r="G811" s="110"/>
      <c r="H811" s="110"/>
      <c r="I811" s="110"/>
      <c r="J811" s="110"/>
      <c r="K811" s="110"/>
      <c r="L811" s="110"/>
      <c r="M811" s="110"/>
      <c r="N811" s="110"/>
      <c r="O811" s="110"/>
      <c r="P811" s="110"/>
      <c r="Q811" s="110"/>
      <c r="R811" s="110"/>
      <c r="S811" s="110"/>
      <c r="T811" s="110"/>
      <c r="U811" s="110"/>
      <c r="V811" s="110"/>
      <c r="W811" s="110"/>
      <c r="X811" s="110"/>
      <c r="Y811" s="110"/>
      <c r="Z811" s="110"/>
    </row>
    <row r="812">
      <c r="A812" s="110"/>
      <c r="B812" s="110"/>
      <c r="C812" s="110"/>
      <c r="D812" s="110"/>
      <c r="E812" s="110"/>
      <c r="F812" s="110"/>
      <c r="G812" s="110"/>
      <c r="H812" s="110"/>
      <c r="I812" s="110"/>
      <c r="J812" s="110"/>
      <c r="K812" s="110"/>
      <c r="L812" s="110"/>
      <c r="M812" s="110"/>
      <c r="N812" s="110"/>
      <c r="O812" s="110"/>
      <c r="P812" s="110"/>
      <c r="Q812" s="110"/>
      <c r="R812" s="110"/>
      <c r="S812" s="110"/>
      <c r="T812" s="110"/>
      <c r="U812" s="110"/>
      <c r="V812" s="110"/>
      <c r="W812" s="110"/>
      <c r="X812" s="110"/>
      <c r="Y812" s="110"/>
      <c r="Z812" s="110"/>
    </row>
    <row r="813">
      <c r="A813" s="110"/>
      <c r="B813" s="110"/>
      <c r="C813" s="110"/>
      <c r="D813" s="110"/>
      <c r="E813" s="110"/>
      <c r="F813" s="110"/>
      <c r="G813" s="110"/>
      <c r="H813" s="110"/>
      <c r="I813" s="110"/>
      <c r="J813" s="110"/>
      <c r="K813" s="110"/>
      <c r="L813" s="110"/>
      <c r="M813" s="110"/>
      <c r="N813" s="110"/>
      <c r="O813" s="110"/>
      <c r="P813" s="110"/>
      <c r="Q813" s="110"/>
      <c r="R813" s="110"/>
      <c r="S813" s="110"/>
      <c r="T813" s="110"/>
      <c r="U813" s="110"/>
      <c r="V813" s="110"/>
      <c r="W813" s="110"/>
      <c r="X813" s="110"/>
      <c r="Y813" s="110"/>
      <c r="Z813" s="110"/>
    </row>
    <row r="814">
      <c r="A814" s="110"/>
      <c r="B814" s="110"/>
      <c r="C814" s="110"/>
      <c r="D814" s="110"/>
      <c r="E814" s="110"/>
      <c r="F814" s="110"/>
      <c r="G814" s="110"/>
      <c r="H814" s="110"/>
      <c r="I814" s="110"/>
      <c r="J814" s="110"/>
      <c r="K814" s="110"/>
      <c r="L814" s="110"/>
      <c r="M814" s="110"/>
      <c r="N814" s="110"/>
      <c r="O814" s="110"/>
      <c r="P814" s="110"/>
      <c r="Q814" s="110"/>
      <c r="R814" s="110"/>
      <c r="S814" s="110"/>
      <c r="T814" s="110"/>
      <c r="U814" s="110"/>
      <c r="V814" s="110"/>
      <c r="W814" s="110"/>
      <c r="X814" s="110"/>
      <c r="Y814" s="110"/>
      <c r="Z814" s="110"/>
    </row>
    <row r="815">
      <c r="A815" s="110"/>
      <c r="B815" s="110"/>
      <c r="C815" s="110"/>
      <c r="D815" s="110"/>
      <c r="E815" s="110"/>
      <c r="F815" s="110"/>
      <c r="G815" s="110"/>
      <c r="H815" s="110"/>
      <c r="I815" s="110"/>
      <c r="J815" s="110"/>
      <c r="K815" s="110"/>
      <c r="L815" s="110"/>
      <c r="M815" s="110"/>
      <c r="N815" s="110"/>
      <c r="O815" s="110"/>
      <c r="P815" s="110"/>
      <c r="Q815" s="110"/>
      <c r="R815" s="110"/>
      <c r="S815" s="110"/>
      <c r="T815" s="110"/>
      <c r="U815" s="110"/>
      <c r="V815" s="110"/>
      <c r="W815" s="110"/>
      <c r="X815" s="110"/>
      <c r="Y815" s="110"/>
      <c r="Z815" s="110"/>
    </row>
    <row r="816">
      <c r="A816" s="110"/>
      <c r="B816" s="110"/>
      <c r="C816" s="110"/>
      <c r="D816" s="110"/>
      <c r="E816" s="110"/>
      <c r="F816" s="110"/>
      <c r="G816" s="110"/>
      <c r="H816" s="110"/>
      <c r="I816" s="110"/>
      <c r="J816" s="110"/>
      <c r="K816" s="110"/>
      <c r="L816" s="110"/>
      <c r="M816" s="110"/>
      <c r="N816" s="110"/>
      <c r="O816" s="110"/>
      <c r="P816" s="110"/>
      <c r="Q816" s="110"/>
      <c r="R816" s="110"/>
      <c r="S816" s="110"/>
      <c r="T816" s="110"/>
      <c r="U816" s="110"/>
      <c r="V816" s="110"/>
      <c r="W816" s="110"/>
      <c r="X816" s="110"/>
      <c r="Y816" s="110"/>
      <c r="Z816" s="110"/>
    </row>
    <row r="817">
      <c r="A817" s="110"/>
      <c r="B817" s="110"/>
      <c r="C817" s="110"/>
      <c r="D817" s="110"/>
      <c r="E817" s="110"/>
      <c r="F817" s="110"/>
      <c r="G817" s="110"/>
      <c r="H817" s="110"/>
      <c r="I817" s="110"/>
      <c r="J817" s="110"/>
      <c r="K817" s="110"/>
      <c r="L817" s="110"/>
      <c r="M817" s="110"/>
      <c r="N817" s="110"/>
      <c r="O817" s="110"/>
      <c r="P817" s="110"/>
      <c r="Q817" s="110"/>
      <c r="R817" s="110"/>
      <c r="S817" s="110"/>
      <c r="T817" s="110"/>
      <c r="U817" s="110"/>
      <c r="V817" s="110"/>
      <c r="W817" s="110"/>
      <c r="X817" s="110"/>
      <c r="Y817" s="110"/>
      <c r="Z817" s="110"/>
    </row>
    <row r="818">
      <c r="A818" s="110"/>
      <c r="B818" s="110"/>
      <c r="C818" s="110"/>
      <c r="D818" s="110"/>
      <c r="E818" s="110"/>
      <c r="F818" s="110"/>
      <c r="G818" s="110"/>
      <c r="H818" s="110"/>
      <c r="I818" s="110"/>
      <c r="J818" s="110"/>
      <c r="K818" s="110"/>
      <c r="L818" s="110"/>
      <c r="M818" s="110"/>
      <c r="N818" s="110"/>
      <c r="O818" s="110"/>
      <c r="P818" s="110"/>
      <c r="Q818" s="110"/>
      <c r="R818" s="110"/>
      <c r="S818" s="110"/>
      <c r="T818" s="110"/>
      <c r="U818" s="110"/>
      <c r="V818" s="110"/>
      <c r="W818" s="110"/>
      <c r="X818" s="110"/>
      <c r="Y818" s="110"/>
      <c r="Z818" s="110"/>
    </row>
    <row r="819">
      <c r="A819" s="110"/>
      <c r="B819" s="110"/>
      <c r="C819" s="110"/>
      <c r="D819" s="110"/>
      <c r="E819" s="110"/>
      <c r="F819" s="110"/>
      <c r="G819" s="110"/>
      <c r="H819" s="110"/>
      <c r="I819" s="110"/>
      <c r="J819" s="110"/>
      <c r="K819" s="110"/>
      <c r="L819" s="110"/>
      <c r="M819" s="110"/>
      <c r="N819" s="110"/>
      <c r="O819" s="110"/>
      <c r="P819" s="110"/>
      <c r="Q819" s="110"/>
      <c r="R819" s="110"/>
      <c r="S819" s="110"/>
      <c r="T819" s="110"/>
      <c r="U819" s="110"/>
      <c r="V819" s="110"/>
      <c r="W819" s="110"/>
      <c r="X819" s="110"/>
      <c r="Y819" s="110"/>
      <c r="Z819" s="110"/>
    </row>
    <row r="820">
      <c r="A820" s="110"/>
      <c r="B820" s="110"/>
      <c r="C820" s="110"/>
      <c r="D820" s="110"/>
      <c r="E820" s="110"/>
      <c r="F820" s="110"/>
      <c r="G820" s="110"/>
      <c r="H820" s="110"/>
      <c r="I820" s="110"/>
      <c r="J820" s="110"/>
      <c r="K820" s="110"/>
      <c r="L820" s="110"/>
      <c r="M820" s="110"/>
      <c r="N820" s="110"/>
      <c r="O820" s="110"/>
      <c r="P820" s="110"/>
      <c r="Q820" s="110"/>
      <c r="R820" s="110"/>
      <c r="S820" s="110"/>
      <c r="T820" s="110"/>
      <c r="U820" s="110"/>
      <c r="V820" s="110"/>
      <c r="W820" s="110"/>
      <c r="X820" s="110"/>
      <c r="Y820" s="110"/>
      <c r="Z820" s="110"/>
    </row>
    <row r="821">
      <c r="A821" s="110"/>
      <c r="B821" s="110"/>
      <c r="C821" s="110"/>
      <c r="D821" s="110"/>
      <c r="E821" s="110"/>
      <c r="F821" s="110"/>
      <c r="G821" s="110"/>
      <c r="H821" s="110"/>
      <c r="I821" s="110"/>
      <c r="J821" s="110"/>
      <c r="K821" s="110"/>
      <c r="L821" s="110"/>
      <c r="M821" s="110"/>
      <c r="N821" s="110"/>
      <c r="O821" s="110"/>
      <c r="P821" s="110"/>
      <c r="Q821" s="110"/>
      <c r="R821" s="110"/>
      <c r="S821" s="110"/>
      <c r="T821" s="110"/>
      <c r="U821" s="110"/>
      <c r="V821" s="110"/>
      <c r="W821" s="110"/>
      <c r="X821" s="110"/>
      <c r="Y821" s="110"/>
      <c r="Z821" s="110"/>
    </row>
    <row r="822">
      <c r="A822" s="110"/>
      <c r="B822" s="110"/>
      <c r="C822" s="110"/>
      <c r="D822" s="110"/>
      <c r="E822" s="110"/>
      <c r="F822" s="110"/>
      <c r="G822" s="110"/>
      <c r="H822" s="110"/>
      <c r="I822" s="110"/>
      <c r="J822" s="110"/>
      <c r="K822" s="110"/>
      <c r="L822" s="110"/>
      <c r="M822" s="110"/>
      <c r="N822" s="110"/>
      <c r="O822" s="110"/>
      <c r="P822" s="110"/>
      <c r="Q822" s="110"/>
      <c r="R822" s="110"/>
      <c r="S822" s="110"/>
      <c r="T822" s="110"/>
      <c r="U822" s="110"/>
      <c r="V822" s="110"/>
      <c r="W822" s="110"/>
      <c r="X822" s="110"/>
      <c r="Y822" s="110"/>
      <c r="Z822" s="110"/>
    </row>
    <row r="823">
      <c r="A823" s="110"/>
      <c r="B823" s="110"/>
      <c r="C823" s="110"/>
      <c r="D823" s="110"/>
      <c r="E823" s="110"/>
      <c r="F823" s="110"/>
      <c r="G823" s="110"/>
      <c r="H823" s="110"/>
      <c r="I823" s="110"/>
      <c r="J823" s="110"/>
      <c r="K823" s="110"/>
      <c r="L823" s="110"/>
      <c r="M823" s="110"/>
      <c r="N823" s="110"/>
      <c r="O823" s="110"/>
      <c r="P823" s="110"/>
      <c r="Q823" s="110"/>
      <c r="R823" s="110"/>
      <c r="S823" s="110"/>
      <c r="T823" s="110"/>
      <c r="U823" s="110"/>
      <c r="V823" s="110"/>
      <c r="W823" s="110"/>
      <c r="X823" s="110"/>
      <c r="Y823" s="110"/>
      <c r="Z823" s="110"/>
    </row>
    <row r="824">
      <c r="A824" s="110"/>
      <c r="B824" s="110"/>
      <c r="C824" s="110"/>
      <c r="D824" s="110"/>
      <c r="E824" s="110"/>
      <c r="F824" s="110"/>
      <c r="G824" s="110"/>
      <c r="H824" s="110"/>
      <c r="I824" s="110"/>
      <c r="J824" s="110"/>
      <c r="K824" s="110"/>
      <c r="L824" s="110"/>
      <c r="M824" s="110"/>
      <c r="N824" s="110"/>
      <c r="O824" s="110"/>
      <c r="P824" s="110"/>
      <c r="Q824" s="110"/>
      <c r="R824" s="110"/>
      <c r="S824" s="110"/>
      <c r="T824" s="110"/>
      <c r="U824" s="110"/>
      <c r="V824" s="110"/>
      <c r="W824" s="110"/>
      <c r="X824" s="110"/>
      <c r="Y824" s="110"/>
      <c r="Z824" s="110"/>
    </row>
    <row r="825">
      <c r="A825" s="110"/>
      <c r="B825" s="110"/>
      <c r="C825" s="110"/>
      <c r="D825" s="110"/>
      <c r="E825" s="110"/>
      <c r="F825" s="110"/>
      <c r="G825" s="110"/>
      <c r="H825" s="110"/>
      <c r="I825" s="110"/>
      <c r="J825" s="110"/>
      <c r="K825" s="110"/>
      <c r="L825" s="110"/>
      <c r="M825" s="110"/>
      <c r="N825" s="110"/>
      <c r="O825" s="110"/>
      <c r="P825" s="110"/>
      <c r="Q825" s="110"/>
      <c r="R825" s="110"/>
      <c r="S825" s="110"/>
      <c r="T825" s="110"/>
      <c r="U825" s="110"/>
      <c r="V825" s="110"/>
      <c r="W825" s="110"/>
      <c r="X825" s="110"/>
      <c r="Y825" s="110"/>
      <c r="Z825" s="110"/>
    </row>
    <row r="826">
      <c r="A826" s="110"/>
      <c r="B826" s="110"/>
      <c r="C826" s="110"/>
      <c r="D826" s="110"/>
      <c r="E826" s="110"/>
      <c r="F826" s="110"/>
      <c r="G826" s="110"/>
      <c r="H826" s="110"/>
      <c r="I826" s="110"/>
      <c r="J826" s="110"/>
      <c r="K826" s="110"/>
      <c r="L826" s="110"/>
      <c r="M826" s="110"/>
      <c r="N826" s="110"/>
      <c r="O826" s="110"/>
      <c r="P826" s="110"/>
      <c r="Q826" s="110"/>
      <c r="R826" s="110"/>
      <c r="S826" s="110"/>
      <c r="T826" s="110"/>
      <c r="U826" s="110"/>
      <c r="V826" s="110"/>
      <c r="W826" s="110"/>
      <c r="X826" s="110"/>
      <c r="Y826" s="110"/>
      <c r="Z826" s="110"/>
    </row>
    <row r="827">
      <c r="A827" s="110"/>
      <c r="B827" s="110"/>
      <c r="C827" s="110"/>
      <c r="D827" s="110"/>
      <c r="E827" s="110"/>
      <c r="F827" s="110"/>
      <c r="G827" s="110"/>
      <c r="H827" s="110"/>
      <c r="I827" s="110"/>
      <c r="J827" s="110"/>
      <c r="K827" s="110"/>
      <c r="L827" s="110"/>
      <c r="M827" s="110"/>
      <c r="N827" s="110"/>
      <c r="O827" s="110"/>
      <c r="P827" s="110"/>
      <c r="Q827" s="110"/>
      <c r="R827" s="110"/>
      <c r="S827" s="110"/>
      <c r="T827" s="110"/>
      <c r="U827" s="110"/>
      <c r="V827" s="110"/>
      <c r="W827" s="110"/>
      <c r="X827" s="110"/>
      <c r="Y827" s="110"/>
      <c r="Z827" s="110"/>
    </row>
    <row r="828">
      <c r="A828" s="110"/>
      <c r="B828" s="110"/>
      <c r="C828" s="110"/>
      <c r="D828" s="110"/>
      <c r="E828" s="110"/>
      <c r="F828" s="110"/>
      <c r="G828" s="110"/>
      <c r="H828" s="110"/>
      <c r="I828" s="110"/>
      <c r="J828" s="110"/>
      <c r="K828" s="110"/>
      <c r="L828" s="110"/>
      <c r="M828" s="110"/>
      <c r="N828" s="110"/>
      <c r="O828" s="110"/>
      <c r="P828" s="110"/>
      <c r="Q828" s="110"/>
      <c r="R828" s="110"/>
      <c r="S828" s="110"/>
      <c r="T828" s="110"/>
      <c r="U828" s="110"/>
      <c r="V828" s="110"/>
      <c r="W828" s="110"/>
      <c r="X828" s="110"/>
      <c r="Y828" s="110"/>
      <c r="Z828" s="110"/>
    </row>
    <row r="829">
      <c r="A829" s="110"/>
      <c r="B829" s="110"/>
      <c r="C829" s="110"/>
      <c r="D829" s="110"/>
      <c r="E829" s="110"/>
      <c r="F829" s="110"/>
      <c r="G829" s="110"/>
      <c r="H829" s="110"/>
      <c r="I829" s="110"/>
      <c r="J829" s="110"/>
      <c r="K829" s="110"/>
      <c r="L829" s="110"/>
      <c r="M829" s="110"/>
      <c r="N829" s="110"/>
      <c r="O829" s="110"/>
      <c r="P829" s="110"/>
      <c r="Q829" s="110"/>
      <c r="R829" s="110"/>
      <c r="S829" s="110"/>
      <c r="T829" s="110"/>
      <c r="U829" s="110"/>
      <c r="V829" s="110"/>
      <c r="W829" s="110"/>
      <c r="X829" s="110"/>
      <c r="Y829" s="110"/>
      <c r="Z829" s="110"/>
    </row>
    <row r="830">
      <c r="A830" s="110"/>
      <c r="B830" s="110"/>
      <c r="C830" s="110"/>
      <c r="D830" s="110"/>
      <c r="E830" s="110"/>
      <c r="F830" s="110"/>
      <c r="G830" s="110"/>
      <c r="H830" s="110"/>
      <c r="I830" s="110"/>
      <c r="J830" s="110"/>
      <c r="K830" s="110"/>
      <c r="L830" s="110"/>
      <c r="M830" s="110"/>
      <c r="N830" s="110"/>
      <c r="O830" s="110"/>
      <c r="P830" s="110"/>
      <c r="Q830" s="110"/>
      <c r="R830" s="110"/>
      <c r="S830" s="110"/>
      <c r="T830" s="110"/>
      <c r="U830" s="110"/>
      <c r="V830" s="110"/>
      <c r="W830" s="110"/>
      <c r="X830" s="110"/>
      <c r="Y830" s="110"/>
      <c r="Z830" s="110"/>
    </row>
    <row r="831">
      <c r="A831" s="110"/>
      <c r="B831" s="110"/>
      <c r="C831" s="110"/>
      <c r="D831" s="110"/>
      <c r="E831" s="110"/>
      <c r="F831" s="110"/>
      <c r="G831" s="110"/>
      <c r="H831" s="110"/>
      <c r="I831" s="110"/>
      <c r="J831" s="110"/>
      <c r="K831" s="110"/>
      <c r="L831" s="110"/>
      <c r="M831" s="110"/>
      <c r="N831" s="110"/>
      <c r="O831" s="110"/>
      <c r="P831" s="110"/>
      <c r="Q831" s="110"/>
      <c r="R831" s="110"/>
      <c r="S831" s="110"/>
      <c r="T831" s="110"/>
      <c r="U831" s="110"/>
      <c r="V831" s="110"/>
      <c r="W831" s="110"/>
      <c r="X831" s="110"/>
      <c r="Y831" s="110"/>
      <c r="Z831" s="110"/>
    </row>
    <row r="832">
      <c r="A832" s="110"/>
      <c r="B832" s="110"/>
      <c r="C832" s="110"/>
      <c r="D832" s="110"/>
      <c r="E832" s="110"/>
      <c r="F832" s="110"/>
      <c r="G832" s="110"/>
      <c r="H832" s="110"/>
      <c r="I832" s="110"/>
      <c r="J832" s="110"/>
      <c r="K832" s="110"/>
      <c r="L832" s="110"/>
      <c r="M832" s="110"/>
      <c r="N832" s="110"/>
      <c r="O832" s="110"/>
      <c r="P832" s="110"/>
      <c r="Q832" s="110"/>
      <c r="R832" s="110"/>
      <c r="S832" s="110"/>
      <c r="T832" s="110"/>
      <c r="U832" s="110"/>
      <c r="V832" s="110"/>
      <c r="W832" s="110"/>
      <c r="X832" s="110"/>
      <c r="Y832" s="110"/>
      <c r="Z832" s="110"/>
    </row>
    <row r="833">
      <c r="A833" s="110"/>
      <c r="B833" s="110"/>
      <c r="C833" s="110"/>
      <c r="D833" s="110"/>
      <c r="E833" s="110"/>
      <c r="F833" s="110"/>
      <c r="G833" s="110"/>
      <c r="H833" s="110"/>
      <c r="I833" s="110"/>
      <c r="J833" s="110"/>
      <c r="K833" s="110"/>
      <c r="L833" s="110"/>
      <c r="M833" s="110"/>
      <c r="N833" s="110"/>
      <c r="O833" s="110"/>
      <c r="P833" s="110"/>
      <c r="Q833" s="110"/>
      <c r="R833" s="110"/>
      <c r="S833" s="110"/>
      <c r="T833" s="110"/>
      <c r="U833" s="110"/>
      <c r="V833" s="110"/>
      <c r="W833" s="110"/>
      <c r="X833" s="110"/>
      <c r="Y833" s="110"/>
      <c r="Z833" s="110"/>
    </row>
    <row r="834">
      <c r="A834" s="110"/>
      <c r="B834" s="110"/>
      <c r="C834" s="110"/>
      <c r="D834" s="110"/>
      <c r="E834" s="110"/>
      <c r="F834" s="110"/>
      <c r="G834" s="110"/>
      <c r="H834" s="110"/>
      <c r="I834" s="110"/>
      <c r="J834" s="110"/>
      <c r="K834" s="110"/>
      <c r="L834" s="110"/>
      <c r="M834" s="110"/>
      <c r="N834" s="110"/>
      <c r="O834" s="110"/>
      <c r="P834" s="110"/>
      <c r="Q834" s="110"/>
      <c r="R834" s="110"/>
      <c r="S834" s="110"/>
      <c r="T834" s="110"/>
      <c r="U834" s="110"/>
      <c r="V834" s="110"/>
      <c r="W834" s="110"/>
      <c r="X834" s="110"/>
      <c r="Y834" s="110"/>
      <c r="Z834" s="110"/>
    </row>
    <row r="835">
      <c r="A835" s="110"/>
      <c r="B835" s="110"/>
      <c r="C835" s="110"/>
      <c r="D835" s="110"/>
      <c r="E835" s="110"/>
      <c r="F835" s="110"/>
      <c r="G835" s="110"/>
      <c r="H835" s="110"/>
      <c r="I835" s="110"/>
      <c r="J835" s="110"/>
      <c r="K835" s="110"/>
      <c r="L835" s="110"/>
      <c r="M835" s="110"/>
      <c r="N835" s="110"/>
      <c r="O835" s="110"/>
      <c r="P835" s="110"/>
      <c r="Q835" s="110"/>
      <c r="R835" s="110"/>
      <c r="S835" s="110"/>
      <c r="T835" s="110"/>
      <c r="U835" s="110"/>
      <c r="V835" s="110"/>
      <c r="W835" s="110"/>
      <c r="X835" s="110"/>
      <c r="Y835" s="110"/>
      <c r="Z835" s="110"/>
    </row>
    <row r="836">
      <c r="A836" s="110"/>
      <c r="B836" s="110"/>
      <c r="C836" s="110"/>
      <c r="D836" s="110"/>
      <c r="E836" s="110"/>
      <c r="F836" s="110"/>
      <c r="G836" s="110"/>
      <c r="H836" s="110"/>
      <c r="I836" s="110"/>
      <c r="J836" s="110"/>
      <c r="K836" s="110"/>
      <c r="L836" s="110"/>
      <c r="M836" s="110"/>
      <c r="N836" s="110"/>
      <c r="O836" s="110"/>
      <c r="P836" s="110"/>
      <c r="Q836" s="110"/>
      <c r="R836" s="110"/>
      <c r="S836" s="110"/>
      <c r="T836" s="110"/>
      <c r="U836" s="110"/>
      <c r="V836" s="110"/>
      <c r="W836" s="110"/>
      <c r="X836" s="110"/>
      <c r="Y836" s="110"/>
      <c r="Z836" s="110"/>
    </row>
    <row r="837">
      <c r="A837" s="110"/>
      <c r="B837" s="110"/>
      <c r="C837" s="110"/>
      <c r="D837" s="110"/>
      <c r="E837" s="110"/>
      <c r="F837" s="110"/>
      <c r="G837" s="110"/>
      <c r="H837" s="110"/>
      <c r="I837" s="110"/>
      <c r="J837" s="110"/>
      <c r="K837" s="110"/>
      <c r="L837" s="110"/>
      <c r="M837" s="110"/>
      <c r="N837" s="110"/>
      <c r="O837" s="110"/>
      <c r="P837" s="110"/>
      <c r="Q837" s="110"/>
      <c r="R837" s="110"/>
      <c r="S837" s="110"/>
      <c r="T837" s="110"/>
      <c r="U837" s="110"/>
      <c r="V837" s="110"/>
      <c r="W837" s="110"/>
      <c r="X837" s="110"/>
      <c r="Y837" s="110"/>
      <c r="Z837" s="110"/>
    </row>
    <row r="838">
      <c r="A838" s="110"/>
      <c r="B838" s="110"/>
      <c r="C838" s="110"/>
      <c r="D838" s="110"/>
      <c r="E838" s="110"/>
      <c r="F838" s="110"/>
      <c r="G838" s="110"/>
      <c r="H838" s="110"/>
      <c r="I838" s="110"/>
      <c r="J838" s="110"/>
      <c r="K838" s="110"/>
      <c r="L838" s="110"/>
      <c r="M838" s="110"/>
      <c r="N838" s="110"/>
      <c r="O838" s="110"/>
      <c r="P838" s="110"/>
      <c r="Q838" s="110"/>
      <c r="R838" s="110"/>
      <c r="S838" s="110"/>
      <c r="T838" s="110"/>
      <c r="U838" s="110"/>
      <c r="V838" s="110"/>
      <c r="W838" s="110"/>
      <c r="X838" s="110"/>
      <c r="Y838" s="110"/>
      <c r="Z838" s="110"/>
    </row>
    <row r="839">
      <c r="A839" s="110"/>
      <c r="B839" s="110"/>
      <c r="C839" s="110"/>
      <c r="D839" s="110"/>
      <c r="E839" s="110"/>
      <c r="F839" s="110"/>
      <c r="G839" s="110"/>
      <c r="H839" s="110"/>
      <c r="I839" s="110"/>
      <c r="J839" s="110"/>
      <c r="K839" s="110"/>
      <c r="L839" s="110"/>
      <c r="M839" s="110"/>
      <c r="N839" s="110"/>
      <c r="O839" s="110"/>
      <c r="P839" s="110"/>
      <c r="Q839" s="110"/>
      <c r="R839" s="110"/>
      <c r="S839" s="110"/>
      <c r="T839" s="110"/>
      <c r="U839" s="110"/>
      <c r="V839" s="110"/>
      <c r="W839" s="110"/>
      <c r="X839" s="110"/>
      <c r="Y839" s="110"/>
      <c r="Z839" s="110"/>
    </row>
    <row r="840">
      <c r="A840" s="110"/>
      <c r="B840" s="110"/>
      <c r="C840" s="110"/>
      <c r="D840" s="110"/>
      <c r="E840" s="110"/>
      <c r="F840" s="110"/>
      <c r="G840" s="110"/>
      <c r="H840" s="110"/>
      <c r="I840" s="110"/>
      <c r="J840" s="110"/>
      <c r="K840" s="110"/>
      <c r="L840" s="110"/>
      <c r="M840" s="110"/>
      <c r="N840" s="110"/>
      <c r="O840" s="110"/>
      <c r="P840" s="110"/>
      <c r="Q840" s="110"/>
      <c r="R840" s="110"/>
      <c r="S840" s="110"/>
      <c r="T840" s="110"/>
      <c r="U840" s="110"/>
      <c r="V840" s="110"/>
      <c r="W840" s="110"/>
      <c r="X840" s="110"/>
      <c r="Y840" s="110"/>
      <c r="Z840" s="110"/>
    </row>
    <row r="841">
      <c r="A841" s="110"/>
      <c r="B841" s="110"/>
      <c r="C841" s="110"/>
      <c r="D841" s="110"/>
      <c r="E841" s="110"/>
      <c r="F841" s="110"/>
      <c r="G841" s="110"/>
      <c r="H841" s="110"/>
      <c r="I841" s="110"/>
      <c r="J841" s="110"/>
      <c r="K841" s="110"/>
      <c r="L841" s="110"/>
      <c r="M841" s="110"/>
      <c r="N841" s="110"/>
      <c r="O841" s="110"/>
      <c r="P841" s="110"/>
      <c r="Q841" s="110"/>
      <c r="R841" s="110"/>
      <c r="S841" s="110"/>
      <c r="T841" s="110"/>
      <c r="U841" s="110"/>
      <c r="V841" s="110"/>
      <c r="W841" s="110"/>
      <c r="X841" s="110"/>
      <c r="Y841" s="110"/>
      <c r="Z841" s="110"/>
    </row>
    <row r="842">
      <c r="A842" s="110"/>
      <c r="B842" s="110"/>
      <c r="C842" s="110"/>
      <c r="D842" s="110"/>
      <c r="E842" s="110"/>
      <c r="F842" s="110"/>
      <c r="G842" s="110"/>
      <c r="H842" s="110"/>
      <c r="I842" s="110"/>
      <c r="J842" s="110"/>
      <c r="K842" s="110"/>
      <c r="L842" s="110"/>
      <c r="M842" s="110"/>
      <c r="N842" s="110"/>
      <c r="O842" s="110"/>
      <c r="P842" s="110"/>
      <c r="Q842" s="110"/>
      <c r="R842" s="110"/>
      <c r="S842" s="110"/>
      <c r="T842" s="110"/>
      <c r="U842" s="110"/>
      <c r="V842" s="110"/>
      <c r="W842" s="110"/>
      <c r="X842" s="110"/>
      <c r="Y842" s="110"/>
      <c r="Z842" s="110"/>
    </row>
    <row r="843">
      <c r="A843" s="110"/>
      <c r="B843" s="110"/>
      <c r="C843" s="110"/>
      <c r="D843" s="110"/>
      <c r="E843" s="110"/>
      <c r="F843" s="110"/>
      <c r="G843" s="110"/>
      <c r="H843" s="110"/>
      <c r="I843" s="110"/>
      <c r="J843" s="110"/>
      <c r="K843" s="110"/>
      <c r="L843" s="110"/>
      <c r="M843" s="110"/>
      <c r="N843" s="110"/>
      <c r="O843" s="110"/>
      <c r="P843" s="110"/>
      <c r="Q843" s="110"/>
      <c r="R843" s="110"/>
      <c r="S843" s="110"/>
      <c r="T843" s="110"/>
      <c r="U843" s="110"/>
      <c r="V843" s="110"/>
      <c r="W843" s="110"/>
      <c r="X843" s="110"/>
      <c r="Y843" s="110"/>
      <c r="Z843" s="110"/>
    </row>
    <row r="844">
      <c r="A844" s="110"/>
      <c r="B844" s="110"/>
      <c r="C844" s="110"/>
      <c r="D844" s="110"/>
      <c r="E844" s="110"/>
      <c r="F844" s="110"/>
      <c r="G844" s="110"/>
      <c r="H844" s="110"/>
      <c r="I844" s="110"/>
      <c r="J844" s="110"/>
      <c r="K844" s="110"/>
      <c r="L844" s="110"/>
      <c r="M844" s="110"/>
      <c r="N844" s="110"/>
      <c r="O844" s="110"/>
      <c r="P844" s="110"/>
      <c r="Q844" s="110"/>
      <c r="R844" s="110"/>
      <c r="S844" s="110"/>
      <c r="T844" s="110"/>
      <c r="U844" s="110"/>
      <c r="V844" s="110"/>
      <c r="W844" s="110"/>
      <c r="X844" s="110"/>
      <c r="Y844" s="110"/>
      <c r="Z844" s="110"/>
    </row>
    <row r="845">
      <c r="A845" s="110"/>
      <c r="B845" s="110"/>
      <c r="C845" s="110"/>
      <c r="D845" s="110"/>
      <c r="E845" s="110"/>
      <c r="F845" s="110"/>
      <c r="G845" s="110"/>
      <c r="H845" s="110"/>
      <c r="I845" s="110"/>
      <c r="J845" s="110"/>
      <c r="K845" s="110"/>
      <c r="L845" s="110"/>
      <c r="M845" s="110"/>
      <c r="N845" s="110"/>
      <c r="O845" s="110"/>
      <c r="P845" s="110"/>
      <c r="Q845" s="110"/>
      <c r="R845" s="110"/>
      <c r="S845" s="110"/>
      <c r="T845" s="110"/>
      <c r="U845" s="110"/>
      <c r="V845" s="110"/>
      <c r="W845" s="110"/>
      <c r="X845" s="110"/>
      <c r="Y845" s="110"/>
      <c r="Z845" s="110"/>
    </row>
    <row r="846">
      <c r="A846" s="110"/>
      <c r="B846" s="110"/>
      <c r="C846" s="110"/>
      <c r="D846" s="110"/>
      <c r="E846" s="110"/>
      <c r="F846" s="110"/>
      <c r="G846" s="110"/>
      <c r="H846" s="110"/>
      <c r="I846" s="110"/>
      <c r="J846" s="110"/>
      <c r="K846" s="110"/>
      <c r="L846" s="110"/>
      <c r="M846" s="110"/>
      <c r="N846" s="110"/>
      <c r="O846" s="110"/>
      <c r="P846" s="110"/>
      <c r="Q846" s="110"/>
      <c r="R846" s="110"/>
      <c r="S846" s="110"/>
      <c r="T846" s="110"/>
      <c r="U846" s="110"/>
      <c r="V846" s="110"/>
      <c r="W846" s="110"/>
      <c r="X846" s="110"/>
      <c r="Y846" s="110"/>
      <c r="Z846" s="110"/>
    </row>
    <row r="847">
      <c r="A847" s="110"/>
      <c r="B847" s="110"/>
      <c r="C847" s="110"/>
      <c r="D847" s="110"/>
      <c r="E847" s="110"/>
      <c r="F847" s="110"/>
      <c r="G847" s="110"/>
      <c r="H847" s="110"/>
      <c r="I847" s="110"/>
      <c r="J847" s="110"/>
      <c r="K847" s="110"/>
      <c r="L847" s="110"/>
      <c r="M847" s="110"/>
      <c r="N847" s="110"/>
      <c r="O847" s="110"/>
      <c r="P847" s="110"/>
      <c r="Q847" s="110"/>
      <c r="R847" s="110"/>
      <c r="S847" s="110"/>
      <c r="T847" s="110"/>
      <c r="U847" s="110"/>
      <c r="V847" s="110"/>
      <c r="W847" s="110"/>
      <c r="X847" s="110"/>
      <c r="Y847" s="110"/>
      <c r="Z847" s="110"/>
    </row>
    <row r="848">
      <c r="A848" s="110"/>
      <c r="B848" s="110"/>
      <c r="C848" s="110"/>
      <c r="D848" s="110"/>
      <c r="E848" s="110"/>
      <c r="F848" s="110"/>
      <c r="G848" s="110"/>
      <c r="H848" s="110"/>
      <c r="I848" s="110"/>
      <c r="J848" s="110"/>
      <c r="K848" s="110"/>
      <c r="L848" s="110"/>
      <c r="M848" s="110"/>
      <c r="N848" s="110"/>
      <c r="O848" s="110"/>
      <c r="P848" s="110"/>
      <c r="Q848" s="110"/>
      <c r="R848" s="110"/>
      <c r="S848" s="110"/>
      <c r="T848" s="110"/>
      <c r="U848" s="110"/>
      <c r="V848" s="110"/>
      <c r="W848" s="110"/>
      <c r="X848" s="110"/>
      <c r="Y848" s="110"/>
      <c r="Z848" s="110"/>
    </row>
    <row r="849">
      <c r="A849" s="110"/>
      <c r="B849" s="110"/>
      <c r="C849" s="110"/>
      <c r="D849" s="110"/>
      <c r="E849" s="110"/>
      <c r="F849" s="110"/>
      <c r="G849" s="110"/>
      <c r="H849" s="110"/>
      <c r="I849" s="110"/>
      <c r="J849" s="110"/>
      <c r="K849" s="110"/>
      <c r="L849" s="110"/>
      <c r="M849" s="110"/>
      <c r="N849" s="110"/>
      <c r="O849" s="110"/>
      <c r="P849" s="110"/>
      <c r="Q849" s="110"/>
      <c r="R849" s="110"/>
      <c r="S849" s="110"/>
      <c r="T849" s="110"/>
      <c r="U849" s="110"/>
      <c r="V849" s="110"/>
      <c r="W849" s="110"/>
      <c r="X849" s="110"/>
      <c r="Y849" s="110"/>
      <c r="Z849" s="110"/>
    </row>
    <row r="850">
      <c r="A850" s="110"/>
      <c r="B850" s="110"/>
      <c r="C850" s="110"/>
      <c r="D850" s="110"/>
      <c r="E850" s="110"/>
      <c r="F850" s="110"/>
      <c r="G850" s="110"/>
      <c r="H850" s="110"/>
      <c r="I850" s="110"/>
      <c r="J850" s="110"/>
      <c r="K850" s="110"/>
      <c r="L850" s="110"/>
      <c r="M850" s="110"/>
      <c r="N850" s="110"/>
      <c r="O850" s="110"/>
      <c r="P850" s="110"/>
      <c r="Q850" s="110"/>
      <c r="R850" s="110"/>
      <c r="S850" s="110"/>
      <c r="T850" s="110"/>
      <c r="U850" s="110"/>
      <c r="V850" s="110"/>
      <c r="W850" s="110"/>
      <c r="X850" s="110"/>
      <c r="Y850" s="110"/>
      <c r="Z850" s="110"/>
    </row>
    <row r="851">
      <c r="A851" s="110"/>
      <c r="B851" s="110"/>
      <c r="C851" s="110"/>
      <c r="D851" s="110"/>
      <c r="E851" s="110"/>
      <c r="F851" s="110"/>
      <c r="G851" s="110"/>
      <c r="H851" s="110"/>
      <c r="I851" s="110"/>
      <c r="J851" s="110"/>
      <c r="K851" s="110"/>
      <c r="L851" s="110"/>
      <c r="M851" s="110"/>
      <c r="N851" s="110"/>
      <c r="O851" s="110"/>
      <c r="P851" s="110"/>
      <c r="Q851" s="110"/>
      <c r="R851" s="110"/>
      <c r="S851" s="110"/>
      <c r="T851" s="110"/>
      <c r="U851" s="110"/>
      <c r="V851" s="110"/>
      <c r="W851" s="110"/>
      <c r="X851" s="110"/>
      <c r="Y851" s="110"/>
      <c r="Z851" s="110"/>
    </row>
    <row r="852">
      <c r="A852" s="110"/>
      <c r="B852" s="110"/>
      <c r="C852" s="110"/>
      <c r="D852" s="110"/>
      <c r="E852" s="110"/>
      <c r="F852" s="110"/>
      <c r="G852" s="110"/>
      <c r="H852" s="110"/>
      <c r="I852" s="110"/>
      <c r="J852" s="110"/>
      <c r="K852" s="110"/>
      <c r="L852" s="110"/>
      <c r="M852" s="110"/>
      <c r="N852" s="110"/>
      <c r="O852" s="110"/>
      <c r="P852" s="110"/>
      <c r="Q852" s="110"/>
      <c r="R852" s="110"/>
      <c r="S852" s="110"/>
      <c r="T852" s="110"/>
      <c r="U852" s="110"/>
      <c r="V852" s="110"/>
      <c r="W852" s="110"/>
      <c r="X852" s="110"/>
      <c r="Y852" s="110"/>
      <c r="Z852" s="110"/>
    </row>
    <row r="853">
      <c r="A853" s="110"/>
      <c r="B853" s="110"/>
      <c r="C853" s="110"/>
      <c r="D853" s="110"/>
      <c r="E853" s="110"/>
      <c r="F853" s="110"/>
      <c r="G853" s="110"/>
      <c r="H853" s="110"/>
      <c r="I853" s="110"/>
      <c r="J853" s="110"/>
      <c r="K853" s="110"/>
      <c r="L853" s="110"/>
      <c r="M853" s="110"/>
      <c r="N853" s="110"/>
      <c r="O853" s="110"/>
      <c r="P853" s="110"/>
      <c r="Q853" s="110"/>
      <c r="R853" s="110"/>
      <c r="S853" s="110"/>
      <c r="T853" s="110"/>
      <c r="U853" s="110"/>
      <c r="V853" s="110"/>
      <c r="W853" s="110"/>
      <c r="X853" s="110"/>
      <c r="Y853" s="110"/>
      <c r="Z853" s="110"/>
    </row>
    <row r="854">
      <c r="A854" s="110"/>
      <c r="B854" s="110"/>
      <c r="C854" s="110"/>
      <c r="D854" s="110"/>
      <c r="E854" s="110"/>
      <c r="F854" s="110"/>
      <c r="G854" s="110"/>
      <c r="H854" s="110"/>
      <c r="I854" s="110"/>
      <c r="J854" s="110"/>
      <c r="K854" s="110"/>
      <c r="L854" s="110"/>
      <c r="M854" s="110"/>
      <c r="N854" s="110"/>
      <c r="O854" s="110"/>
      <c r="P854" s="110"/>
      <c r="Q854" s="110"/>
      <c r="R854" s="110"/>
      <c r="S854" s="110"/>
      <c r="T854" s="110"/>
      <c r="U854" s="110"/>
      <c r="V854" s="110"/>
      <c r="W854" s="110"/>
      <c r="X854" s="110"/>
      <c r="Y854" s="110"/>
      <c r="Z854" s="110"/>
    </row>
    <row r="855">
      <c r="A855" s="110"/>
      <c r="B855" s="110"/>
      <c r="C855" s="110"/>
      <c r="D855" s="110"/>
      <c r="E855" s="110"/>
      <c r="F855" s="110"/>
      <c r="G855" s="110"/>
      <c r="H855" s="110"/>
      <c r="I855" s="110"/>
      <c r="J855" s="110"/>
      <c r="K855" s="110"/>
      <c r="L855" s="110"/>
      <c r="M855" s="110"/>
      <c r="N855" s="110"/>
      <c r="O855" s="110"/>
      <c r="P855" s="110"/>
      <c r="Q855" s="110"/>
      <c r="R855" s="110"/>
      <c r="S855" s="110"/>
      <c r="T855" s="110"/>
      <c r="U855" s="110"/>
      <c r="V855" s="110"/>
      <c r="W855" s="110"/>
      <c r="X855" s="110"/>
      <c r="Y855" s="110"/>
      <c r="Z855" s="110"/>
    </row>
    <row r="856">
      <c r="A856" s="110"/>
      <c r="B856" s="110"/>
      <c r="C856" s="110"/>
      <c r="D856" s="110"/>
      <c r="E856" s="110"/>
      <c r="F856" s="110"/>
      <c r="G856" s="110"/>
      <c r="H856" s="110"/>
      <c r="I856" s="110"/>
      <c r="J856" s="110"/>
      <c r="K856" s="110"/>
      <c r="L856" s="110"/>
      <c r="M856" s="110"/>
      <c r="N856" s="110"/>
      <c r="O856" s="110"/>
      <c r="P856" s="110"/>
      <c r="Q856" s="110"/>
      <c r="R856" s="110"/>
      <c r="S856" s="110"/>
      <c r="T856" s="110"/>
      <c r="U856" s="110"/>
      <c r="V856" s="110"/>
      <c r="W856" s="110"/>
      <c r="X856" s="110"/>
      <c r="Y856" s="110"/>
      <c r="Z856" s="110"/>
    </row>
    <row r="857">
      <c r="A857" s="110"/>
      <c r="B857" s="110"/>
      <c r="C857" s="110"/>
      <c r="D857" s="110"/>
      <c r="E857" s="110"/>
      <c r="F857" s="110"/>
      <c r="G857" s="110"/>
      <c r="H857" s="110"/>
      <c r="I857" s="110"/>
      <c r="J857" s="110"/>
      <c r="K857" s="110"/>
      <c r="L857" s="110"/>
      <c r="M857" s="110"/>
      <c r="N857" s="110"/>
      <c r="O857" s="110"/>
      <c r="P857" s="110"/>
      <c r="Q857" s="110"/>
      <c r="R857" s="110"/>
      <c r="S857" s="110"/>
      <c r="T857" s="110"/>
      <c r="U857" s="110"/>
      <c r="V857" s="110"/>
      <c r="W857" s="110"/>
      <c r="X857" s="110"/>
      <c r="Y857" s="110"/>
      <c r="Z857" s="110"/>
    </row>
    <row r="858">
      <c r="A858" s="110"/>
      <c r="B858" s="110"/>
      <c r="C858" s="110"/>
      <c r="D858" s="110"/>
      <c r="E858" s="110"/>
      <c r="F858" s="110"/>
      <c r="G858" s="110"/>
      <c r="H858" s="110"/>
      <c r="I858" s="110"/>
      <c r="J858" s="110"/>
      <c r="K858" s="110"/>
      <c r="L858" s="110"/>
      <c r="M858" s="110"/>
      <c r="N858" s="110"/>
      <c r="O858" s="110"/>
      <c r="P858" s="110"/>
      <c r="Q858" s="110"/>
      <c r="R858" s="110"/>
      <c r="S858" s="110"/>
      <c r="T858" s="110"/>
      <c r="U858" s="110"/>
      <c r="V858" s="110"/>
      <c r="W858" s="110"/>
      <c r="X858" s="110"/>
      <c r="Y858" s="110"/>
      <c r="Z858" s="110"/>
    </row>
    <row r="859">
      <c r="A859" s="110"/>
      <c r="B859" s="110"/>
      <c r="C859" s="110"/>
      <c r="D859" s="110"/>
      <c r="E859" s="110"/>
      <c r="F859" s="110"/>
      <c r="G859" s="110"/>
      <c r="H859" s="110"/>
      <c r="I859" s="110"/>
      <c r="J859" s="110"/>
      <c r="K859" s="110"/>
      <c r="L859" s="110"/>
      <c r="M859" s="110"/>
      <c r="N859" s="110"/>
      <c r="O859" s="110"/>
      <c r="P859" s="110"/>
      <c r="Q859" s="110"/>
      <c r="R859" s="110"/>
      <c r="S859" s="110"/>
      <c r="T859" s="110"/>
      <c r="U859" s="110"/>
      <c r="V859" s="110"/>
      <c r="W859" s="110"/>
      <c r="X859" s="110"/>
      <c r="Y859" s="110"/>
      <c r="Z859" s="110"/>
    </row>
    <row r="860">
      <c r="A860" s="110"/>
      <c r="B860" s="110"/>
      <c r="C860" s="110"/>
      <c r="D860" s="110"/>
      <c r="E860" s="110"/>
      <c r="F860" s="110"/>
      <c r="G860" s="110"/>
      <c r="H860" s="110"/>
      <c r="I860" s="110"/>
      <c r="J860" s="110"/>
      <c r="K860" s="110"/>
      <c r="L860" s="110"/>
      <c r="M860" s="110"/>
      <c r="N860" s="110"/>
      <c r="O860" s="110"/>
      <c r="P860" s="110"/>
      <c r="Q860" s="110"/>
      <c r="R860" s="110"/>
      <c r="S860" s="110"/>
      <c r="T860" s="110"/>
      <c r="U860" s="110"/>
      <c r="V860" s="110"/>
      <c r="W860" s="110"/>
      <c r="X860" s="110"/>
      <c r="Y860" s="110"/>
      <c r="Z860" s="110"/>
    </row>
    <row r="861">
      <c r="A861" s="110"/>
      <c r="B861" s="110"/>
      <c r="C861" s="110"/>
      <c r="D861" s="110"/>
      <c r="E861" s="110"/>
      <c r="F861" s="110"/>
      <c r="G861" s="110"/>
      <c r="H861" s="110"/>
      <c r="I861" s="110"/>
      <c r="J861" s="110"/>
      <c r="K861" s="110"/>
      <c r="L861" s="110"/>
      <c r="M861" s="110"/>
      <c r="N861" s="110"/>
      <c r="O861" s="110"/>
      <c r="P861" s="110"/>
      <c r="Q861" s="110"/>
      <c r="R861" s="110"/>
      <c r="S861" s="110"/>
      <c r="T861" s="110"/>
      <c r="U861" s="110"/>
      <c r="V861" s="110"/>
      <c r="W861" s="110"/>
      <c r="X861" s="110"/>
      <c r="Y861" s="110"/>
      <c r="Z861" s="110"/>
    </row>
    <row r="862">
      <c r="A862" s="110"/>
      <c r="B862" s="110"/>
      <c r="C862" s="110"/>
      <c r="D862" s="110"/>
      <c r="E862" s="110"/>
      <c r="F862" s="110"/>
      <c r="G862" s="110"/>
      <c r="H862" s="110"/>
      <c r="I862" s="110"/>
      <c r="J862" s="110"/>
      <c r="K862" s="110"/>
      <c r="L862" s="110"/>
      <c r="M862" s="110"/>
      <c r="N862" s="110"/>
      <c r="O862" s="110"/>
      <c r="P862" s="110"/>
      <c r="Q862" s="110"/>
      <c r="R862" s="110"/>
      <c r="S862" s="110"/>
      <c r="T862" s="110"/>
      <c r="U862" s="110"/>
      <c r="V862" s="110"/>
      <c r="W862" s="110"/>
      <c r="X862" s="110"/>
      <c r="Y862" s="110"/>
      <c r="Z862" s="110"/>
    </row>
    <row r="863">
      <c r="A863" s="110"/>
      <c r="B863" s="110"/>
      <c r="C863" s="110"/>
      <c r="D863" s="110"/>
      <c r="E863" s="110"/>
      <c r="F863" s="110"/>
      <c r="G863" s="110"/>
      <c r="H863" s="110"/>
      <c r="I863" s="110"/>
      <c r="J863" s="110"/>
      <c r="K863" s="110"/>
      <c r="L863" s="110"/>
      <c r="M863" s="110"/>
      <c r="N863" s="110"/>
      <c r="O863" s="110"/>
      <c r="P863" s="110"/>
      <c r="Q863" s="110"/>
      <c r="R863" s="110"/>
      <c r="S863" s="110"/>
      <c r="T863" s="110"/>
      <c r="U863" s="110"/>
      <c r="V863" s="110"/>
      <c r="W863" s="110"/>
      <c r="X863" s="110"/>
      <c r="Y863" s="110"/>
      <c r="Z863" s="110"/>
    </row>
    <row r="864">
      <c r="A864" s="110"/>
      <c r="B864" s="110"/>
      <c r="C864" s="110"/>
      <c r="D864" s="110"/>
      <c r="E864" s="110"/>
      <c r="F864" s="110"/>
      <c r="G864" s="110"/>
      <c r="H864" s="110"/>
      <c r="I864" s="110"/>
      <c r="J864" s="110"/>
      <c r="K864" s="110"/>
      <c r="L864" s="110"/>
      <c r="M864" s="110"/>
      <c r="N864" s="110"/>
      <c r="O864" s="110"/>
      <c r="P864" s="110"/>
      <c r="Q864" s="110"/>
      <c r="R864" s="110"/>
      <c r="S864" s="110"/>
      <c r="T864" s="110"/>
      <c r="U864" s="110"/>
      <c r="V864" s="110"/>
      <c r="W864" s="110"/>
      <c r="X864" s="110"/>
      <c r="Y864" s="110"/>
      <c r="Z864" s="110"/>
    </row>
    <row r="865">
      <c r="A865" s="110"/>
      <c r="B865" s="110"/>
      <c r="C865" s="110"/>
      <c r="D865" s="110"/>
      <c r="E865" s="110"/>
      <c r="F865" s="110"/>
      <c r="G865" s="110"/>
      <c r="H865" s="110"/>
      <c r="I865" s="110"/>
      <c r="J865" s="110"/>
      <c r="K865" s="110"/>
      <c r="L865" s="110"/>
      <c r="M865" s="110"/>
      <c r="N865" s="110"/>
      <c r="O865" s="110"/>
      <c r="P865" s="110"/>
      <c r="Q865" s="110"/>
      <c r="R865" s="110"/>
      <c r="S865" s="110"/>
      <c r="T865" s="110"/>
      <c r="U865" s="110"/>
      <c r="V865" s="110"/>
      <c r="W865" s="110"/>
      <c r="X865" s="110"/>
      <c r="Y865" s="110"/>
      <c r="Z865" s="110"/>
    </row>
    <row r="866">
      <c r="A866" s="110"/>
      <c r="B866" s="110"/>
      <c r="C866" s="110"/>
      <c r="D866" s="110"/>
      <c r="E866" s="110"/>
      <c r="F866" s="110"/>
      <c r="G866" s="110"/>
      <c r="H866" s="110"/>
      <c r="I866" s="110"/>
      <c r="J866" s="110"/>
      <c r="K866" s="110"/>
      <c r="L866" s="110"/>
      <c r="M866" s="110"/>
      <c r="N866" s="110"/>
      <c r="O866" s="110"/>
      <c r="P866" s="110"/>
      <c r="Q866" s="110"/>
      <c r="R866" s="110"/>
      <c r="S866" s="110"/>
      <c r="T866" s="110"/>
      <c r="U866" s="110"/>
      <c r="V866" s="110"/>
      <c r="W866" s="110"/>
      <c r="X866" s="110"/>
      <c r="Y866" s="110"/>
      <c r="Z866" s="110"/>
    </row>
    <row r="867">
      <c r="A867" s="110"/>
      <c r="B867" s="110"/>
      <c r="C867" s="110"/>
      <c r="D867" s="110"/>
      <c r="E867" s="110"/>
      <c r="F867" s="110"/>
      <c r="G867" s="110"/>
      <c r="H867" s="110"/>
      <c r="I867" s="110"/>
      <c r="J867" s="110"/>
      <c r="K867" s="110"/>
      <c r="L867" s="110"/>
      <c r="M867" s="110"/>
      <c r="N867" s="110"/>
      <c r="O867" s="110"/>
      <c r="P867" s="110"/>
      <c r="Q867" s="110"/>
      <c r="R867" s="110"/>
      <c r="S867" s="110"/>
      <c r="T867" s="110"/>
      <c r="U867" s="110"/>
      <c r="V867" s="110"/>
      <c r="W867" s="110"/>
      <c r="X867" s="110"/>
      <c r="Y867" s="110"/>
      <c r="Z867" s="110"/>
    </row>
    <row r="868">
      <c r="A868" s="110"/>
      <c r="B868" s="110"/>
      <c r="C868" s="110"/>
      <c r="D868" s="110"/>
      <c r="E868" s="110"/>
      <c r="F868" s="110"/>
      <c r="G868" s="110"/>
      <c r="H868" s="110"/>
      <c r="I868" s="110"/>
      <c r="J868" s="110"/>
      <c r="K868" s="110"/>
      <c r="L868" s="110"/>
      <c r="M868" s="110"/>
      <c r="N868" s="110"/>
      <c r="O868" s="110"/>
      <c r="P868" s="110"/>
      <c r="Q868" s="110"/>
      <c r="R868" s="110"/>
      <c r="S868" s="110"/>
      <c r="T868" s="110"/>
      <c r="U868" s="110"/>
      <c r="V868" s="110"/>
      <c r="W868" s="110"/>
      <c r="X868" s="110"/>
      <c r="Y868" s="110"/>
      <c r="Z868" s="110"/>
    </row>
    <row r="869">
      <c r="A869" s="110"/>
      <c r="B869" s="110"/>
      <c r="C869" s="110"/>
      <c r="D869" s="110"/>
      <c r="E869" s="110"/>
      <c r="F869" s="110"/>
      <c r="G869" s="110"/>
      <c r="H869" s="110"/>
      <c r="I869" s="110"/>
      <c r="J869" s="110"/>
      <c r="K869" s="110"/>
      <c r="L869" s="110"/>
      <c r="M869" s="110"/>
      <c r="N869" s="110"/>
      <c r="O869" s="110"/>
      <c r="P869" s="110"/>
      <c r="Q869" s="110"/>
      <c r="R869" s="110"/>
      <c r="S869" s="110"/>
      <c r="T869" s="110"/>
      <c r="U869" s="110"/>
      <c r="V869" s="110"/>
      <c r="W869" s="110"/>
      <c r="X869" s="110"/>
      <c r="Y869" s="110"/>
      <c r="Z869" s="110"/>
    </row>
    <row r="870">
      <c r="A870" s="110"/>
      <c r="B870" s="110"/>
      <c r="C870" s="110"/>
      <c r="D870" s="110"/>
      <c r="E870" s="110"/>
      <c r="F870" s="110"/>
      <c r="G870" s="110"/>
      <c r="H870" s="110"/>
      <c r="I870" s="110"/>
      <c r="J870" s="110"/>
      <c r="K870" s="110"/>
      <c r="L870" s="110"/>
      <c r="M870" s="110"/>
      <c r="N870" s="110"/>
      <c r="O870" s="110"/>
      <c r="P870" s="110"/>
      <c r="Q870" s="110"/>
      <c r="R870" s="110"/>
      <c r="S870" s="110"/>
      <c r="T870" s="110"/>
      <c r="U870" s="110"/>
      <c r="V870" s="110"/>
      <c r="W870" s="110"/>
      <c r="X870" s="110"/>
      <c r="Y870" s="110"/>
      <c r="Z870" s="110"/>
    </row>
    <row r="871">
      <c r="A871" s="110"/>
      <c r="B871" s="110"/>
      <c r="C871" s="110"/>
      <c r="D871" s="110"/>
      <c r="E871" s="110"/>
      <c r="F871" s="110"/>
      <c r="G871" s="110"/>
      <c r="H871" s="110"/>
      <c r="I871" s="110"/>
      <c r="J871" s="110"/>
      <c r="K871" s="110"/>
      <c r="L871" s="110"/>
      <c r="M871" s="110"/>
      <c r="N871" s="110"/>
      <c r="O871" s="110"/>
      <c r="P871" s="110"/>
      <c r="Q871" s="110"/>
      <c r="R871" s="110"/>
      <c r="S871" s="110"/>
      <c r="T871" s="110"/>
      <c r="U871" s="110"/>
      <c r="V871" s="110"/>
      <c r="W871" s="110"/>
      <c r="X871" s="110"/>
      <c r="Y871" s="110"/>
      <c r="Z871" s="110"/>
    </row>
    <row r="872">
      <c r="A872" s="110"/>
      <c r="B872" s="110"/>
      <c r="C872" s="110"/>
      <c r="D872" s="110"/>
      <c r="E872" s="110"/>
      <c r="F872" s="110"/>
      <c r="G872" s="110"/>
      <c r="H872" s="110"/>
      <c r="I872" s="110"/>
      <c r="J872" s="110"/>
      <c r="K872" s="110"/>
      <c r="L872" s="110"/>
      <c r="M872" s="110"/>
      <c r="N872" s="110"/>
      <c r="O872" s="110"/>
      <c r="P872" s="110"/>
      <c r="Q872" s="110"/>
      <c r="R872" s="110"/>
      <c r="S872" s="110"/>
      <c r="T872" s="110"/>
      <c r="U872" s="110"/>
      <c r="V872" s="110"/>
      <c r="W872" s="110"/>
      <c r="X872" s="110"/>
      <c r="Y872" s="110"/>
      <c r="Z872" s="110"/>
    </row>
    <row r="873">
      <c r="A873" s="110"/>
      <c r="B873" s="110"/>
      <c r="C873" s="110"/>
      <c r="D873" s="110"/>
      <c r="E873" s="110"/>
      <c r="F873" s="110"/>
      <c r="G873" s="110"/>
      <c r="H873" s="110"/>
      <c r="I873" s="110"/>
      <c r="J873" s="110"/>
      <c r="K873" s="110"/>
      <c r="L873" s="110"/>
      <c r="M873" s="110"/>
      <c r="N873" s="110"/>
      <c r="O873" s="110"/>
      <c r="P873" s="110"/>
      <c r="Q873" s="110"/>
      <c r="R873" s="110"/>
      <c r="S873" s="110"/>
      <c r="T873" s="110"/>
      <c r="U873" s="110"/>
      <c r="V873" s="110"/>
      <c r="W873" s="110"/>
      <c r="X873" s="110"/>
      <c r="Y873" s="110"/>
      <c r="Z873" s="110"/>
    </row>
    <row r="874">
      <c r="A874" s="110"/>
      <c r="B874" s="110"/>
      <c r="C874" s="110"/>
      <c r="D874" s="110"/>
      <c r="E874" s="110"/>
      <c r="F874" s="110"/>
      <c r="G874" s="110"/>
      <c r="H874" s="110"/>
      <c r="I874" s="110"/>
      <c r="J874" s="110"/>
      <c r="K874" s="110"/>
      <c r="L874" s="110"/>
      <c r="M874" s="110"/>
      <c r="N874" s="110"/>
      <c r="O874" s="110"/>
      <c r="P874" s="110"/>
      <c r="Q874" s="110"/>
      <c r="R874" s="110"/>
      <c r="S874" s="110"/>
      <c r="T874" s="110"/>
      <c r="U874" s="110"/>
      <c r="V874" s="110"/>
      <c r="W874" s="110"/>
      <c r="X874" s="110"/>
      <c r="Y874" s="110"/>
      <c r="Z874" s="110"/>
    </row>
    <row r="875">
      <c r="A875" s="110"/>
      <c r="B875" s="110"/>
      <c r="C875" s="110"/>
      <c r="D875" s="110"/>
      <c r="E875" s="110"/>
      <c r="F875" s="110"/>
      <c r="G875" s="110"/>
      <c r="H875" s="110"/>
      <c r="I875" s="110"/>
      <c r="J875" s="110"/>
      <c r="K875" s="110"/>
      <c r="L875" s="110"/>
      <c r="M875" s="110"/>
      <c r="N875" s="110"/>
      <c r="O875" s="110"/>
      <c r="P875" s="110"/>
      <c r="Q875" s="110"/>
      <c r="R875" s="110"/>
      <c r="S875" s="110"/>
      <c r="T875" s="110"/>
      <c r="U875" s="110"/>
      <c r="V875" s="110"/>
      <c r="W875" s="110"/>
      <c r="X875" s="110"/>
      <c r="Y875" s="110"/>
      <c r="Z875" s="110"/>
    </row>
    <row r="876">
      <c r="A876" s="110"/>
      <c r="B876" s="110"/>
      <c r="C876" s="110"/>
      <c r="D876" s="110"/>
      <c r="E876" s="110"/>
      <c r="F876" s="110"/>
      <c r="G876" s="110"/>
      <c r="H876" s="110"/>
      <c r="I876" s="110"/>
      <c r="J876" s="110"/>
      <c r="K876" s="110"/>
      <c r="L876" s="110"/>
      <c r="M876" s="110"/>
      <c r="N876" s="110"/>
      <c r="O876" s="110"/>
      <c r="P876" s="110"/>
      <c r="Q876" s="110"/>
      <c r="R876" s="110"/>
      <c r="S876" s="110"/>
      <c r="T876" s="110"/>
      <c r="U876" s="110"/>
      <c r="V876" s="110"/>
      <c r="W876" s="110"/>
      <c r="X876" s="110"/>
      <c r="Y876" s="110"/>
      <c r="Z876" s="110"/>
    </row>
    <row r="877">
      <c r="A877" s="110"/>
      <c r="B877" s="110"/>
      <c r="C877" s="110"/>
      <c r="D877" s="110"/>
      <c r="E877" s="110"/>
      <c r="F877" s="110"/>
      <c r="G877" s="110"/>
      <c r="H877" s="110"/>
      <c r="I877" s="110"/>
      <c r="J877" s="110"/>
      <c r="K877" s="110"/>
      <c r="L877" s="110"/>
      <c r="M877" s="110"/>
      <c r="N877" s="110"/>
      <c r="O877" s="110"/>
      <c r="P877" s="110"/>
      <c r="Q877" s="110"/>
      <c r="R877" s="110"/>
      <c r="S877" s="110"/>
      <c r="T877" s="110"/>
      <c r="U877" s="110"/>
      <c r="V877" s="110"/>
      <c r="W877" s="110"/>
      <c r="X877" s="110"/>
      <c r="Y877" s="110"/>
      <c r="Z877" s="110"/>
    </row>
    <row r="878">
      <c r="A878" s="110"/>
      <c r="B878" s="110"/>
      <c r="C878" s="110"/>
      <c r="D878" s="110"/>
      <c r="E878" s="110"/>
      <c r="F878" s="110"/>
      <c r="G878" s="110"/>
      <c r="H878" s="110"/>
      <c r="I878" s="110"/>
      <c r="J878" s="110"/>
      <c r="K878" s="110"/>
      <c r="L878" s="110"/>
      <c r="M878" s="110"/>
      <c r="N878" s="110"/>
      <c r="O878" s="110"/>
      <c r="P878" s="110"/>
      <c r="Q878" s="110"/>
      <c r="R878" s="110"/>
      <c r="S878" s="110"/>
      <c r="T878" s="110"/>
      <c r="U878" s="110"/>
      <c r="V878" s="110"/>
      <c r="W878" s="110"/>
      <c r="X878" s="110"/>
      <c r="Y878" s="110"/>
      <c r="Z878" s="110"/>
    </row>
    <row r="879">
      <c r="A879" s="110"/>
      <c r="B879" s="110"/>
      <c r="C879" s="110"/>
      <c r="D879" s="110"/>
      <c r="E879" s="110"/>
      <c r="F879" s="110"/>
      <c r="G879" s="110"/>
      <c r="H879" s="110"/>
      <c r="I879" s="110"/>
      <c r="J879" s="110"/>
      <c r="K879" s="110"/>
      <c r="L879" s="110"/>
      <c r="M879" s="110"/>
      <c r="N879" s="110"/>
      <c r="O879" s="110"/>
      <c r="P879" s="110"/>
      <c r="Q879" s="110"/>
      <c r="R879" s="110"/>
      <c r="S879" s="110"/>
      <c r="T879" s="110"/>
      <c r="U879" s="110"/>
      <c r="V879" s="110"/>
      <c r="W879" s="110"/>
      <c r="X879" s="110"/>
      <c r="Y879" s="110"/>
      <c r="Z879" s="110"/>
    </row>
    <row r="880">
      <c r="A880" s="110"/>
      <c r="B880" s="110"/>
      <c r="C880" s="110"/>
      <c r="D880" s="110"/>
      <c r="E880" s="110"/>
      <c r="F880" s="110"/>
      <c r="G880" s="110"/>
      <c r="H880" s="110"/>
      <c r="I880" s="110"/>
      <c r="J880" s="110"/>
      <c r="K880" s="110"/>
      <c r="L880" s="110"/>
      <c r="M880" s="110"/>
      <c r="N880" s="110"/>
      <c r="O880" s="110"/>
      <c r="P880" s="110"/>
      <c r="Q880" s="110"/>
      <c r="R880" s="110"/>
      <c r="S880" s="110"/>
      <c r="T880" s="110"/>
      <c r="U880" s="110"/>
      <c r="V880" s="110"/>
      <c r="W880" s="110"/>
      <c r="X880" s="110"/>
      <c r="Y880" s="110"/>
      <c r="Z880" s="110"/>
    </row>
    <row r="881">
      <c r="A881" s="110"/>
      <c r="B881" s="110"/>
      <c r="C881" s="110"/>
      <c r="D881" s="110"/>
      <c r="E881" s="110"/>
      <c r="F881" s="110"/>
      <c r="G881" s="110"/>
      <c r="H881" s="110"/>
      <c r="I881" s="110"/>
      <c r="J881" s="110"/>
      <c r="K881" s="110"/>
      <c r="L881" s="110"/>
      <c r="M881" s="110"/>
      <c r="N881" s="110"/>
      <c r="O881" s="110"/>
      <c r="P881" s="110"/>
      <c r="Q881" s="110"/>
      <c r="R881" s="110"/>
      <c r="S881" s="110"/>
      <c r="T881" s="110"/>
      <c r="U881" s="110"/>
      <c r="V881" s="110"/>
      <c r="W881" s="110"/>
      <c r="X881" s="110"/>
      <c r="Y881" s="110"/>
      <c r="Z881" s="110"/>
    </row>
    <row r="882">
      <c r="A882" s="110"/>
      <c r="B882" s="110"/>
      <c r="C882" s="110"/>
      <c r="D882" s="110"/>
      <c r="E882" s="110"/>
      <c r="F882" s="110"/>
      <c r="G882" s="110"/>
      <c r="H882" s="110"/>
      <c r="I882" s="110"/>
      <c r="J882" s="110"/>
      <c r="K882" s="110"/>
      <c r="L882" s="110"/>
      <c r="M882" s="110"/>
      <c r="N882" s="110"/>
      <c r="O882" s="110"/>
      <c r="P882" s="110"/>
      <c r="Q882" s="110"/>
      <c r="R882" s="110"/>
      <c r="S882" s="110"/>
      <c r="T882" s="110"/>
      <c r="U882" s="110"/>
      <c r="V882" s="110"/>
      <c r="W882" s="110"/>
      <c r="X882" s="110"/>
      <c r="Y882" s="110"/>
      <c r="Z882" s="110"/>
    </row>
    <row r="883">
      <c r="A883" s="110"/>
      <c r="B883" s="110"/>
      <c r="C883" s="110"/>
      <c r="D883" s="110"/>
      <c r="E883" s="110"/>
      <c r="F883" s="110"/>
      <c r="G883" s="110"/>
      <c r="H883" s="110"/>
      <c r="I883" s="110"/>
      <c r="J883" s="110"/>
      <c r="K883" s="110"/>
      <c r="L883" s="110"/>
      <c r="M883" s="110"/>
      <c r="N883" s="110"/>
      <c r="O883" s="110"/>
      <c r="P883" s="110"/>
      <c r="Q883" s="110"/>
      <c r="R883" s="110"/>
      <c r="S883" s="110"/>
      <c r="T883" s="110"/>
      <c r="U883" s="110"/>
      <c r="V883" s="110"/>
      <c r="W883" s="110"/>
      <c r="X883" s="110"/>
      <c r="Y883" s="110"/>
      <c r="Z883" s="110"/>
    </row>
    <row r="884">
      <c r="A884" s="110"/>
      <c r="B884" s="110"/>
      <c r="C884" s="110"/>
      <c r="D884" s="110"/>
      <c r="E884" s="110"/>
      <c r="F884" s="110"/>
      <c r="G884" s="110"/>
      <c r="H884" s="110"/>
      <c r="I884" s="110"/>
      <c r="J884" s="110"/>
      <c r="K884" s="110"/>
      <c r="L884" s="110"/>
      <c r="M884" s="110"/>
      <c r="N884" s="110"/>
      <c r="O884" s="110"/>
      <c r="P884" s="110"/>
      <c r="Q884" s="110"/>
      <c r="R884" s="110"/>
      <c r="S884" s="110"/>
      <c r="T884" s="110"/>
      <c r="U884" s="110"/>
      <c r="V884" s="110"/>
      <c r="W884" s="110"/>
      <c r="X884" s="110"/>
      <c r="Y884" s="110"/>
      <c r="Z884" s="110"/>
    </row>
    <row r="885">
      <c r="A885" s="110"/>
      <c r="B885" s="110"/>
      <c r="C885" s="110"/>
      <c r="D885" s="110"/>
      <c r="E885" s="110"/>
      <c r="F885" s="110"/>
      <c r="G885" s="110"/>
      <c r="H885" s="110"/>
      <c r="I885" s="110"/>
      <c r="J885" s="110"/>
      <c r="K885" s="110"/>
      <c r="L885" s="110"/>
      <c r="M885" s="110"/>
      <c r="N885" s="110"/>
      <c r="O885" s="110"/>
      <c r="P885" s="110"/>
      <c r="Q885" s="110"/>
      <c r="R885" s="110"/>
      <c r="S885" s="110"/>
      <c r="T885" s="110"/>
      <c r="U885" s="110"/>
      <c r="V885" s="110"/>
      <c r="W885" s="110"/>
      <c r="X885" s="110"/>
      <c r="Y885" s="110"/>
      <c r="Z885" s="110"/>
    </row>
    <row r="886">
      <c r="A886" s="110"/>
      <c r="B886" s="110"/>
      <c r="C886" s="110"/>
      <c r="D886" s="110"/>
      <c r="E886" s="110"/>
      <c r="F886" s="110"/>
      <c r="G886" s="110"/>
      <c r="H886" s="110"/>
      <c r="I886" s="110"/>
      <c r="J886" s="110"/>
      <c r="K886" s="110"/>
      <c r="L886" s="110"/>
      <c r="M886" s="110"/>
      <c r="N886" s="110"/>
      <c r="O886" s="110"/>
      <c r="P886" s="110"/>
      <c r="Q886" s="110"/>
      <c r="R886" s="110"/>
      <c r="S886" s="110"/>
      <c r="T886" s="110"/>
      <c r="U886" s="110"/>
      <c r="V886" s="110"/>
      <c r="W886" s="110"/>
      <c r="X886" s="110"/>
      <c r="Y886" s="110"/>
      <c r="Z886" s="110"/>
    </row>
    <row r="887">
      <c r="A887" s="110"/>
      <c r="B887" s="110"/>
      <c r="C887" s="110"/>
      <c r="D887" s="110"/>
      <c r="E887" s="110"/>
      <c r="F887" s="110"/>
      <c r="G887" s="110"/>
      <c r="H887" s="110"/>
      <c r="I887" s="110"/>
      <c r="J887" s="110"/>
      <c r="K887" s="110"/>
      <c r="L887" s="110"/>
      <c r="M887" s="110"/>
      <c r="N887" s="110"/>
      <c r="O887" s="110"/>
      <c r="P887" s="110"/>
      <c r="Q887" s="110"/>
      <c r="R887" s="110"/>
      <c r="S887" s="110"/>
      <c r="T887" s="110"/>
      <c r="U887" s="110"/>
      <c r="V887" s="110"/>
      <c r="W887" s="110"/>
      <c r="X887" s="110"/>
      <c r="Y887" s="110"/>
      <c r="Z887" s="110"/>
    </row>
    <row r="888">
      <c r="A888" s="110"/>
      <c r="B888" s="110"/>
      <c r="C888" s="110"/>
      <c r="D888" s="110"/>
      <c r="E888" s="110"/>
      <c r="F888" s="110"/>
      <c r="G888" s="110"/>
      <c r="H888" s="110"/>
      <c r="I888" s="110"/>
      <c r="J888" s="110"/>
      <c r="K888" s="110"/>
      <c r="L888" s="110"/>
      <c r="M888" s="110"/>
      <c r="N888" s="110"/>
      <c r="O888" s="110"/>
      <c r="P888" s="110"/>
      <c r="Q888" s="110"/>
      <c r="R888" s="110"/>
      <c r="S888" s="110"/>
      <c r="T888" s="110"/>
      <c r="U888" s="110"/>
      <c r="V888" s="110"/>
      <c r="W888" s="110"/>
      <c r="X888" s="110"/>
      <c r="Y888" s="110"/>
      <c r="Z888" s="110"/>
    </row>
    <row r="889">
      <c r="A889" s="110"/>
      <c r="B889" s="110"/>
      <c r="C889" s="110"/>
      <c r="D889" s="110"/>
      <c r="E889" s="110"/>
      <c r="F889" s="110"/>
      <c r="G889" s="110"/>
      <c r="H889" s="110"/>
      <c r="I889" s="110"/>
      <c r="J889" s="110"/>
      <c r="K889" s="110"/>
      <c r="L889" s="110"/>
      <c r="M889" s="110"/>
      <c r="N889" s="110"/>
      <c r="O889" s="110"/>
      <c r="P889" s="110"/>
      <c r="Q889" s="110"/>
      <c r="R889" s="110"/>
      <c r="S889" s="110"/>
      <c r="T889" s="110"/>
      <c r="U889" s="110"/>
      <c r="V889" s="110"/>
      <c r="W889" s="110"/>
      <c r="X889" s="110"/>
      <c r="Y889" s="110"/>
      <c r="Z889" s="110"/>
    </row>
    <row r="890">
      <c r="A890" s="110"/>
      <c r="B890" s="110"/>
      <c r="C890" s="110"/>
      <c r="D890" s="110"/>
      <c r="E890" s="110"/>
      <c r="F890" s="110"/>
      <c r="G890" s="110"/>
      <c r="H890" s="110"/>
      <c r="I890" s="110"/>
      <c r="J890" s="110"/>
      <c r="K890" s="110"/>
      <c r="L890" s="110"/>
      <c r="M890" s="110"/>
      <c r="N890" s="110"/>
      <c r="O890" s="110"/>
      <c r="P890" s="110"/>
      <c r="Q890" s="110"/>
      <c r="R890" s="110"/>
      <c r="S890" s="110"/>
      <c r="T890" s="110"/>
      <c r="U890" s="110"/>
      <c r="V890" s="110"/>
      <c r="W890" s="110"/>
      <c r="X890" s="110"/>
      <c r="Y890" s="110"/>
      <c r="Z890" s="110"/>
    </row>
    <row r="891">
      <c r="A891" s="110"/>
      <c r="B891" s="110"/>
      <c r="C891" s="110"/>
      <c r="D891" s="110"/>
      <c r="E891" s="110"/>
      <c r="F891" s="110"/>
      <c r="G891" s="110"/>
      <c r="H891" s="110"/>
      <c r="I891" s="110"/>
      <c r="J891" s="110"/>
      <c r="K891" s="110"/>
      <c r="L891" s="110"/>
      <c r="M891" s="110"/>
      <c r="N891" s="110"/>
      <c r="O891" s="110"/>
      <c r="P891" s="110"/>
      <c r="Q891" s="110"/>
      <c r="R891" s="110"/>
      <c r="S891" s="110"/>
      <c r="T891" s="110"/>
      <c r="U891" s="110"/>
      <c r="V891" s="110"/>
      <c r="W891" s="110"/>
      <c r="X891" s="110"/>
      <c r="Y891" s="110"/>
      <c r="Z891" s="110"/>
    </row>
    <row r="892">
      <c r="A892" s="110"/>
      <c r="B892" s="110"/>
      <c r="C892" s="110"/>
      <c r="D892" s="110"/>
      <c r="E892" s="110"/>
      <c r="F892" s="110"/>
      <c r="G892" s="110"/>
      <c r="H892" s="110"/>
      <c r="I892" s="110"/>
      <c r="J892" s="110"/>
      <c r="K892" s="110"/>
      <c r="L892" s="110"/>
      <c r="M892" s="110"/>
      <c r="N892" s="110"/>
      <c r="O892" s="110"/>
      <c r="P892" s="110"/>
      <c r="Q892" s="110"/>
      <c r="R892" s="110"/>
      <c r="S892" s="110"/>
      <c r="T892" s="110"/>
      <c r="U892" s="110"/>
      <c r="V892" s="110"/>
      <c r="W892" s="110"/>
      <c r="X892" s="110"/>
      <c r="Y892" s="110"/>
      <c r="Z892" s="110"/>
    </row>
    <row r="893">
      <c r="A893" s="110"/>
      <c r="B893" s="110"/>
      <c r="C893" s="110"/>
      <c r="D893" s="110"/>
      <c r="E893" s="110"/>
      <c r="F893" s="110"/>
      <c r="G893" s="110"/>
      <c r="H893" s="110"/>
      <c r="I893" s="110"/>
      <c r="J893" s="110"/>
      <c r="K893" s="110"/>
      <c r="L893" s="110"/>
      <c r="M893" s="110"/>
      <c r="N893" s="110"/>
      <c r="O893" s="110"/>
      <c r="P893" s="110"/>
      <c r="Q893" s="110"/>
      <c r="R893" s="110"/>
      <c r="S893" s="110"/>
      <c r="T893" s="110"/>
      <c r="U893" s="110"/>
      <c r="V893" s="110"/>
      <c r="W893" s="110"/>
      <c r="X893" s="110"/>
      <c r="Y893" s="110"/>
      <c r="Z893" s="110"/>
    </row>
    <row r="894">
      <c r="A894" s="110"/>
      <c r="B894" s="110"/>
      <c r="C894" s="110"/>
      <c r="D894" s="110"/>
      <c r="E894" s="110"/>
      <c r="F894" s="110"/>
      <c r="G894" s="110"/>
      <c r="H894" s="110"/>
      <c r="I894" s="110"/>
      <c r="J894" s="110"/>
      <c r="K894" s="110"/>
      <c r="L894" s="110"/>
      <c r="M894" s="110"/>
      <c r="N894" s="110"/>
      <c r="O894" s="110"/>
      <c r="P894" s="110"/>
      <c r="Q894" s="110"/>
      <c r="R894" s="110"/>
      <c r="S894" s="110"/>
      <c r="T894" s="110"/>
      <c r="U894" s="110"/>
      <c r="V894" s="110"/>
      <c r="W894" s="110"/>
      <c r="X894" s="110"/>
      <c r="Y894" s="110"/>
      <c r="Z894" s="110"/>
    </row>
    <row r="895">
      <c r="A895" s="110"/>
      <c r="B895" s="110"/>
      <c r="C895" s="110"/>
      <c r="D895" s="110"/>
      <c r="E895" s="110"/>
      <c r="F895" s="110"/>
      <c r="G895" s="110"/>
      <c r="H895" s="110"/>
      <c r="I895" s="110"/>
      <c r="J895" s="110"/>
      <c r="K895" s="110"/>
      <c r="L895" s="110"/>
      <c r="M895" s="110"/>
      <c r="N895" s="110"/>
      <c r="O895" s="110"/>
      <c r="P895" s="110"/>
      <c r="Q895" s="110"/>
      <c r="R895" s="110"/>
      <c r="S895" s="110"/>
      <c r="T895" s="110"/>
      <c r="U895" s="110"/>
      <c r="V895" s="110"/>
      <c r="W895" s="110"/>
      <c r="X895" s="110"/>
      <c r="Y895" s="110"/>
      <c r="Z895" s="110"/>
    </row>
    <row r="896">
      <c r="A896" s="110"/>
      <c r="B896" s="110"/>
      <c r="C896" s="110"/>
      <c r="D896" s="110"/>
      <c r="E896" s="110"/>
      <c r="F896" s="110"/>
      <c r="G896" s="110"/>
      <c r="H896" s="110"/>
      <c r="I896" s="110"/>
      <c r="J896" s="110"/>
      <c r="K896" s="110"/>
      <c r="L896" s="110"/>
      <c r="M896" s="110"/>
      <c r="N896" s="110"/>
      <c r="O896" s="110"/>
      <c r="P896" s="110"/>
      <c r="Q896" s="110"/>
      <c r="R896" s="110"/>
      <c r="S896" s="110"/>
      <c r="T896" s="110"/>
      <c r="U896" s="110"/>
      <c r="V896" s="110"/>
      <c r="W896" s="110"/>
      <c r="X896" s="110"/>
      <c r="Y896" s="110"/>
      <c r="Z896" s="110"/>
    </row>
    <row r="897">
      <c r="A897" s="110"/>
      <c r="B897" s="110"/>
      <c r="C897" s="110"/>
      <c r="D897" s="110"/>
      <c r="E897" s="110"/>
      <c r="F897" s="110"/>
      <c r="G897" s="110"/>
      <c r="H897" s="110"/>
      <c r="I897" s="110"/>
      <c r="J897" s="110"/>
      <c r="K897" s="110"/>
      <c r="L897" s="110"/>
      <c r="M897" s="110"/>
      <c r="N897" s="110"/>
      <c r="O897" s="110"/>
      <c r="P897" s="110"/>
      <c r="Q897" s="110"/>
      <c r="R897" s="110"/>
      <c r="S897" s="110"/>
      <c r="T897" s="110"/>
      <c r="U897" s="110"/>
      <c r="V897" s="110"/>
      <c r="W897" s="110"/>
      <c r="X897" s="110"/>
      <c r="Y897" s="110"/>
      <c r="Z897" s="110"/>
    </row>
    <row r="898">
      <c r="A898" s="110"/>
      <c r="B898" s="110"/>
      <c r="C898" s="110"/>
      <c r="D898" s="110"/>
      <c r="E898" s="110"/>
      <c r="F898" s="110"/>
      <c r="G898" s="110"/>
      <c r="H898" s="110"/>
      <c r="I898" s="110"/>
      <c r="J898" s="110"/>
      <c r="K898" s="110"/>
      <c r="L898" s="110"/>
      <c r="M898" s="110"/>
      <c r="N898" s="110"/>
      <c r="O898" s="110"/>
      <c r="P898" s="110"/>
      <c r="Q898" s="110"/>
      <c r="R898" s="110"/>
      <c r="S898" s="110"/>
      <c r="T898" s="110"/>
      <c r="U898" s="110"/>
      <c r="V898" s="110"/>
      <c r="W898" s="110"/>
      <c r="X898" s="110"/>
      <c r="Y898" s="110"/>
      <c r="Z898" s="110"/>
    </row>
    <row r="899">
      <c r="A899" s="110"/>
      <c r="B899" s="110"/>
      <c r="C899" s="110"/>
      <c r="D899" s="110"/>
      <c r="E899" s="110"/>
      <c r="F899" s="110"/>
      <c r="G899" s="110"/>
      <c r="H899" s="110"/>
      <c r="I899" s="110"/>
      <c r="J899" s="110"/>
      <c r="K899" s="110"/>
      <c r="L899" s="110"/>
      <c r="M899" s="110"/>
      <c r="N899" s="110"/>
      <c r="O899" s="110"/>
      <c r="P899" s="110"/>
      <c r="Q899" s="110"/>
      <c r="R899" s="110"/>
      <c r="S899" s="110"/>
      <c r="T899" s="110"/>
      <c r="U899" s="110"/>
      <c r="V899" s="110"/>
      <c r="W899" s="110"/>
      <c r="X899" s="110"/>
      <c r="Y899" s="110"/>
      <c r="Z899" s="110"/>
    </row>
    <row r="900">
      <c r="A900" s="110"/>
      <c r="B900" s="110"/>
      <c r="C900" s="110"/>
      <c r="D900" s="110"/>
      <c r="E900" s="110"/>
      <c r="F900" s="110"/>
      <c r="G900" s="110"/>
      <c r="H900" s="110"/>
      <c r="I900" s="110"/>
      <c r="J900" s="110"/>
      <c r="K900" s="110"/>
      <c r="L900" s="110"/>
      <c r="M900" s="110"/>
      <c r="N900" s="110"/>
      <c r="O900" s="110"/>
      <c r="P900" s="110"/>
      <c r="Q900" s="110"/>
      <c r="R900" s="110"/>
      <c r="S900" s="110"/>
      <c r="T900" s="110"/>
      <c r="U900" s="110"/>
      <c r="V900" s="110"/>
      <c r="W900" s="110"/>
      <c r="X900" s="110"/>
      <c r="Y900" s="110"/>
      <c r="Z900" s="110"/>
    </row>
    <row r="901">
      <c r="A901" s="110"/>
      <c r="B901" s="110"/>
      <c r="C901" s="110"/>
      <c r="D901" s="110"/>
      <c r="E901" s="110"/>
      <c r="F901" s="110"/>
      <c r="G901" s="110"/>
      <c r="H901" s="110"/>
      <c r="I901" s="110"/>
      <c r="J901" s="110"/>
      <c r="K901" s="110"/>
      <c r="L901" s="110"/>
      <c r="M901" s="110"/>
      <c r="N901" s="110"/>
      <c r="O901" s="110"/>
      <c r="P901" s="110"/>
      <c r="Q901" s="110"/>
      <c r="R901" s="110"/>
      <c r="S901" s="110"/>
      <c r="T901" s="110"/>
      <c r="U901" s="110"/>
      <c r="V901" s="110"/>
      <c r="W901" s="110"/>
      <c r="X901" s="110"/>
      <c r="Y901" s="110"/>
      <c r="Z901" s="110"/>
    </row>
    <row r="902">
      <c r="A902" s="110"/>
      <c r="B902" s="110"/>
      <c r="C902" s="110"/>
      <c r="D902" s="110"/>
      <c r="E902" s="110"/>
      <c r="F902" s="110"/>
      <c r="G902" s="110"/>
      <c r="H902" s="110"/>
      <c r="I902" s="110"/>
      <c r="J902" s="110"/>
      <c r="K902" s="110"/>
      <c r="L902" s="110"/>
      <c r="M902" s="110"/>
      <c r="N902" s="110"/>
      <c r="O902" s="110"/>
      <c r="P902" s="110"/>
      <c r="Q902" s="110"/>
      <c r="R902" s="110"/>
      <c r="S902" s="110"/>
      <c r="T902" s="110"/>
      <c r="U902" s="110"/>
      <c r="V902" s="110"/>
      <c r="W902" s="110"/>
      <c r="X902" s="110"/>
      <c r="Y902" s="110"/>
      <c r="Z902" s="110"/>
    </row>
    <row r="903">
      <c r="A903" s="110"/>
      <c r="B903" s="110"/>
      <c r="C903" s="110"/>
      <c r="D903" s="110"/>
      <c r="E903" s="110"/>
      <c r="F903" s="110"/>
      <c r="G903" s="110"/>
      <c r="H903" s="110"/>
      <c r="I903" s="110"/>
      <c r="J903" s="110"/>
      <c r="K903" s="110"/>
      <c r="L903" s="110"/>
      <c r="M903" s="110"/>
      <c r="N903" s="110"/>
      <c r="O903" s="110"/>
      <c r="P903" s="110"/>
      <c r="Q903" s="110"/>
      <c r="R903" s="110"/>
      <c r="S903" s="110"/>
      <c r="T903" s="110"/>
      <c r="U903" s="110"/>
      <c r="V903" s="110"/>
      <c r="W903" s="110"/>
      <c r="X903" s="110"/>
      <c r="Y903" s="110"/>
      <c r="Z903" s="110"/>
    </row>
    <row r="904">
      <c r="A904" s="110"/>
      <c r="B904" s="110"/>
      <c r="C904" s="110"/>
      <c r="D904" s="110"/>
      <c r="E904" s="110"/>
      <c r="F904" s="110"/>
      <c r="G904" s="110"/>
      <c r="H904" s="110"/>
      <c r="I904" s="110"/>
      <c r="J904" s="110"/>
      <c r="K904" s="110"/>
      <c r="L904" s="110"/>
      <c r="M904" s="110"/>
      <c r="N904" s="110"/>
      <c r="O904" s="110"/>
      <c r="P904" s="110"/>
      <c r="Q904" s="110"/>
      <c r="R904" s="110"/>
      <c r="S904" s="110"/>
      <c r="T904" s="110"/>
      <c r="U904" s="110"/>
      <c r="V904" s="110"/>
      <c r="W904" s="110"/>
      <c r="X904" s="110"/>
      <c r="Y904" s="110"/>
      <c r="Z904" s="110"/>
    </row>
    <row r="905">
      <c r="A905" s="110"/>
      <c r="B905" s="110"/>
      <c r="C905" s="110"/>
      <c r="D905" s="110"/>
      <c r="E905" s="110"/>
      <c r="F905" s="110"/>
      <c r="G905" s="110"/>
      <c r="H905" s="110"/>
      <c r="I905" s="110"/>
      <c r="J905" s="110"/>
      <c r="K905" s="110"/>
      <c r="L905" s="110"/>
      <c r="M905" s="110"/>
      <c r="N905" s="110"/>
      <c r="O905" s="110"/>
      <c r="P905" s="110"/>
      <c r="Q905" s="110"/>
      <c r="R905" s="110"/>
      <c r="S905" s="110"/>
      <c r="T905" s="110"/>
      <c r="U905" s="110"/>
      <c r="V905" s="110"/>
      <c r="W905" s="110"/>
      <c r="X905" s="110"/>
      <c r="Y905" s="110"/>
      <c r="Z905" s="110"/>
    </row>
    <row r="906">
      <c r="A906" s="110"/>
      <c r="B906" s="110"/>
      <c r="C906" s="110"/>
      <c r="D906" s="110"/>
      <c r="E906" s="110"/>
      <c r="F906" s="110"/>
      <c r="G906" s="110"/>
      <c r="H906" s="110"/>
      <c r="I906" s="110"/>
      <c r="J906" s="110"/>
      <c r="K906" s="110"/>
      <c r="L906" s="110"/>
      <c r="M906" s="110"/>
      <c r="N906" s="110"/>
      <c r="O906" s="110"/>
      <c r="P906" s="110"/>
      <c r="Q906" s="110"/>
      <c r="R906" s="110"/>
      <c r="S906" s="110"/>
      <c r="T906" s="110"/>
      <c r="U906" s="110"/>
      <c r="V906" s="110"/>
      <c r="W906" s="110"/>
      <c r="X906" s="110"/>
      <c r="Y906" s="110"/>
      <c r="Z906" s="110"/>
    </row>
    <row r="907">
      <c r="A907" s="110"/>
      <c r="B907" s="110"/>
      <c r="C907" s="110"/>
      <c r="D907" s="110"/>
      <c r="E907" s="110"/>
      <c r="F907" s="110"/>
      <c r="G907" s="110"/>
      <c r="H907" s="110"/>
      <c r="I907" s="110"/>
      <c r="J907" s="110"/>
      <c r="K907" s="110"/>
      <c r="L907" s="110"/>
      <c r="M907" s="110"/>
      <c r="N907" s="110"/>
      <c r="O907" s="110"/>
      <c r="P907" s="110"/>
      <c r="Q907" s="110"/>
      <c r="R907" s="110"/>
      <c r="S907" s="110"/>
      <c r="T907" s="110"/>
      <c r="U907" s="110"/>
      <c r="V907" s="110"/>
      <c r="W907" s="110"/>
      <c r="X907" s="110"/>
      <c r="Y907" s="110"/>
      <c r="Z907" s="110"/>
    </row>
    <row r="908">
      <c r="A908" s="110"/>
      <c r="B908" s="110"/>
      <c r="C908" s="110"/>
      <c r="D908" s="110"/>
      <c r="E908" s="110"/>
      <c r="F908" s="110"/>
      <c r="G908" s="110"/>
      <c r="H908" s="110"/>
      <c r="I908" s="110"/>
      <c r="J908" s="110"/>
      <c r="K908" s="110"/>
      <c r="L908" s="110"/>
      <c r="M908" s="110"/>
      <c r="N908" s="110"/>
      <c r="O908" s="110"/>
      <c r="P908" s="110"/>
      <c r="Q908" s="110"/>
      <c r="R908" s="110"/>
      <c r="S908" s="110"/>
      <c r="T908" s="110"/>
      <c r="U908" s="110"/>
      <c r="V908" s="110"/>
      <c r="W908" s="110"/>
      <c r="X908" s="110"/>
      <c r="Y908" s="110"/>
      <c r="Z908" s="110"/>
    </row>
    <row r="909">
      <c r="A909" s="110"/>
      <c r="B909" s="110"/>
      <c r="C909" s="110"/>
      <c r="D909" s="110"/>
      <c r="E909" s="110"/>
      <c r="F909" s="110"/>
      <c r="G909" s="110"/>
      <c r="H909" s="110"/>
      <c r="I909" s="110"/>
      <c r="J909" s="110"/>
      <c r="K909" s="110"/>
      <c r="L909" s="110"/>
      <c r="M909" s="110"/>
      <c r="N909" s="110"/>
      <c r="O909" s="110"/>
      <c r="P909" s="110"/>
      <c r="Q909" s="110"/>
      <c r="R909" s="110"/>
      <c r="S909" s="110"/>
      <c r="T909" s="110"/>
      <c r="U909" s="110"/>
      <c r="V909" s="110"/>
      <c r="W909" s="110"/>
      <c r="X909" s="110"/>
      <c r="Y909" s="110"/>
      <c r="Z909" s="110"/>
    </row>
    <row r="910">
      <c r="A910" s="110"/>
      <c r="B910" s="110"/>
      <c r="C910" s="110"/>
      <c r="D910" s="110"/>
      <c r="E910" s="110"/>
      <c r="F910" s="110"/>
      <c r="G910" s="110"/>
      <c r="H910" s="110"/>
      <c r="I910" s="110"/>
      <c r="J910" s="110"/>
      <c r="K910" s="110"/>
      <c r="L910" s="110"/>
      <c r="M910" s="110"/>
      <c r="N910" s="110"/>
      <c r="O910" s="110"/>
      <c r="P910" s="110"/>
      <c r="Q910" s="110"/>
      <c r="R910" s="110"/>
      <c r="S910" s="110"/>
      <c r="T910" s="110"/>
      <c r="U910" s="110"/>
      <c r="V910" s="110"/>
      <c r="W910" s="110"/>
      <c r="X910" s="110"/>
      <c r="Y910" s="110"/>
      <c r="Z910" s="110"/>
    </row>
    <row r="911">
      <c r="A911" s="110"/>
      <c r="B911" s="110"/>
      <c r="C911" s="110"/>
      <c r="D911" s="110"/>
      <c r="E911" s="110"/>
      <c r="F911" s="110"/>
      <c r="G911" s="110"/>
      <c r="H911" s="110"/>
      <c r="I911" s="110"/>
      <c r="J911" s="110"/>
      <c r="K911" s="110"/>
      <c r="L911" s="110"/>
      <c r="M911" s="110"/>
      <c r="N911" s="110"/>
      <c r="O911" s="110"/>
      <c r="P911" s="110"/>
      <c r="Q911" s="110"/>
      <c r="R911" s="110"/>
      <c r="S911" s="110"/>
      <c r="T911" s="110"/>
      <c r="U911" s="110"/>
      <c r="V911" s="110"/>
      <c r="W911" s="110"/>
      <c r="X911" s="110"/>
      <c r="Y911" s="110"/>
      <c r="Z911" s="110"/>
    </row>
    <row r="912">
      <c r="A912" s="110"/>
      <c r="B912" s="110"/>
      <c r="C912" s="110"/>
      <c r="D912" s="110"/>
      <c r="E912" s="110"/>
      <c r="F912" s="110"/>
      <c r="G912" s="110"/>
      <c r="H912" s="110"/>
      <c r="I912" s="110"/>
      <c r="J912" s="110"/>
      <c r="K912" s="110"/>
      <c r="L912" s="110"/>
      <c r="M912" s="110"/>
      <c r="N912" s="110"/>
      <c r="O912" s="110"/>
      <c r="P912" s="110"/>
      <c r="Q912" s="110"/>
      <c r="R912" s="110"/>
      <c r="S912" s="110"/>
      <c r="T912" s="110"/>
      <c r="U912" s="110"/>
      <c r="V912" s="110"/>
      <c r="W912" s="110"/>
      <c r="X912" s="110"/>
      <c r="Y912" s="110"/>
      <c r="Z912" s="110"/>
    </row>
    <row r="913">
      <c r="A913" s="110"/>
      <c r="B913" s="110"/>
      <c r="C913" s="110"/>
      <c r="D913" s="110"/>
      <c r="E913" s="110"/>
      <c r="F913" s="110"/>
      <c r="G913" s="110"/>
      <c r="H913" s="110"/>
      <c r="I913" s="110"/>
      <c r="J913" s="110"/>
      <c r="K913" s="110"/>
      <c r="L913" s="110"/>
      <c r="M913" s="110"/>
      <c r="N913" s="110"/>
      <c r="O913" s="110"/>
      <c r="P913" s="110"/>
      <c r="Q913" s="110"/>
      <c r="R913" s="110"/>
      <c r="S913" s="110"/>
      <c r="T913" s="110"/>
      <c r="U913" s="110"/>
      <c r="V913" s="110"/>
      <c r="W913" s="110"/>
      <c r="X913" s="110"/>
      <c r="Y913" s="110"/>
      <c r="Z913" s="110"/>
    </row>
    <row r="914">
      <c r="A914" s="110"/>
      <c r="B914" s="110"/>
      <c r="C914" s="110"/>
      <c r="D914" s="110"/>
      <c r="E914" s="110"/>
      <c r="F914" s="110"/>
      <c r="G914" s="110"/>
      <c r="H914" s="110"/>
      <c r="I914" s="110"/>
      <c r="J914" s="110"/>
      <c r="K914" s="110"/>
      <c r="L914" s="110"/>
      <c r="M914" s="110"/>
      <c r="N914" s="110"/>
      <c r="O914" s="110"/>
      <c r="P914" s="110"/>
      <c r="Q914" s="110"/>
      <c r="R914" s="110"/>
      <c r="S914" s="110"/>
      <c r="T914" s="110"/>
      <c r="U914" s="110"/>
      <c r="V914" s="110"/>
      <c r="W914" s="110"/>
      <c r="X914" s="110"/>
      <c r="Y914" s="110"/>
      <c r="Z914" s="110"/>
    </row>
    <row r="915">
      <c r="A915" s="110"/>
      <c r="B915" s="110"/>
      <c r="C915" s="110"/>
      <c r="D915" s="110"/>
      <c r="E915" s="110"/>
      <c r="F915" s="110"/>
      <c r="G915" s="110"/>
      <c r="H915" s="110"/>
      <c r="I915" s="110"/>
      <c r="J915" s="110"/>
      <c r="K915" s="110"/>
      <c r="L915" s="110"/>
      <c r="M915" s="110"/>
      <c r="N915" s="110"/>
      <c r="O915" s="110"/>
      <c r="P915" s="110"/>
      <c r="Q915" s="110"/>
      <c r="R915" s="110"/>
      <c r="S915" s="110"/>
      <c r="T915" s="110"/>
      <c r="U915" s="110"/>
      <c r="V915" s="110"/>
      <c r="W915" s="110"/>
      <c r="X915" s="110"/>
      <c r="Y915" s="110"/>
      <c r="Z915" s="110"/>
    </row>
    <row r="916">
      <c r="A916" s="110"/>
      <c r="B916" s="110"/>
      <c r="C916" s="110"/>
      <c r="D916" s="110"/>
      <c r="E916" s="110"/>
      <c r="F916" s="110"/>
      <c r="G916" s="110"/>
      <c r="H916" s="110"/>
      <c r="I916" s="110"/>
      <c r="J916" s="110"/>
      <c r="K916" s="110"/>
      <c r="L916" s="110"/>
      <c r="M916" s="110"/>
      <c r="N916" s="110"/>
      <c r="O916" s="110"/>
      <c r="P916" s="110"/>
      <c r="Q916" s="110"/>
      <c r="R916" s="110"/>
      <c r="S916" s="110"/>
      <c r="T916" s="110"/>
      <c r="U916" s="110"/>
      <c r="V916" s="110"/>
      <c r="W916" s="110"/>
      <c r="X916" s="110"/>
      <c r="Y916" s="110"/>
      <c r="Z916" s="110"/>
    </row>
    <row r="917">
      <c r="A917" s="110"/>
      <c r="B917" s="110"/>
      <c r="C917" s="110"/>
      <c r="D917" s="110"/>
      <c r="E917" s="110"/>
      <c r="F917" s="110"/>
      <c r="G917" s="110"/>
      <c r="H917" s="110"/>
      <c r="I917" s="110"/>
      <c r="J917" s="110"/>
      <c r="K917" s="110"/>
      <c r="L917" s="110"/>
      <c r="M917" s="110"/>
      <c r="N917" s="110"/>
      <c r="O917" s="110"/>
      <c r="P917" s="110"/>
      <c r="Q917" s="110"/>
      <c r="R917" s="110"/>
      <c r="S917" s="110"/>
      <c r="T917" s="110"/>
      <c r="U917" s="110"/>
      <c r="V917" s="110"/>
      <c r="W917" s="110"/>
      <c r="X917" s="110"/>
      <c r="Y917" s="110"/>
      <c r="Z917" s="110"/>
    </row>
    <row r="918">
      <c r="A918" s="110"/>
      <c r="B918" s="110"/>
      <c r="C918" s="110"/>
      <c r="D918" s="110"/>
      <c r="E918" s="110"/>
      <c r="F918" s="110"/>
      <c r="G918" s="110"/>
      <c r="H918" s="110"/>
      <c r="I918" s="110"/>
      <c r="J918" s="110"/>
      <c r="K918" s="110"/>
      <c r="L918" s="110"/>
      <c r="M918" s="110"/>
      <c r="N918" s="110"/>
      <c r="O918" s="110"/>
      <c r="P918" s="110"/>
      <c r="Q918" s="110"/>
      <c r="R918" s="110"/>
      <c r="S918" s="110"/>
      <c r="T918" s="110"/>
      <c r="U918" s="110"/>
      <c r="V918" s="110"/>
      <c r="W918" s="110"/>
      <c r="X918" s="110"/>
      <c r="Y918" s="110"/>
      <c r="Z918" s="110"/>
    </row>
    <row r="919">
      <c r="A919" s="110"/>
      <c r="B919" s="110"/>
      <c r="C919" s="110"/>
      <c r="D919" s="110"/>
      <c r="E919" s="110"/>
      <c r="F919" s="110"/>
      <c r="G919" s="110"/>
      <c r="H919" s="110"/>
      <c r="I919" s="110"/>
      <c r="J919" s="110"/>
      <c r="K919" s="110"/>
      <c r="L919" s="110"/>
      <c r="M919" s="110"/>
      <c r="N919" s="110"/>
      <c r="O919" s="110"/>
      <c r="P919" s="110"/>
      <c r="Q919" s="110"/>
      <c r="R919" s="110"/>
      <c r="S919" s="110"/>
      <c r="T919" s="110"/>
      <c r="U919" s="110"/>
      <c r="V919" s="110"/>
      <c r="W919" s="110"/>
      <c r="X919" s="110"/>
      <c r="Y919" s="110"/>
      <c r="Z919" s="110"/>
    </row>
    <row r="920">
      <c r="A920" s="110"/>
      <c r="B920" s="110"/>
      <c r="C920" s="110"/>
      <c r="D920" s="110"/>
      <c r="E920" s="110"/>
      <c r="F920" s="110"/>
      <c r="G920" s="110"/>
      <c r="H920" s="110"/>
      <c r="I920" s="110"/>
      <c r="J920" s="110"/>
      <c r="K920" s="110"/>
      <c r="L920" s="110"/>
      <c r="M920" s="110"/>
      <c r="N920" s="110"/>
      <c r="O920" s="110"/>
      <c r="P920" s="110"/>
      <c r="Q920" s="110"/>
      <c r="R920" s="110"/>
      <c r="S920" s="110"/>
      <c r="T920" s="110"/>
      <c r="U920" s="110"/>
      <c r="V920" s="110"/>
      <c r="W920" s="110"/>
      <c r="X920" s="110"/>
      <c r="Y920" s="110"/>
      <c r="Z920" s="110"/>
    </row>
    <row r="921">
      <c r="A921" s="110"/>
      <c r="B921" s="110"/>
      <c r="C921" s="110"/>
      <c r="D921" s="110"/>
      <c r="E921" s="110"/>
      <c r="F921" s="110"/>
      <c r="G921" s="110"/>
      <c r="H921" s="110"/>
      <c r="I921" s="110"/>
      <c r="J921" s="110"/>
      <c r="K921" s="110"/>
      <c r="L921" s="110"/>
      <c r="M921" s="110"/>
      <c r="N921" s="110"/>
      <c r="O921" s="110"/>
      <c r="P921" s="110"/>
      <c r="Q921" s="110"/>
      <c r="R921" s="110"/>
      <c r="S921" s="110"/>
      <c r="T921" s="110"/>
      <c r="U921" s="110"/>
      <c r="V921" s="110"/>
      <c r="W921" s="110"/>
      <c r="X921" s="110"/>
      <c r="Y921" s="110"/>
      <c r="Z921" s="110"/>
    </row>
    <row r="922">
      <c r="A922" s="110"/>
      <c r="B922" s="110"/>
      <c r="C922" s="110"/>
      <c r="D922" s="110"/>
      <c r="E922" s="110"/>
      <c r="F922" s="110"/>
      <c r="G922" s="110"/>
      <c r="H922" s="110"/>
      <c r="I922" s="110"/>
      <c r="J922" s="110"/>
      <c r="K922" s="110"/>
      <c r="L922" s="110"/>
      <c r="M922" s="110"/>
      <c r="N922" s="110"/>
      <c r="O922" s="110"/>
      <c r="P922" s="110"/>
      <c r="Q922" s="110"/>
      <c r="R922" s="110"/>
      <c r="S922" s="110"/>
      <c r="T922" s="110"/>
      <c r="U922" s="110"/>
      <c r="V922" s="110"/>
      <c r="W922" s="110"/>
      <c r="X922" s="110"/>
      <c r="Y922" s="110"/>
      <c r="Z922" s="110"/>
    </row>
    <row r="923">
      <c r="A923" s="110"/>
      <c r="B923" s="110"/>
      <c r="C923" s="110"/>
      <c r="D923" s="110"/>
      <c r="E923" s="110"/>
      <c r="F923" s="110"/>
      <c r="G923" s="110"/>
      <c r="H923" s="110"/>
      <c r="I923" s="110"/>
      <c r="J923" s="110"/>
      <c r="K923" s="110"/>
      <c r="L923" s="110"/>
      <c r="M923" s="110"/>
      <c r="N923" s="110"/>
      <c r="O923" s="110"/>
      <c r="P923" s="110"/>
      <c r="Q923" s="110"/>
      <c r="R923" s="110"/>
      <c r="S923" s="110"/>
      <c r="T923" s="110"/>
      <c r="U923" s="110"/>
      <c r="V923" s="110"/>
      <c r="W923" s="110"/>
      <c r="X923" s="110"/>
      <c r="Y923" s="110"/>
      <c r="Z923" s="110"/>
    </row>
    <row r="924">
      <c r="A924" s="110"/>
      <c r="B924" s="110"/>
      <c r="C924" s="110"/>
      <c r="D924" s="110"/>
      <c r="E924" s="110"/>
      <c r="F924" s="110"/>
      <c r="G924" s="110"/>
      <c r="H924" s="110"/>
      <c r="I924" s="110"/>
      <c r="J924" s="110"/>
      <c r="K924" s="110"/>
      <c r="L924" s="110"/>
      <c r="M924" s="110"/>
      <c r="N924" s="110"/>
      <c r="O924" s="110"/>
      <c r="P924" s="110"/>
      <c r="Q924" s="110"/>
      <c r="R924" s="110"/>
      <c r="S924" s="110"/>
      <c r="T924" s="110"/>
      <c r="U924" s="110"/>
      <c r="V924" s="110"/>
      <c r="W924" s="110"/>
      <c r="X924" s="110"/>
      <c r="Y924" s="110"/>
      <c r="Z924" s="110"/>
    </row>
    <row r="925">
      <c r="A925" s="110"/>
      <c r="B925" s="110"/>
      <c r="C925" s="110"/>
      <c r="D925" s="110"/>
      <c r="E925" s="110"/>
      <c r="F925" s="110"/>
      <c r="G925" s="110"/>
      <c r="H925" s="110"/>
      <c r="I925" s="110"/>
      <c r="J925" s="110"/>
      <c r="K925" s="110"/>
      <c r="L925" s="110"/>
      <c r="M925" s="110"/>
      <c r="N925" s="110"/>
      <c r="O925" s="110"/>
      <c r="P925" s="110"/>
      <c r="Q925" s="110"/>
      <c r="R925" s="110"/>
      <c r="S925" s="110"/>
      <c r="T925" s="110"/>
      <c r="U925" s="110"/>
      <c r="V925" s="110"/>
      <c r="W925" s="110"/>
      <c r="X925" s="110"/>
      <c r="Y925" s="110"/>
      <c r="Z925" s="110"/>
    </row>
    <row r="926">
      <c r="A926" s="110"/>
      <c r="B926" s="110"/>
      <c r="C926" s="110"/>
      <c r="D926" s="110"/>
      <c r="E926" s="110"/>
      <c r="F926" s="110"/>
      <c r="G926" s="110"/>
      <c r="H926" s="110"/>
      <c r="I926" s="110"/>
      <c r="J926" s="110"/>
      <c r="K926" s="110"/>
      <c r="L926" s="110"/>
      <c r="M926" s="110"/>
      <c r="N926" s="110"/>
      <c r="O926" s="110"/>
      <c r="P926" s="110"/>
      <c r="Q926" s="110"/>
      <c r="R926" s="110"/>
      <c r="S926" s="110"/>
      <c r="T926" s="110"/>
      <c r="U926" s="110"/>
      <c r="V926" s="110"/>
      <c r="W926" s="110"/>
      <c r="X926" s="110"/>
      <c r="Y926" s="110"/>
      <c r="Z926" s="110"/>
    </row>
    <row r="927">
      <c r="A927" s="110"/>
      <c r="B927" s="110"/>
      <c r="C927" s="110"/>
      <c r="D927" s="110"/>
      <c r="E927" s="110"/>
      <c r="F927" s="110"/>
      <c r="G927" s="110"/>
      <c r="H927" s="110"/>
      <c r="I927" s="110"/>
      <c r="J927" s="110"/>
      <c r="K927" s="110"/>
      <c r="L927" s="110"/>
      <c r="M927" s="110"/>
      <c r="N927" s="110"/>
      <c r="O927" s="110"/>
      <c r="P927" s="110"/>
      <c r="Q927" s="110"/>
      <c r="R927" s="110"/>
      <c r="S927" s="110"/>
      <c r="T927" s="110"/>
      <c r="U927" s="110"/>
      <c r="V927" s="110"/>
      <c r="W927" s="110"/>
      <c r="X927" s="110"/>
      <c r="Y927" s="110"/>
      <c r="Z927" s="110"/>
    </row>
    <row r="928">
      <c r="A928" s="110"/>
      <c r="B928" s="110"/>
      <c r="C928" s="110"/>
      <c r="D928" s="110"/>
      <c r="E928" s="110"/>
      <c r="F928" s="110"/>
      <c r="G928" s="110"/>
      <c r="H928" s="110"/>
      <c r="I928" s="110"/>
      <c r="J928" s="110"/>
      <c r="K928" s="110"/>
      <c r="L928" s="110"/>
      <c r="M928" s="110"/>
      <c r="N928" s="110"/>
      <c r="O928" s="110"/>
      <c r="P928" s="110"/>
      <c r="Q928" s="110"/>
      <c r="R928" s="110"/>
      <c r="S928" s="110"/>
      <c r="T928" s="110"/>
      <c r="U928" s="110"/>
      <c r="V928" s="110"/>
      <c r="W928" s="110"/>
      <c r="X928" s="110"/>
      <c r="Y928" s="110"/>
      <c r="Z928" s="110"/>
    </row>
    <row r="929">
      <c r="A929" s="110"/>
      <c r="B929" s="110"/>
      <c r="C929" s="110"/>
      <c r="D929" s="110"/>
      <c r="E929" s="110"/>
      <c r="F929" s="110"/>
      <c r="G929" s="110"/>
      <c r="H929" s="110"/>
      <c r="I929" s="110"/>
      <c r="J929" s="110"/>
      <c r="K929" s="110"/>
      <c r="L929" s="110"/>
      <c r="M929" s="110"/>
      <c r="N929" s="110"/>
      <c r="O929" s="110"/>
      <c r="P929" s="110"/>
      <c r="Q929" s="110"/>
      <c r="R929" s="110"/>
      <c r="S929" s="110"/>
      <c r="T929" s="110"/>
      <c r="U929" s="110"/>
      <c r="V929" s="110"/>
      <c r="W929" s="110"/>
      <c r="X929" s="110"/>
      <c r="Y929" s="110"/>
      <c r="Z929" s="110"/>
    </row>
    <row r="930">
      <c r="A930" s="110"/>
      <c r="B930" s="110"/>
      <c r="C930" s="110"/>
      <c r="D930" s="110"/>
      <c r="E930" s="110"/>
      <c r="F930" s="110"/>
      <c r="G930" s="110"/>
      <c r="H930" s="110"/>
      <c r="I930" s="110"/>
      <c r="J930" s="110"/>
      <c r="K930" s="110"/>
      <c r="L930" s="110"/>
      <c r="M930" s="110"/>
      <c r="N930" s="110"/>
      <c r="O930" s="110"/>
      <c r="P930" s="110"/>
      <c r="Q930" s="110"/>
      <c r="R930" s="110"/>
      <c r="S930" s="110"/>
      <c r="T930" s="110"/>
      <c r="U930" s="110"/>
      <c r="V930" s="110"/>
      <c r="W930" s="110"/>
      <c r="X930" s="110"/>
      <c r="Y930" s="110"/>
      <c r="Z930" s="110"/>
    </row>
    <row r="931">
      <c r="A931" s="110"/>
      <c r="B931" s="110"/>
      <c r="C931" s="110"/>
      <c r="D931" s="110"/>
      <c r="E931" s="110"/>
      <c r="F931" s="110"/>
      <c r="G931" s="110"/>
      <c r="H931" s="110"/>
      <c r="I931" s="110"/>
      <c r="J931" s="110"/>
      <c r="K931" s="110"/>
      <c r="L931" s="110"/>
      <c r="M931" s="110"/>
      <c r="N931" s="110"/>
      <c r="O931" s="110"/>
      <c r="P931" s="110"/>
      <c r="Q931" s="110"/>
      <c r="R931" s="110"/>
      <c r="S931" s="110"/>
      <c r="T931" s="110"/>
      <c r="U931" s="110"/>
      <c r="V931" s="110"/>
      <c r="W931" s="110"/>
      <c r="X931" s="110"/>
      <c r="Y931" s="110"/>
      <c r="Z931" s="110"/>
    </row>
    <row r="932">
      <c r="A932" s="110"/>
      <c r="B932" s="110"/>
      <c r="C932" s="110"/>
      <c r="D932" s="110"/>
      <c r="E932" s="110"/>
      <c r="F932" s="110"/>
      <c r="G932" s="110"/>
      <c r="H932" s="110"/>
      <c r="I932" s="110"/>
      <c r="J932" s="110"/>
      <c r="K932" s="110"/>
      <c r="L932" s="110"/>
      <c r="M932" s="110"/>
      <c r="N932" s="110"/>
      <c r="O932" s="110"/>
      <c r="P932" s="110"/>
      <c r="Q932" s="110"/>
      <c r="R932" s="110"/>
      <c r="S932" s="110"/>
      <c r="T932" s="110"/>
      <c r="U932" s="110"/>
      <c r="V932" s="110"/>
      <c r="W932" s="110"/>
      <c r="X932" s="110"/>
      <c r="Y932" s="110"/>
      <c r="Z932" s="110"/>
    </row>
    <row r="933">
      <c r="A933" s="110"/>
      <c r="B933" s="110"/>
      <c r="C933" s="110"/>
      <c r="D933" s="110"/>
      <c r="E933" s="110"/>
      <c r="F933" s="110"/>
      <c r="G933" s="110"/>
      <c r="H933" s="110"/>
      <c r="I933" s="110"/>
      <c r="J933" s="110"/>
      <c r="K933" s="110"/>
      <c r="L933" s="110"/>
      <c r="M933" s="110"/>
      <c r="N933" s="110"/>
      <c r="O933" s="110"/>
      <c r="P933" s="110"/>
      <c r="Q933" s="110"/>
      <c r="R933" s="110"/>
      <c r="S933" s="110"/>
      <c r="T933" s="110"/>
      <c r="U933" s="110"/>
      <c r="V933" s="110"/>
      <c r="W933" s="110"/>
      <c r="X933" s="110"/>
      <c r="Y933" s="110"/>
      <c r="Z933" s="110"/>
    </row>
    <row r="934">
      <c r="A934" s="110"/>
      <c r="B934" s="110"/>
      <c r="C934" s="110"/>
      <c r="D934" s="110"/>
      <c r="E934" s="110"/>
      <c r="F934" s="110"/>
      <c r="G934" s="110"/>
      <c r="H934" s="110"/>
      <c r="I934" s="110"/>
      <c r="J934" s="110"/>
      <c r="K934" s="110"/>
      <c r="L934" s="110"/>
      <c r="M934" s="110"/>
      <c r="N934" s="110"/>
      <c r="O934" s="110"/>
      <c r="P934" s="110"/>
      <c r="Q934" s="110"/>
      <c r="R934" s="110"/>
      <c r="S934" s="110"/>
      <c r="T934" s="110"/>
      <c r="U934" s="110"/>
      <c r="V934" s="110"/>
      <c r="W934" s="110"/>
      <c r="X934" s="110"/>
      <c r="Y934" s="110"/>
      <c r="Z934" s="110"/>
    </row>
    <row r="935">
      <c r="A935" s="110"/>
      <c r="B935" s="110"/>
      <c r="C935" s="110"/>
      <c r="D935" s="110"/>
      <c r="E935" s="110"/>
      <c r="F935" s="110"/>
      <c r="G935" s="110"/>
      <c r="H935" s="110"/>
      <c r="I935" s="110"/>
      <c r="J935" s="110"/>
      <c r="K935" s="110"/>
      <c r="L935" s="110"/>
      <c r="M935" s="110"/>
      <c r="N935" s="110"/>
      <c r="O935" s="110"/>
      <c r="P935" s="110"/>
      <c r="Q935" s="110"/>
      <c r="R935" s="110"/>
      <c r="S935" s="110"/>
      <c r="T935" s="110"/>
      <c r="U935" s="110"/>
      <c r="V935" s="110"/>
      <c r="W935" s="110"/>
      <c r="X935" s="110"/>
      <c r="Y935" s="110"/>
      <c r="Z935" s="110"/>
    </row>
    <row r="936">
      <c r="A936" s="110"/>
      <c r="B936" s="110"/>
      <c r="C936" s="110"/>
      <c r="D936" s="110"/>
      <c r="E936" s="110"/>
      <c r="F936" s="110"/>
      <c r="G936" s="110"/>
      <c r="H936" s="110"/>
      <c r="I936" s="110"/>
      <c r="J936" s="110"/>
      <c r="K936" s="110"/>
      <c r="L936" s="110"/>
      <c r="M936" s="110"/>
      <c r="N936" s="110"/>
      <c r="O936" s="110"/>
      <c r="P936" s="110"/>
      <c r="Q936" s="110"/>
      <c r="R936" s="110"/>
      <c r="S936" s="110"/>
      <c r="T936" s="110"/>
      <c r="U936" s="110"/>
      <c r="V936" s="110"/>
      <c r="W936" s="110"/>
      <c r="X936" s="110"/>
      <c r="Y936" s="110"/>
      <c r="Z936" s="110"/>
    </row>
    <row r="937">
      <c r="A937" s="110"/>
      <c r="B937" s="110"/>
      <c r="C937" s="110"/>
      <c r="D937" s="110"/>
      <c r="E937" s="110"/>
      <c r="F937" s="110"/>
      <c r="G937" s="110"/>
      <c r="H937" s="110"/>
      <c r="I937" s="110"/>
      <c r="J937" s="110"/>
      <c r="K937" s="110"/>
      <c r="L937" s="110"/>
      <c r="M937" s="110"/>
      <c r="N937" s="110"/>
      <c r="O937" s="110"/>
      <c r="P937" s="110"/>
      <c r="Q937" s="110"/>
      <c r="R937" s="110"/>
      <c r="S937" s="110"/>
      <c r="T937" s="110"/>
      <c r="U937" s="110"/>
      <c r="V937" s="110"/>
      <c r="W937" s="110"/>
      <c r="X937" s="110"/>
      <c r="Y937" s="110"/>
      <c r="Z937" s="110"/>
    </row>
    <row r="938">
      <c r="A938" s="110"/>
      <c r="B938" s="110"/>
      <c r="C938" s="110"/>
      <c r="D938" s="110"/>
      <c r="E938" s="110"/>
      <c r="F938" s="110"/>
      <c r="G938" s="110"/>
      <c r="H938" s="110"/>
      <c r="I938" s="110"/>
      <c r="J938" s="110"/>
      <c r="K938" s="110"/>
      <c r="L938" s="110"/>
      <c r="M938" s="110"/>
      <c r="N938" s="110"/>
      <c r="O938" s="110"/>
      <c r="P938" s="110"/>
      <c r="Q938" s="110"/>
      <c r="R938" s="110"/>
      <c r="S938" s="110"/>
      <c r="T938" s="110"/>
      <c r="U938" s="110"/>
      <c r="V938" s="110"/>
      <c r="W938" s="110"/>
      <c r="X938" s="110"/>
      <c r="Y938" s="110"/>
      <c r="Z938" s="110"/>
    </row>
    <row r="939">
      <c r="A939" s="110"/>
      <c r="B939" s="110"/>
      <c r="C939" s="110"/>
      <c r="D939" s="110"/>
      <c r="E939" s="110"/>
      <c r="F939" s="110"/>
      <c r="G939" s="110"/>
      <c r="H939" s="110"/>
      <c r="I939" s="110"/>
      <c r="J939" s="110"/>
      <c r="K939" s="110"/>
      <c r="L939" s="110"/>
      <c r="M939" s="110"/>
      <c r="N939" s="110"/>
      <c r="O939" s="110"/>
      <c r="P939" s="110"/>
      <c r="Q939" s="110"/>
      <c r="R939" s="110"/>
      <c r="S939" s="110"/>
      <c r="T939" s="110"/>
      <c r="U939" s="110"/>
      <c r="V939" s="110"/>
      <c r="W939" s="110"/>
      <c r="X939" s="110"/>
      <c r="Y939" s="110"/>
      <c r="Z939" s="110"/>
    </row>
    <row r="940">
      <c r="A940" s="110"/>
      <c r="B940" s="110"/>
      <c r="C940" s="110"/>
      <c r="D940" s="110"/>
      <c r="E940" s="110"/>
      <c r="F940" s="110"/>
      <c r="G940" s="110"/>
      <c r="H940" s="110"/>
      <c r="I940" s="110"/>
      <c r="J940" s="110"/>
      <c r="K940" s="110"/>
      <c r="L940" s="110"/>
      <c r="M940" s="110"/>
      <c r="N940" s="110"/>
      <c r="O940" s="110"/>
      <c r="P940" s="110"/>
      <c r="Q940" s="110"/>
      <c r="R940" s="110"/>
      <c r="S940" s="110"/>
      <c r="T940" s="110"/>
      <c r="U940" s="110"/>
      <c r="V940" s="110"/>
      <c r="W940" s="110"/>
      <c r="X940" s="110"/>
      <c r="Y940" s="110"/>
      <c r="Z940" s="110"/>
    </row>
    <row r="941">
      <c r="A941" s="110"/>
      <c r="B941" s="110"/>
      <c r="C941" s="110"/>
      <c r="D941" s="110"/>
      <c r="E941" s="110"/>
      <c r="F941" s="110"/>
      <c r="G941" s="110"/>
      <c r="H941" s="110"/>
      <c r="I941" s="110"/>
      <c r="J941" s="110"/>
      <c r="K941" s="110"/>
      <c r="L941" s="110"/>
      <c r="M941" s="110"/>
      <c r="N941" s="110"/>
      <c r="O941" s="110"/>
      <c r="P941" s="110"/>
      <c r="Q941" s="110"/>
      <c r="R941" s="110"/>
      <c r="S941" s="110"/>
      <c r="T941" s="110"/>
      <c r="U941" s="110"/>
      <c r="V941" s="110"/>
      <c r="W941" s="110"/>
      <c r="X941" s="110"/>
      <c r="Y941" s="110"/>
      <c r="Z941" s="110"/>
    </row>
    <row r="942">
      <c r="A942" s="110"/>
      <c r="B942" s="110"/>
      <c r="C942" s="110"/>
      <c r="D942" s="110"/>
      <c r="E942" s="110"/>
      <c r="F942" s="110"/>
      <c r="G942" s="110"/>
      <c r="H942" s="110"/>
      <c r="I942" s="110"/>
      <c r="J942" s="110"/>
      <c r="K942" s="110"/>
      <c r="L942" s="110"/>
      <c r="M942" s="110"/>
      <c r="N942" s="110"/>
      <c r="O942" s="110"/>
      <c r="P942" s="110"/>
      <c r="Q942" s="110"/>
      <c r="R942" s="110"/>
      <c r="S942" s="110"/>
      <c r="T942" s="110"/>
      <c r="U942" s="110"/>
      <c r="V942" s="110"/>
      <c r="W942" s="110"/>
      <c r="X942" s="110"/>
      <c r="Y942" s="110"/>
      <c r="Z942" s="110"/>
    </row>
    <row r="943">
      <c r="A943" s="110"/>
      <c r="B943" s="110"/>
      <c r="C943" s="110"/>
      <c r="D943" s="110"/>
      <c r="E943" s="110"/>
      <c r="F943" s="110"/>
      <c r="G943" s="110"/>
      <c r="H943" s="110"/>
      <c r="I943" s="110"/>
      <c r="J943" s="110"/>
      <c r="K943" s="110"/>
      <c r="L943" s="110"/>
      <c r="M943" s="110"/>
      <c r="N943" s="110"/>
      <c r="O943" s="110"/>
      <c r="P943" s="110"/>
      <c r="Q943" s="110"/>
      <c r="R943" s="110"/>
      <c r="S943" s="110"/>
      <c r="T943" s="110"/>
      <c r="U943" s="110"/>
      <c r="V943" s="110"/>
      <c r="W943" s="110"/>
      <c r="X943" s="110"/>
      <c r="Y943" s="110"/>
      <c r="Z943" s="110"/>
    </row>
    <row r="944">
      <c r="A944" s="110"/>
      <c r="B944" s="110"/>
      <c r="C944" s="110"/>
      <c r="D944" s="110"/>
      <c r="E944" s="110"/>
      <c r="F944" s="110"/>
      <c r="G944" s="110"/>
      <c r="H944" s="110"/>
      <c r="I944" s="110"/>
      <c r="J944" s="110"/>
      <c r="K944" s="110"/>
      <c r="L944" s="110"/>
      <c r="M944" s="110"/>
      <c r="N944" s="110"/>
      <c r="O944" s="110"/>
      <c r="P944" s="110"/>
      <c r="Q944" s="110"/>
      <c r="R944" s="110"/>
      <c r="S944" s="110"/>
      <c r="T944" s="110"/>
      <c r="U944" s="110"/>
      <c r="V944" s="110"/>
      <c r="W944" s="110"/>
      <c r="X944" s="110"/>
      <c r="Y944" s="110"/>
      <c r="Z944" s="110"/>
    </row>
    <row r="945">
      <c r="A945" s="110"/>
      <c r="B945" s="110"/>
      <c r="C945" s="110"/>
      <c r="D945" s="110"/>
      <c r="E945" s="110"/>
      <c r="F945" s="110"/>
      <c r="G945" s="110"/>
      <c r="H945" s="110"/>
      <c r="I945" s="110"/>
      <c r="J945" s="110"/>
      <c r="K945" s="110"/>
      <c r="L945" s="110"/>
      <c r="M945" s="110"/>
      <c r="N945" s="110"/>
      <c r="O945" s="110"/>
      <c r="P945" s="110"/>
      <c r="Q945" s="110"/>
      <c r="R945" s="110"/>
      <c r="S945" s="110"/>
      <c r="T945" s="110"/>
      <c r="U945" s="110"/>
      <c r="V945" s="110"/>
      <c r="W945" s="110"/>
      <c r="X945" s="110"/>
      <c r="Y945" s="110"/>
      <c r="Z945" s="110"/>
    </row>
    <row r="946">
      <c r="A946" s="110"/>
      <c r="B946" s="110"/>
      <c r="C946" s="110"/>
      <c r="D946" s="110"/>
      <c r="E946" s="110"/>
      <c r="F946" s="110"/>
      <c r="G946" s="110"/>
      <c r="H946" s="110"/>
      <c r="I946" s="110"/>
      <c r="J946" s="110"/>
      <c r="K946" s="110"/>
      <c r="L946" s="110"/>
      <c r="M946" s="110"/>
      <c r="N946" s="110"/>
      <c r="O946" s="110"/>
      <c r="P946" s="110"/>
      <c r="Q946" s="110"/>
      <c r="R946" s="110"/>
      <c r="S946" s="110"/>
      <c r="T946" s="110"/>
      <c r="U946" s="110"/>
      <c r="V946" s="110"/>
      <c r="W946" s="110"/>
      <c r="X946" s="110"/>
      <c r="Y946" s="110"/>
      <c r="Z946" s="110"/>
    </row>
    <row r="947">
      <c r="A947" s="110"/>
      <c r="B947" s="110"/>
      <c r="C947" s="110"/>
      <c r="D947" s="110"/>
      <c r="E947" s="110"/>
      <c r="F947" s="110"/>
      <c r="G947" s="110"/>
      <c r="H947" s="110"/>
      <c r="I947" s="110"/>
      <c r="J947" s="110"/>
      <c r="K947" s="110"/>
      <c r="L947" s="110"/>
      <c r="M947" s="110"/>
      <c r="N947" s="110"/>
      <c r="O947" s="110"/>
      <c r="P947" s="110"/>
      <c r="Q947" s="110"/>
      <c r="R947" s="110"/>
      <c r="S947" s="110"/>
      <c r="T947" s="110"/>
      <c r="U947" s="110"/>
      <c r="V947" s="110"/>
      <c r="W947" s="110"/>
      <c r="X947" s="110"/>
      <c r="Y947" s="110"/>
      <c r="Z947" s="110"/>
    </row>
    <row r="948">
      <c r="A948" s="110"/>
      <c r="B948" s="110"/>
      <c r="C948" s="110"/>
      <c r="D948" s="110"/>
      <c r="E948" s="110"/>
      <c r="F948" s="110"/>
      <c r="G948" s="110"/>
      <c r="H948" s="110"/>
      <c r="I948" s="110"/>
      <c r="J948" s="110"/>
      <c r="K948" s="110"/>
      <c r="L948" s="110"/>
      <c r="M948" s="110"/>
      <c r="N948" s="110"/>
      <c r="O948" s="110"/>
      <c r="P948" s="110"/>
      <c r="Q948" s="110"/>
      <c r="R948" s="110"/>
      <c r="S948" s="110"/>
      <c r="T948" s="110"/>
      <c r="U948" s="110"/>
      <c r="V948" s="110"/>
      <c r="W948" s="110"/>
      <c r="X948" s="110"/>
      <c r="Y948" s="110"/>
      <c r="Z948" s="110"/>
    </row>
    <row r="949">
      <c r="A949" s="110"/>
      <c r="B949" s="110"/>
      <c r="C949" s="110"/>
      <c r="D949" s="110"/>
      <c r="E949" s="110"/>
      <c r="F949" s="110"/>
      <c r="G949" s="110"/>
      <c r="H949" s="110"/>
      <c r="I949" s="110"/>
      <c r="J949" s="110"/>
      <c r="K949" s="110"/>
      <c r="L949" s="110"/>
      <c r="M949" s="110"/>
      <c r="N949" s="110"/>
      <c r="O949" s="110"/>
      <c r="P949" s="110"/>
      <c r="Q949" s="110"/>
      <c r="R949" s="110"/>
      <c r="S949" s="110"/>
      <c r="T949" s="110"/>
      <c r="U949" s="110"/>
      <c r="V949" s="110"/>
      <c r="W949" s="110"/>
      <c r="X949" s="110"/>
      <c r="Y949" s="110"/>
      <c r="Z949" s="110"/>
    </row>
    <row r="950">
      <c r="A950" s="110"/>
      <c r="B950" s="110"/>
      <c r="C950" s="110"/>
      <c r="D950" s="110"/>
      <c r="E950" s="110"/>
      <c r="F950" s="110"/>
      <c r="G950" s="110"/>
      <c r="H950" s="110"/>
      <c r="I950" s="110"/>
      <c r="J950" s="110"/>
      <c r="K950" s="110"/>
      <c r="L950" s="110"/>
      <c r="M950" s="110"/>
      <c r="N950" s="110"/>
      <c r="O950" s="110"/>
      <c r="P950" s="110"/>
      <c r="Q950" s="110"/>
      <c r="R950" s="110"/>
      <c r="S950" s="110"/>
      <c r="T950" s="110"/>
      <c r="U950" s="110"/>
      <c r="V950" s="110"/>
      <c r="W950" s="110"/>
      <c r="X950" s="110"/>
      <c r="Y950" s="110"/>
      <c r="Z950" s="110"/>
    </row>
    <row r="951">
      <c r="A951" s="110"/>
      <c r="B951" s="110"/>
      <c r="C951" s="110"/>
      <c r="D951" s="110"/>
      <c r="E951" s="110"/>
      <c r="F951" s="110"/>
      <c r="G951" s="110"/>
      <c r="H951" s="110"/>
      <c r="I951" s="110"/>
      <c r="J951" s="110"/>
      <c r="K951" s="110"/>
      <c r="L951" s="110"/>
      <c r="M951" s="110"/>
      <c r="N951" s="110"/>
      <c r="O951" s="110"/>
      <c r="P951" s="110"/>
      <c r="Q951" s="110"/>
      <c r="R951" s="110"/>
      <c r="S951" s="110"/>
      <c r="T951" s="110"/>
      <c r="U951" s="110"/>
      <c r="V951" s="110"/>
      <c r="W951" s="110"/>
      <c r="X951" s="110"/>
      <c r="Y951" s="110"/>
      <c r="Z951" s="110"/>
    </row>
    <row r="952">
      <c r="A952" s="110"/>
      <c r="B952" s="110"/>
      <c r="C952" s="110"/>
      <c r="D952" s="110"/>
      <c r="E952" s="110"/>
      <c r="F952" s="110"/>
      <c r="G952" s="110"/>
      <c r="H952" s="110"/>
      <c r="I952" s="110"/>
      <c r="J952" s="110"/>
      <c r="K952" s="110"/>
      <c r="L952" s="110"/>
      <c r="M952" s="110"/>
      <c r="N952" s="110"/>
      <c r="O952" s="110"/>
      <c r="P952" s="110"/>
      <c r="Q952" s="110"/>
      <c r="R952" s="110"/>
      <c r="S952" s="110"/>
      <c r="T952" s="110"/>
      <c r="U952" s="110"/>
      <c r="V952" s="110"/>
      <c r="W952" s="110"/>
      <c r="X952" s="110"/>
      <c r="Y952" s="110"/>
      <c r="Z952" s="110"/>
    </row>
    <row r="953">
      <c r="A953" s="110"/>
      <c r="B953" s="110"/>
      <c r="C953" s="110"/>
      <c r="D953" s="110"/>
      <c r="E953" s="110"/>
      <c r="F953" s="110"/>
      <c r="G953" s="110"/>
      <c r="H953" s="110"/>
      <c r="I953" s="110"/>
      <c r="J953" s="110"/>
      <c r="K953" s="110"/>
      <c r="L953" s="110"/>
      <c r="M953" s="110"/>
      <c r="N953" s="110"/>
      <c r="O953" s="110"/>
      <c r="P953" s="110"/>
      <c r="Q953" s="110"/>
      <c r="R953" s="110"/>
      <c r="S953" s="110"/>
      <c r="T953" s="110"/>
      <c r="U953" s="110"/>
      <c r="V953" s="110"/>
      <c r="W953" s="110"/>
      <c r="X953" s="110"/>
      <c r="Y953" s="110"/>
      <c r="Z953" s="110"/>
    </row>
    <row r="954">
      <c r="A954" s="110"/>
      <c r="B954" s="110"/>
      <c r="C954" s="110"/>
      <c r="D954" s="110"/>
      <c r="E954" s="110"/>
      <c r="F954" s="110"/>
      <c r="G954" s="110"/>
      <c r="H954" s="110"/>
      <c r="I954" s="110"/>
      <c r="J954" s="110"/>
      <c r="K954" s="110"/>
      <c r="L954" s="110"/>
      <c r="M954" s="110"/>
      <c r="N954" s="110"/>
      <c r="O954" s="110"/>
      <c r="P954" s="110"/>
      <c r="Q954" s="110"/>
      <c r="R954" s="110"/>
      <c r="S954" s="110"/>
      <c r="T954" s="110"/>
      <c r="U954" s="110"/>
      <c r="V954" s="110"/>
      <c r="W954" s="110"/>
      <c r="X954" s="110"/>
      <c r="Y954" s="110"/>
      <c r="Z954" s="110"/>
    </row>
    <row r="955">
      <c r="A955" s="110"/>
      <c r="B955" s="110"/>
      <c r="C955" s="110"/>
      <c r="D955" s="110"/>
      <c r="E955" s="110"/>
      <c r="F955" s="110"/>
      <c r="G955" s="110"/>
      <c r="H955" s="110"/>
      <c r="I955" s="110"/>
      <c r="J955" s="110"/>
      <c r="K955" s="110"/>
      <c r="L955" s="110"/>
      <c r="M955" s="110"/>
      <c r="N955" s="110"/>
      <c r="O955" s="110"/>
      <c r="P955" s="110"/>
      <c r="Q955" s="110"/>
      <c r="R955" s="110"/>
      <c r="S955" s="110"/>
      <c r="T955" s="110"/>
      <c r="U955" s="110"/>
      <c r="V955" s="110"/>
      <c r="W955" s="110"/>
      <c r="X955" s="110"/>
      <c r="Y955" s="110"/>
      <c r="Z955" s="110"/>
    </row>
    <row r="956">
      <c r="A956" s="110"/>
      <c r="B956" s="110"/>
      <c r="C956" s="110"/>
      <c r="D956" s="110"/>
      <c r="E956" s="110"/>
      <c r="F956" s="110"/>
      <c r="G956" s="110"/>
      <c r="H956" s="110"/>
      <c r="I956" s="110"/>
      <c r="J956" s="110"/>
      <c r="K956" s="110"/>
      <c r="L956" s="110"/>
      <c r="M956" s="110"/>
      <c r="N956" s="110"/>
      <c r="O956" s="110"/>
      <c r="P956" s="110"/>
      <c r="Q956" s="110"/>
      <c r="R956" s="110"/>
      <c r="S956" s="110"/>
      <c r="T956" s="110"/>
      <c r="U956" s="110"/>
      <c r="V956" s="110"/>
      <c r="W956" s="110"/>
      <c r="X956" s="110"/>
      <c r="Y956" s="110"/>
      <c r="Z956" s="110"/>
    </row>
    <row r="957">
      <c r="A957" s="110"/>
      <c r="B957" s="110"/>
      <c r="C957" s="110"/>
      <c r="D957" s="110"/>
      <c r="E957" s="110"/>
      <c r="F957" s="110"/>
      <c r="G957" s="110"/>
      <c r="H957" s="110"/>
      <c r="I957" s="110"/>
      <c r="J957" s="110"/>
      <c r="K957" s="110"/>
      <c r="L957" s="110"/>
      <c r="M957" s="110"/>
      <c r="N957" s="110"/>
      <c r="O957" s="110"/>
      <c r="P957" s="110"/>
      <c r="Q957" s="110"/>
      <c r="R957" s="110"/>
      <c r="S957" s="110"/>
      <c r="T957" s="110"/>
      <c r="U957" s="110"/>
      <c r="V957" s="110"/>
      <c r="W957" s="110"/>
      <c r="X957" s="110"/>
      <c r="Y957" s="110"/>
      <c r="Z957" s="110"/>
    </row>
    <row r="958">
      <c r="A958" s="110"/>
      <c r="B958" s="110"/>
      <c r="C958" s="110"/>
      <c r="D958" s="110"/>
      <c r="E958" s="110"/>
      <c r="F958" s="110"/>
      <c r="G958" s="110"/>
      <c r="H958" s="110"/>
      <c r="I958" s="110"/>
      <c r="J958" s="110"/>
      <c r="K958" s="110"/>
      <c r="L958" s="110"/>
      <c r="M958" s="110"/>
      <c r="N958" s="110"/>
      <c r="O958" s="110"/>
      <c r="P958" s="110"/>
      <c r="Q958" s="110"/>
      <c r="R958" s="110"/>
      <c r="S958" s="110"/>
      <c r="T958" s="110"/>
      <c r="U958" s="110"/>
      <c r="V958" s="110"/>
      <c r="W958" s="110"/>
      <c r="X958" s="110"/>
      <c r="Y958" s="110"/>
      <c r="Z958" s="110"/>
    </row>
    <row r="959">
      <c r="A959" s="110"/>
      <c r="B959" s="110"/>
      <c r="C959" s="110"/>
      <c r="D959" s="110"/>
      <c r="E959" s="110"/>
      <c r="F959" s="110"/>
      <c r="G959" s="110"/>
      <c r="H959" s="110"/>
      <c r="I959" s="110"/>
      <c r="J959" s="110"/>
      <c r="K959" s="110"/>
      <c r="L959" s="110"/>
      <c r="M959" s="110"/>
      <c r="N959" s="110"/>
      <c r="O959" s="110"/>
      <c r="P959" s="110"/>
      <c r="Q959" s="110"/>
      <c r="R959" s="110"/>
      <c r="S959" s="110"/>
      <c r="T959" s="110"/>
      <c r="U959" s="110"/>
      <c r="V959" s="110"/>
      <c r="W959" s="110"/>
      <c r="X959" s="110"/>
      <c r="Y959" s="110"/>
      <c r="Z959" s="110"/>
    </row>
    <row r="960">
      <c r="A960" s="110"/>
      <c r="B960" s="110"/>
      <c r="C960" s="110"/>
      <c r="D960" s="110"/>
      <c r="E960" s="110"/>
      <c r="F960" s="110"/>
      <c r="G960" s="110"/>
      <c r="H960" s="110"/>
      <c r="I960" s="110"/>
      <c r="J960" s="110"/>
      <c r="K960" s="110"/>
      <c r="L960" s="110"/>
      <c r="M960" s="110"/>
      <c r="N960" s="110"/>
      <c r="O960" s="110"/>
      <c r="P960" s="110"/>
      <c r="Q960" s="110"/>
      <c r="R960" s="110"/>
      <c r="S960" s="110"/>
      <c r="T960" s="110"/>
      <c r="U960" s="110"/>
      <c r="V960" s="110"/>
      <c r="W960" s="110"/>
      <c r="X960" s="110"/>
      <c r="Y960" s="110"/>
      <c r="Z960" s="110"/>
    </row>
    <row r="961">
      <c r="A961" s="110"/>
      <c r="B961" s="110"/>
      <c r="C961" s="110"/>
      <c r="D961" s="110"/>
      <c r="E961" s="110"/>
      <c r="F961" s="110"/>
      <c r="G961" s="110"/>
      <c r="H961" s="110"/>
      <c r="I961" s="110"/>
      <c r="J961" s="110"/>
      <c r="K961" s="110"/>
      <c r="L961" s="110"/>
      <c r="M961" s="110"/>
      <c r="N961" s="110"/>
      <c r="O961" s="110"/>
      <c r="P961" s="110"/>
      <c r="Q961" s="110"/>
      <c r="R961" s="110"/>
      <c r="S961" s="110"/>
      <c r="T961" s="110"/>
      <c r="U961" s="110"/>
      <c r="V961" s="110"/>
      <c r="W961" s="110"/>
      <c r="X961" s="110"/>
      <c r="Y961" s="110"/>
      <c r="Z961" s="110"/>
    </row>
    <row r="962">
      <c r="A962" s="110"/>
      <c r="B962" s="110"/>
      <c r="C962" s="110"/>
      <c r="D962" s="110"/>
      <c r="E962" s="110"/>
      <c r="F962" s="110"/>
      <c r="G962" s="110"/>
      <c r="H962" s="110"/>
      <c r="I962" s="110"/>
      <c r="J962" s="110"/>
      <c r="K962" s="110"/>
      <c r="L962" s="110"/>
      <c r="M962" s="110"/>
      <c r="N962" s="110"/>
      <c r="O962" s="110"/>
      <c r="P962" s="110"/>
      <c r="Q962" s="110"/>
      <c r="R962" s="110"/>
      <c r="S962" s="110"/>
      <c r="T962" s="110"/>
      <c r="U962" s="110"/>
      <c r="V962" s="110"/>
      <c r="W962" s="110"/>
      <c r="X962" s="110"/>
      <c r="Y962" s="110"/>
      <c r="Z962" s="110"/>
    </row>
    <row r="963">
      <c r="A963" s="110"/>
      <c r="B963" s="110"/>
      <c r="C963" s="110"/>
      <c r="D963" s="110"/>
      <c r="E963" s="110"/>
      <c r="F963" s="110"/>
      <c r="G963" s="110"/>
      <c r="H963" s="110"/>
      <c r="I963" s="110"/>
      <c r="J963" s="110"/>
      <c r="K963" s="110"/>
      <c r="L963" s="110"/>
      <c r="M963" s="110"/>
      <c r="N963" s="110"/>
      <c r="O963" s="110"/>
      <c r="P963" s="110"/>
      <c r="Q963" s="110"/>
      <c r="R963" s="110"/>
      <c r="S963" s="110"/>
      <c r="T963" s="110"/>
      <c r="U963" s="110"/>
      <c r="V963" s="110"/>
      <c r="W963" s="110"/>
      <c r="X963" s="110"/>
      <c r="Y963" s="110"/>
      <c r="Z963" s="110"/>
    </row>
    <row r="964">
      <c r="A964" s="110"/>
      <c r="B964" s="110"/>
      <c r="C964" s="110"/>
      <c r="D964" s="110"/>
      <c r="E964" s="110"/>
      <c r="F964" s="110"/>
      <c r="G964" s="110"/>
      <c r="H964" s="110"/>
      <c r="I964" s="110"/>
      <c r="J964" s="110"/>
      <c r="K964" s="110"/>
      <c r="L964" s="110"/>
      <c r="M964" s="110"/>
      <c r="N964" s="110"/>
      <c r="O964" s="110"/>
      <c r="P964" s="110"/>
      <c r="Q964" s="110"/>
      <c r="R964" s="110"/>
      <c r="S964" s="110"/>
      <c r="T964" s="110"/>
      <c r="U964" s="110"/>
      <c r="V964" s="110"/>
      <c r="W964" s="110"/>
      <c r="X964" s="110"/>
      <c r="Y964" s="110"/>
      <c r="Z964" s="110"/>
    </row>
    <row r="965">
      <c r="A965" s="110"/>
      <c r="B965" s="110"/>
      <c r="C965" s="110"/>
      <c r="D965" s="110"/>
      <c r="E965" s="110"/>
      <c r="F965" s="110"/>
      <c r="G965" s="110"/>
      <c r="H965" s="110"/>
      <c r="I965" s="110"/>
      <c r="J965" s="110"/>
      <c r="K965" s="110"/>
      <c r="L965" s="110"/>
      <c r="M965" s="110"/>
      <c r="N965" s="110"/>
      <c r="O965" s="110"/>
      <c r="P965" s="110"/>
      <c r="Q965" s="110"/>
      <c r="R965" s="110"/>
      <c r="S965" s="110"/>
      <c r="T965" s="110"/>
      <c r="U965" s="110"/>
      <c r="V965" s="110"/>
      <c r="W965" s="110"/>
      <c r="X965" s="110"/>
      <c r="Y965" s="110"/>
      <c r="Z965" s="110"/>
    </row>
    <row r="966">
      <c r="A966" s="110"/>
      <c r="B966" s="110"/>
      <c r="C966" s="110"/>
      <c r="D966" s="110"/>
      <c r="E966" s="110"/>
      <c r="F966" s="110"/>
      <c r="G966" s="110"/>
      <c r="H966" s="110"/>
      <c r="I966" s="110"/>
      <c r="J966" s="110"/>
      <c r="K966" s="110"/>
      <c r="L966" s="110"/>
      <c r="M966" s="110"/>
      <c r="N966" s="110"/>
      <c r="O966" s="110"/>
      <c r="P966" s="110"/>
      <c r="Q966" s="110"/>
      <c r="R966" s="110"/>
      <c r="S966" s="110"/>
      <c r="T966" s="110"/>
      <c r="U966" s="110"/>
      <c r="V966" s="110"/>
      <c r="W966" s="110"/>
      <c r="X966" s="110"/>
      <c r="Y966" s="110"/>
      <c r="Z966" s="110"/>
    </row>
    <row r="967">
      <c r="A967" s="110"/>
      <c r="B967" s="110"/>
      <c r="C967" s="110"/>
      <c r="D967" s="110"/>
      <c r="E967" s="110"/>
      <c r="F967" s="110"/>
      <c r="G967" s="110"/>
      <c r="H967" s="110"/>
      <c r="I967" s="110"/>
      <c r="J967" s="110"/>
      <c r="K967" s="110"/>
      <c r="L967" s="110"/>
      <c r="M967" s="110"/>
      <c r="N967" s="110"/>
      <c r="O967" s="110"/>
      <c r="P967" s="110"/>
      <c r="Q967" s="110"/>
      <c r="R967" s="110"/>
      <c r="S967" s="110"/>
      <c r="T967" s="110"/>
      <c r="U967" s="110"/>
      <c r="V967" s="110"/>
      <c r="W967" s="110"/>
      <c r="X967" s="110"/>
      <c r="Y967" s="110"/>
      <c r="Z967" s="110"/>
    </row>
    <row r="968">
      <c r="A968" s="110"/>
      <c r="B968" s="110"/>
      <c r="C968" s="110"/>
      <c r="D968" s="110"/>
      <c r="E968" s="110"/>
      <c r="F968" s="110"/>
      <c r="G968" s="110"/>
      <c r="H968" s="110"/>
      <c r="I968" s="110"/>
      <c r="J968" s="110"/>
      <c r="K968" s="110"/>
      <c r="L968" s="110"/>
      <c r="M968" s="110"/>
      <c r="N968" s="110"/>
      <c r="O968" s="110"/>
      <c r="P968" s="110"/>
      <c r="Q968" s="110"/>
      <c r="R968" s="110"/>
      <c r="S968" s="110"/>
      <c r="T968" s="110"/>
      <c r="U968" s="110"/>
      <c r="V968" s="110"/>
      <c r="W968" s="110"/>
      <c r="X968" s="110"/>
      <c r="Y968" s="110"/>
      <c r="Z968" s="110"/>
    </row>
    <row r="969">
      <c r="A969" s="110"/>
      <c r="B969" s="110"/>
      <c r="C969" s="110"/>
      <c r="D969" s="110"/>
      <c r="E969" s="110"/>
      <c r="F969" s="110"/>
      <c r="G969" s="110"/>
      <c r="H969" s="110"/>
      <c r="I969" s="110"/>
      <c r="J969" s="110"/>
      <c r="K969" s="110"/>
      <c r="L969" s="110"/>
      <c r="M969" s="110"/>
      <c r="N969" s="110"/>
      <c r="O969" s="110"/>
      <c r="P969" s="110"/>
      <c r="Q969" s="110"/>
      <c r="R969" s="110"/>
      <c r="S969" s="110"/>
      <c r="T969" s="110"/>
      <c r="U969" s="110"/>
      <c r="V969" s="110"/>
      <c r="W969" s="110"/>
      <c r="X969" s="110"/>
      <c r="Y969" s="110"/>
      <c r="Z969" s="110"/>
    </row>
    <row r="970">
      <c r="A970" s="110"/>
      <c r="B970" s="110"/>
      <c r="C970" s="110"/>
      <c r="D970" s="110"/>
      <c r="E970" s="110"/>
      <c r="F970" s="110"/>
      <c r="G970" s="110"/>
      <c r="H970" s="110"/>
      <c r="I970" s="110"/>
      <c r="J970" s="110"/>
      <c r="K970" s="110"/>
      <c r="L970" s="110"/>
      <c r="M970" s="110"/>
      <c r="N970" s="110"/>
      <c r="O970" s="110"/>
      <c r="P970" s="110"/>
      <c r="Q970" s="110"/>
      <c r="R970" s="110"/>
      <c r="S970" s="110"/>
      <c r="T970" s="110"/>
      <c r="U970" s="110"/>
      <c r="V970" s="110"/>
      <c r="W970" s="110"/>
      <c r="X970" s="110"/>
      <c r="Y970" s="110"/>
      <c r="Z970" s="110"/>
    </row>
    <row r="971">
      <c r="A971" s="110"/>
      <c r="B971" s="110"/>
      <c r="C971" s="110"/>
      <c r="D971" s="110"/>
      <c r="E971" s="110"/>
      <c r="F971" s="110"/>
      <c r="G971" s="110"/>
      <c r="H971" s="110"/>
      <c r="I971" s="110"/>
      <c r="J971" s="110"/>
      <c r="K971" s="110"/>
      <c r="L971" s="110"/>
      <c r="M971" s="110"/>
      <c r="N971" s="110"/>
      <c r="O971" s="110"/>
      <c r="P971" s="110"/>
      <c r="Q971" s="110"/>
      <c r="R971" s="110"/>
      <c r="S971" s="110"/>
      <c r="T971" s="110"/>
      <c r="U971" s="110"/>
      <c r="V971" s="110"/>
      <c r="W971" s="110"/>
      <c r="X971" s="110"/>
      <c r="Y971" s="110"/>
      <c r="Z971" s="110"/>
    </row>
    <row r="972">
      <c r="A972" s="110"/>
      <c r="B972" s="110"/>
      <c r="C972" s="110"/>
      <c r="D972" s="110"/>
      <c r="E972" s="110"/>
      <c r="F972" s="110"/>
      <c r="G972" s="110"/>
      <c r="H972" s="110"/>
      <c r="I972" s="110"/>
      <c r="J972" s="110"/>
      <c r="K972" s="110"/>
      <c r="L972" s="110"/>
      <c r="M972" s="110"/>
      <c r="N972" s="110"/>
      <c r="O972" s="110"/>
      <c r="P972" s="110"/>
      <c r="Q972" s="110"/>
      <c r="R972" s="110"/>
      <c r="S972" s="110"/>
      <c r="T972" s="110"/>
      <c r="U972" s="110"/>
      <c r="V972" s="110"/>
      <c r="W972" s="110"/>
      <c r="X972" s="110"/>
      <c r="Y972" s="110"/>
      <c r="Z972" s="110"/>
    </row>
    <row r="973">
      <c r="A973" s="110"/>
      <c r="B973" s="110"/>
      <c r="C973" s="110"/>
      <c r="D973" s="110"/>
      <c r="E973" s="110"/>
      <c r="F973" s="110"/>
      <c r="G973" s="110"/>
      <c r="H973" s="110"/>
      <c r="I973" s="110"/>
      <c r="J973" s="110"/>
      <c r="K973" s="110"/>
      <c r="L973" s="110"/>
      <c r="M973" s="110"/>
      <c r="N973" s="110"/>
      <c r="O973" s="110"/>
      <c r="P973" s="110"/>
      <c r="Q973" s="110"/>
      <c r="R973" s="110"/>
      <c r="S973" s="110"/>
      <c r="T973" s="110"/>
      <c r="U973" s="110"/>
      <c r="V973" s="110"/>
      <c r="W973" s="110"/>
      <c r="X973" s="110"/>
      <c r="Y973" s="110"/>
      <c r="Z973" s="110"/>
    </row>
    <row r="974">
      <c r="A974" s="110"/>
      <c r="B974" s="110"/>
      <c r="C974" s="110"/>
      <c r="D974" s="110"/>
      <c r="E974" s="110"/>
      <c r="F974" s="110"/>
      <c r="G974" s="110"/>
      <c r="H974" s="110"/>
      <c r="I974" s="110"/>
      <c r="J974" s="110"/>
      <c r="K974" s="110"/>
      <c r="L974" s="110"/>
      <c r="M974" s="110"/>
      <c r="N974" s="110"/>
      <c r="O974" s="110"/>
      <c r="P974" s="110"/>
      <c r="Q974" s="110"/>
      <c r="R974" s="110"/>
      <c r="S974" s="110"/>
      <c r="T974" s="110"/>
      <c r="U974" s="110"/>
      <c r="V974" s="110"/>
      <c r="W974" s="110"/>
      <c r="X974" s="110"/>
      <c r="Y974" s="110"/>
      <c r="Z974" s="110"/>
    </row>
    <row r="975">
      <c r="A975" s="110"/>
      <c r="B975" s="110"/>
      <c r="C975" s="110"/>
      <c r="D975" s="110"/>
      <c r="E975" s="110"/>
      <c r="F975" s="110"/>
      <c r="G975" s="110"/>
      <c r="H975" s="110"/>
      <c r="I975" s="110"/>
      <c r="J975" s="110"/>
      <c r="K975" s="110"/>
      <c r="L975" s="110"/>
      <c r="M975" s="110"/>
      <c r="N975" s="110"/>
      <c r="O975" s="110"/>
      <c r="P975" s="110"/>
      <c r="Q975" s="110"/>
      <c r="R975" s="110"/>
      <c r="S975" s="110"/>
      <c r="T975" s="110"/>
      <c r="U975" s="110"/>
      <c r="V975" s="110"/>
      <c r="W975" s="110"/>
      <c r="X975" s="110"/>
      <c r="Y975" s="110"/>
      <c r="Z975" s="110"/>
    </row>
    <row r="976">
      <c r="A976" s="110"/>
      <c r="B976" s="110"/>
      <c r="C976" s="110"/>
      <c r="D976" s="110"/>
      <c r="E976" s="110"/>
      <c r="F976" s="110"/>
      <c r="G976" s="110"/>
      <c r="H976" s="110"/>
      <c r="I976" s="110"/>
      <c r="J976" s="110"/>
      <c r="K976" s="110"/>
      <c r="L976" s="110"/>
      <c r="M976" s="110"/>
      <c r="N976" s="110"/>
      <c r="O976" s="110"/>
      <c r="P976" s="110"/>
      <c r="Q976" s="110"/>
      <c r="R976" s="110"/>
      <c r="S976" s="110"/>
      <c r="T976" s="110"/>
      <c r="U976" s="110"/>
      <c r="V976" s="110"/>
      <c r="W976" s="110"/>
      <c r="X976" s="110"/>
      <c r="Y976" s="110"/>
      <c r="Z976" s="110"/>
    </row>
    <row r="977">
      <c r="A977" s="110"/>
      <c r="B977" s="110"/>
      <c r="C977" s="110"/>
      <c r="D977" s="110"/>
      <c r="E977" s="110"/>
      <c r="F977" s="110"/>
      <c r="G977" s="110"/>
      <c r="H977" s="110"/>
      <c r="I977" s="110"/>
      <c r="J977" s="110"/>
      <c r="K977" s="110"/>
      <c r="L977" s="110"/>
      <c r="M977" s="110"/>
      <c r="N977" s="110"/>
      <c r="O977" s="110"/>
      <c r="P977" s="110"/>
      <c r="Q977" s="110"/>
      <c r="R977" s="110"/>
      <c r="S977" s="110"/>
      <c r="T977" s="110"/>
      <c r="U977" s="110"/>
      <c r="V977" s="110"/>
      <c r="W977" s="110"/>
      <c r="X977" s="110"/>
      <c r="Y977" s="110"/>
      <c r="Z977" s="110"/>
    </row>
    <row r="978">
      <c r="A978" s="110"/>
      <c r="B978" s="110"/>
      <c r="C978" s="110"/>
      <c r="D978" s="110"/>
      <c r="E978" s="110"/>
      <c r="F978" s="110"/>
      <c r="G978" s="110"/>
      <c r="H978" s="110"/>
      <c r="I978" s="110"/>
      <c r="J978" s="110"/>
      <c r="K978" s="110"/>
      <c r="L978" s="110"/>
      <c r="M978" s="110"/>
      <c r="N978" s="110"/>
      <c r="O978" s="110"/>
      <c r="P978" s="110"/>
      <c r="Q978" s="110"/>
      <c r="R978" s="110"/>
      <c r="S978" s="110"/>
      <c r="T978" s="110"/>
      <c r="U978" s="110"/>
      <c r="V978" s="110"/>
      <c r="W978" s="110"/>
      <c r="X978" s="110"/>
      <c r="Y978" s="110"/>
      <c r="Z978" s="110"/>
    </row>
    <row r="979">
      <c r="A979" s="110"/>
      <c r="B979" s="110"/>
      <c r="C979" s="110"/>
      <c r="D979" s="110"/>
      <c r="E979" s="110"/>
      <c r="F979" s="110"/>
      <c r="G979" s="110"/>
      <c r="H979" s="110"/>
      <c r="I979" s="110"/>
      <c r="J979" s="110"/>
      <c r="K979" s="110"/>
      <c r="L979" s="110"/>
      <c r="M979" s="110"/>
      <c r="N979" s="110"/>
      <c r="O979" s="110"/>
      <c r="P979" s="110"/>
      <c r="Q979" s="110"/>
      <c r="R979" s="110"/>
      <c r="S979" s="110"/>
      <c r="T979" s="110"/>
      <c r="U979" s="110"/>
      <c r="V979" s="110"/>
      <c r="W979" s="110"/>
      <c r="X979" s="110"/>
      <c r="Y979" s="110"/>
      <c r="Z979" s="110"/>
    </row>
    <row r="980">
      <c r="A980" s="110"/>
      <c r="B980" s="110"/>
      <c r="C980" s="110"/>
      <c r="D980" s="110"/>
      <c r="E980" s="110"/>
      <c r="F980" s="110"/>
      <c r="G980" s="110"/>
      <c r="H980" s="110"/>
      <c r="I980" s="110"/>
      <c r="J980" s="110"/>
      <c r="K980" s="110"/>
      <c r="L980" s="110"/>
      <c r="M980" s="110"/>
      <c r="N980" s="110"/>
      <c r="O980" s="110"/>
      <c r="P980" s="110"/>
      <c r="Q980" s="110"/>
      <c r="R980" s="110"/>
      <c r="S980" s="110"/>
      <c r="T980" s="110"/>
      <c r="U980" s="110"/>
      <c r="V980" s="110"/>
      <c r="W980" s="110"/>
      <c r="X980" s="110"/>
      <c r="Y980" s="110"/>
      <c r="Z980" s="110"/>
    </row>
    <row r="981">
      <c r="A981" s="110"/>
      <c r="B981" s="110"/>
      <c r="C981" s="110"/>
      <c r="D981" s="110"/>
      <c r="E981" s="110"/>
      <c r="F981" s="110"/>
      <c r="G981" s="110"/>
      <c r="H981" s="110"/>
      <c r="I981" s="110"/>
      <c r="J981" s="110"/>
      <c r="K981" s="110"/>
      <c r="L981" s="110"/>
      <c r="M981" s="110"/>
      <c r="N981" s="110"/>
      <c r="O981" s="110"/>
      <c r="P981" s="110"/>
      <c r="Q981" s="110"/>
      <c r="R981" s="110"/>
      <c r="S981" s="110"/>
      <c r="T981" s="110"/>
      <c r="U981" s="110"/>
      <c r="V981" s="110"/>
      <c r="W981" s="110"/>
      <c r="X981" s="110"/>
      <c r="Y981" s="110"/>
      <c r="Z981" s="110"/>
    </row>
    <row r="982">
      <c r="A982" s="110"/>
      <c r="B982" s="110"/>
      <c r="C982" s="110"/>
      <c r="D982" s="110"/>
      <c r="E982" s="110"/>
      <c r="F982" s="110"/>
      <c r="G982" s="110"/>
      <c r="H982" s="110"/>
      <c r="I982" s="110"/>
      <c r="J982" s="110"/>
      <c r="K982" s="110"/>
      <c r="L982" s="110"/>
      <c r="M982" s="110"/>
      <c r="N982" s="110"/>
      <c r="O982" s="110"/>
      <c r="P982" s="110"/>
      <c r="Q982" s="110"/>
      <c r="R982" s="110"/>
      <c r="S982" s="110"/>
      <c r="T982" s="110"/>
      <c r="U982" s="110"/>
      <c r="V982" s="110"/>
      <c r="W982" s="110"/>
      <c r="X982" s="110"/>
      <c r="Y982" s="110"/>
      <c r="Z982" s="110"/>
    </row>
    <row r="983">
      <c r="A983" s="110"/>
      <c r="B983" s="110"/>
      <c r="C983" s="110"/>
      <c r="D983" s="110"/>
      <c r="E983" s="110"/>
      <c r="F983" s="110"/>
      <c r="G983" s="110"/>
      <c r="H983" s="110"/>
      <c r="I983" s="110"/>
      <c r="J983" s="110"/>
      <c r="K983" s="110"/>
      <c r="L983" s="110"/>
      <c r="M983" s="110"/>
      <c r="N983" s="110"/>
      <c r="O983" s="110"/>
      <c r="P983" s="110"/>
      <c r="Q983" s="110"/>
      <c r="R983" s="110"/>
      <c r="S983" s="110"/>
      <c r="T983" s="110"/>
      <c r="U983" s="110"/>
      <c r="V983" s="110"/>
      <c r="W983" s="110"/>
      <c r="X983" s="110"/>
      <c r="Y983" s="110"/>
      <c r="Z983" s="110"/>
    </row>
    <row r="984">
      <c r="A984" s="110"/>
      <c r="B984" s="110"/>
      <c r="C984" s="110"/>
      <c r="D984" s="110"/>
      <c r="E984" s="110"/>
      <c r="F984" s="110"/>
      <c r="G984" s="110"/>
      <c r="H984" s="110"/>
      <c r="I984" s="110"/>
      <c r="J984" s="110"/>
      <c r="K984" s="110"/>
      <c r="L984" s="110"/>
      <c r="M984" s="110"/>
      <c r="N984" s="110"/>
      <c r="O984" s="110"/>
      <c r="P984" s="110"/>
      <c r="Q984" s="110"/>
      <c r="R984" s="110"/>
      <c r="S984" s="110"/>
      <c r="T984" s="110"/>
      <c r="U984" s="110"/>
      <c r="V984" s="110"/>
      <c r="W984" s="110"/>
      <c r="X984" s="110"/>
      <c r="Y984" s="110"/>
      <c r="Z984" s="110"/>
    </row>
    <row r="985">
      <c r="A985" s="110"/>
      <c r="B985" s="110"/>
      <c r="C985" s="110"/>
      <c r="D985" s="110"/>
      <c r="E985" s="110"/>
      <c r="F985" s="110"/>
      <c r="G985" s="110"/>
      <c r="H985" s="110"/>
      <c r="I985" s="110"/>
      <c r="J985" s="110"/>
      <c r="K985" s="110"/>
      <c r="L985" s="110"/>
      <c r="M985" s="110"/>
      <c r="N985" s="110"/>
      <c r="O985" s="110"/>
      <c r="P985" s="110"/>
      <c r="Q985" s="110"/>
      <c r="R985" s="110"/>
      <c r="S985" s="110"/>
      <c r="T985" s="110"/>
      <c r="U985" s="110"/>
      <c r="V985" s="110"/>
      <c r="W985" s="110"/>
      <c r="X985" s="110"/>
      <c r="Y985" s="110"/>
      <c r="Z985" s="110"/>
    </row>
    <row r="986">
      <c r="A986" s="110"/>
      <c r="B986" s="110"/>
      <c r="C986" s="110"/>
      <c r="D986" s="110"/>
      <c r="E986" s="110"/>
      <c r="F986" s="110"/>
      <c r="G986" s="110"/>
      <c r="H986" s="110"/>
      <c r="I986" s="110"/>
      <c r="J986" s="110"/>
      <c r="K986" s="110"/>
      <c r="L986" s="110"/>
      <c r="M986" s="110"/>
      <c r="N986" s="110"/>
      <c r="O986" s="110"/>
      <c r="P986" s="110"/>
      <c r="Q986" s="110"/>
      <c r="R986" s="110"/>
      <c r="S986" s="110"/>
      <c r="T986" s="110"/>
      <c r="U986" s="110"/>
      <c r="V986" s="110"/>
      <c r="W986" s="110"/>
      <c r="X986" s="110"/>
      <c r="Y986" s="110"/>
      <c r="Z986" s="110"/>
    </row>
    <row r="987">
      <c r="A987" s="110"/>
      <c r="B987" s="110"/>
      <c r="C987" s="110"/>
      <c r="D987" s="110"/>
      <c r="E987" s="110"/>
      <c r="F987" s="110"/>
      <c r="G987" s="110"/>
      <c r="H987" s="110"/>
      <c r="I987" s="110"/>
      <c r="J987" s="110"/>
      <c r="K987" s="110"/>
      <c r="L987" s="110"/>
      <c r="M987" s="110"/>
      <c r="N987" s="110"/>
      <c r="O987" s="110"/>
      <c r="P987" s="110"/>
      <c r="Q987" s="110"/>
      <c r="R987" s="110"/>
      <c r="S987" s="110"/>
      <c r="T987" s="110"/>
      <c r="U987" s="110"/>
      <c r="V987" s="110"/>
      <c r="W987" s="110"/>
      <c r="X987" s="110"/>
      <c r="Y987" s="110"/>
      <c r="Z987" s="110"/>
    </row>
    <row r="988">
      <c r="A988" s="110"/>
      <c r="B988" s="110"/>
      <c r="C988" s="110"/>
      <c r="D988" s="110"/>
      <c r="E988" s="110"/>
      <c r="F988" s="110"/>
      <c r="G988" s="110"/>
      <c r="H988" s="110"/>
      <c r="I988" s="110"/>
      <c r="J988" s="110"/>
      <c r="K988" s="110"/>
      <c r="L988" s="110"/>
      <c r="M988" s="110"/>
      <c r="N988" s="110"/>
      <c r="O988" s="110"/>
      <c r="P988" s="110"/>
      <c r="Q988" s="110"/>
      <c r="R988" s="110"/>
      <c r="S988" s="110"/>
      <c r="T988" s="110"/>
      <c r="U988" s="110"/>
      <c r="V988" s="110"/>
      <c r="W988" s="110"/>
      <c r="X988" s="110"/>
      <c r="Y988" s="110"/>
      <c r="Z988" s="110"/>
    </row>
    <row r="989">
      <c r="A989" s="110"/>
      <c r="B989" s="110"/>
      <c r="C989" s="110"/>
      <c r="D989" s="110"/>
      <c r="E989" s="110"/>
      <c r="F989" s="110"/>
      <c r="G989" s="110"/>
      <c r="H989" s="110"/>
      <c r="I989" s="110"/>
      <c r="J989" s="110"/>
      <c r="K989" s="110"/>
      <c r="L989" s="110"/>
      <c r="M989" s="110"/>
      <c r="N989" s="110"/>
      <c r="O989" s="110"/>
      <c r="P989" s="110"/>
      <c r="Q989" s="110"/>
      <c r="R989" s="110"/>
      <c r="S989" s="110"/>
      <c r="T989" s="110"/>
      <c r="U989" s="110"/>
      <c r="V989" s="110"/>
      <c r="W989" s="110"/>
      <c r="X989" s="110"/>
      <c r="Y989" s="110"/>
      <c r="Z989" s="110"/>
    </row>
    <row r="990">
      <c r="A990" s="110"/>
      <c r="B990" s="110"/>
      <c r="C990" s="110"/>
      <c r="D990" s="110"/>
      <c r="E990" s="110"/>
      <c r="F990" s="110"/>
      <c r="G990" s="110"/>
      <c r="H990" s="110"/>
      <c r="I990" s="110"/>
      <c r="J990" s="110"/>
      <c r="K990" s="110"/>
      <c r="L990" s="110"/>
      <c r="M990" s="110"/>
      <c r="N990" s="110"/>
      <c r="O990" s="110"/>
      <c r="P990" s="110"/>
      <c r="Q990" s="110"/>
      <c r="R990" s="110"/>
      <c r="S990" s="110"/>
      <c r="T990" s="110"/>
      <c r="U990" s="110"/>
      <c r="V990" s="110"/>
      <c r="W990" s="110"/>
      <c r="X990" s="110"/>
      <c r="Y990" s="110"/>
      <c r="Z990" s="110"/>
    </row>
    <row r="991">
      <c r="A991" s="110"/>
      <c r="B991" s="110"/>
      <c r="C991" s="110"/>
      <c r="D991" s="110"/>
      <c r="E991" s="110"/>
      <c r="F991" s="110"/>
      <c r="G991" s="110"/>
      <c r="H991" s="110"/>
      <c r="I991" s="110"/>
      <c r="J991" s="110"/>
      <c r="K991" s="110"/>
      <c r="L991" s="110"/>
      <c r="M991" s="110"/>
      <c r="N991" s="110"/>
      <c r="O991" s="110"/>
      <c r="P991" s="110"/>
      <c r="Q991" s="110"/>
      <c r="R991" s="110"/>
      <c r="S991" s="110"/>
      <c r="T991" s="110"/>
      <c r="U991" s="110"/>
      <c r="V991" s="110"/>
      <c r="W991" s="110"/>
      <c r="X991" s="110"/>
      <c r="Y991" s="110"/>
      <c r="Z991" s="110"/>
    </row>
    <row r="992">
      <c r="A992" s="110"/>
      <c r="B992" s="110"/>
      <c r="C992" s="110"/>
      <c r="D992" s="110"/>
      <c r="E992" s="110"/>
      <c r="F992" s="110"/>
      <c r="G992" s="110"/>
      <c r="H992" s="110"/>
      <c r="I992" s="110"/>
      <c r="J992" s="110"/>
      <c r="K992" s="110"/>
      <c r="L992" s="110"/>
      <c r="M992" s="110"/>
      <c r="N992" s="110"/>
      <c r="O992" s="110"/>
      <c r="P992" s="110"/>
      <c r="Q992" s="110"/>
      <c r="R992" s="110"/>
      <c r="S992" s="110"/>
      <c r="T992" s="110"/>
      <c r="U992" s="110"/>
      <c r="V992" s="110"/>
      <c r="W992" s="110"/>
      <c r="X992" s="110"/>
      <c r="Y992" s="110"/>
      <c r="Z992" s="110"/>
    </row>
    <row r="993">
      <c r="A993" s="110"/>
      <c r="B993" s="110"/>
      <c r="C993" s="110"/>
      <c r="D993" s="110"/>
      <c r="E993" s="110"/>
      <c r="F993" s="110"/>
      <c r="G993" s="110"/>
      <c r="H993" s="110"/>
      <c r="I993" s="110"/>
      <c r="J993" s="110"/>
      <c r="K993" s="110"/>
      <c r="L993" s="110"/>
      <c r="M993" s="110"/>
      <c r="N993" s="110"/>
      <c r="O993" s="110"/>
      <c r="P993" s="110"/>
      <c r="Q993" s="110"/>
      <c r="R993" s="110"/>
      <c r="S993" s="110"/>
      <c r="T993" s="110"/>
      <c r="U993" s="110"/>
      <c r="V993" s="110"/>
      <c r="W993" s="110"/>
      <c r="X993" s="110"/>
      <c r="Y993" s="110"/>
      <c r="Z993" s="110"/>
    </row>
    <row r="994">
      <c r="A994" s="110"/>
      <c r="B994" s="110"/>
      <c r="C994" s="110"/>
      <c r="D994" s="110"/>
      <c r="E994" s="110"/>
      <c r="F994" s="110"/>
      <c r="G994" s="110"/>
      <c r="H994" s="110"/>
      <c r="I994" s="110"/>
      <c r="J994" s="110"/>
      <c r="K994" s="110"/>
      <c r="L994" s="110"/>
      <c r="M994" s="110"/>
      <c r="N994" s="110"/>
      <c r="O994" s="110"/>
      <c r="P994" s="110"/>
      <c r="Q994" s="110"/>
      <c r="R994" s="110"/>
      <c r="S994" s="110"/>
      <c r="T994" s="110"/>
      <c r="U994" s="110"/>
      <c r="V994" s="110"/>
      <c r="W994" s="110"/>
      <c r="X994" s="110"/>
      <c r="Y994" s="110"/>
      <c r="Z994" s="110"/>
    </row>
    <row r="995">
      <c r="A995" s="110"/>
      <c r="B995" s="110"/>
      <c r="C995" s="110"/>
      <c r="D995" s="110"/>
      <c r="E995" s="110"/>
      <c r="F995" s="110"/>
      <c r="G995" s="110"/>
      <c r="H995" s="110"/>
      <c r="I995" s="110"/>
      <c r="J995" s="110"/>
      <c r="K995" s="110"/>
      <c r="L995" s="110"/>
      <c r="M995" s="110"/>
      <c r="N995" s="110"/>
      <c r="O995" s="110"/>
      <c r="P995" s="110"/>
      <c r="Q995" s="110"/>
      <c r="R995" s="110"/>
      <c r="S995" s="110"/>
      <c r="T995" s="110"/>
      <c r="U995" s="110"/>
      <c r="V995" s="110"/>
      <c r="W995" s="110"/>
      <c r="X995" s="110"/>
      <c r="Y995" s="110"/>
      <c r="Z995" s="110"/>
    </row>
    <row r="996">
      <c r="A996" s="110"/>
      <c r="B996" s="110"/>
      <c r="C996" s="110"/>
      <c r="D996" s="110"/>
      <c r="E996" s="110"/>
      <c r="F996" s="110"/>
      <c r="G996" s="110"/>
      <c r="H996" s="110"/>
      <c r="I996" s="110"/>
      <c r="J996" s="110"/>
      <c r="K996" s="110"/>
      <c r="L996" s="110"/>
      <c r="M996" s="110"/>
      <c r="N996" s="110"/>
      <c r="O996" s="110"/>
      <c r="P996" s="110"/>
      <c r="Q996" s="110"/>
      <c r="R996" s="110"/>
      <c r="S996" s="110"/>
      <c r="T996" s="110"/>
      <c r="U996" s="110"/>
      <c r="V996" s="110"/>
      <c r="W996" s="110"/>
      <c r="X996" s="110"/>
      <c r="Y996" s="110"/>
      <c r="Z996" s="110"/>
    </row>
    <row r="997">
      <c r="A997" s="110"/>
      <c r="B997" s="110"/>
      <c r="C997" s="110"/>
      <c r="D997" s="110"/>
      <c r="E997" s="110"/>
      <c r="F997" s="110"/>
      <c r="G997" s="110"/>
      <c r="H997" s="110"/>
      <c r="I997" s="110"/>
      <c r="J997" s="110"/>
      <c r="K997" s="110"/>
      <c r="L997" s="110"/>
      <c r="M997" s="110"/>
      <c r="N997" s="110"/>
      <c r="O997" s="110"/>
      <c r="P997" s="110"/>
      <c r="Q997" s="110"/>
      <c r="R997" s="110"/>
      <c r="S997" s="110"/>
      <c r="T997" s="110"/>
      <c r="U997" s="110"/>
      <c r="V997" s="110"/>
      <c r="W997" s="110"/>
      <c r="X997" s="110"/>
      <c r="Y997" s="110"/>
      <c r="Z997" s="110"/>
    </row>
    <row r="998">
      <c r="A998" s="110"/>
      <c r="B998" s="110"/>
      <c r="C998" s="110"/>
      <c r="D998" s="110"/>
      <c r="E998" s="110"/>
      <c r="F998" s="110"/>
      <c r="G998" s="110"/>
      <c r="H998" s="110"/>
      <c r="I998" s="110"/>
      <c r="J998" s="110"/>
      <c r="K998" s="110"/>
      <c r="L998" s="110"/>
      <c r="M998" s="110"/>
      <c r="N998" s="110"/>
      <c r="O998" s="110"/>
      <c r="P998" s="110"/>
      <c r="Q998" s="110"/>
      <c r="R998" s="110"/>
      <c r="S998" s="110"/>
      <c r="T998" s="110"/>
      <c r="U998" s="110"/>
      <c r="V998" s="110"/>
      <c r="W998" s="110"/>
      <c r="X998" s="110"/>
      <c r="Y998" s="110"/>
      <c r="Z998" s="110"/>
    </row>
    <row r="999">
      <c r="A999" s="110"/>
      <c r="B999" s="110"/>
      <c r="C999" s="110"/>
      <c r="D999" s="110"/>
      <c r="E999" s="110"/>
      <c r="F999" s="110"/>
      <c r="G999" s="110"/>
      <c r="H999" s="110"/>
      <c r="I999" s="110"/>
      <c r="J999" s="110"/>
      <c r="K999" s="110"/>
      <c r="L999" s="110"/>
      <c r="M999" s="110"/>
      <c r="N999" s="110"/>
      <c r="O999" s="110"/>
      <c r="P999" s="110"/>
      <c r="Q999" s="110"/>
      <c r="R999" s="110"/>
      <c r="S999" s="110"/>
      <c r="T999" s="110"/>
      <c r="U999" s="110"/>
      <c r="V999" s="110"/>
      <c r="W999" s="110"/>
      <c r="X999" s="110"/>
      <c r="Y999" s="110"/>
      <c r="Z999" s="110"/>
    </row>
    <row r="1000">
      <c r="A1000" s="110"/>
      <c r="B1000" s="110"/>
      <c r="C1000" s="110"/>
      <c r="D1000" s="110"/>
      <c r="E1000" s="110"/>
      <c r="F1000" s="110"/>
      <c r="G1000" s="110"/>
      <c r="H1000" s="110"/>
      <c r="I1000" s="110"/>
      <c r="J1000" s="110"/>
      <c r="K1000" s="110"/>
      <c r="L1000" s="110"/>
      <c r="M1000" s="110"/>
      <c r="N1000" s="110"/>
      <c r="O1000" s="110"/>
      <c r="P1000" s="110"/>
      <c r="Q1000" s="110"/>
      <c r="R1000" s="110"/>
      <c r="S1000" s="110"/>
      <c r="T1000" s="110"/>
      <c r="U1000" s="110"/>
      <c r="V1000" s="110"/>
      <c r="W1000" s="110"/>
      <c r="X1000" s="110"/>
      <c r="Y1000" s="110"/>
      <c r="Z1000" s="110"/>
    </row>
    <row r="1001">
      <c r="A1001" s="110"/>
      <c r="B1001" s="110"/>
      <c r="C1001" s="110"/>
      <c r="D1001" s="110"/>
      <c r="E1001" s="110"/>
      <c r="F1001" s="110"/>
      <c r="G1001" s="110"/>
      <c r="H1001" s="110"/>
      <c r="I1001" s="110"/>
      <c r="J1001" s="110"/>
      <c r="K1001" s="110"/>
      <c r="L1001" s="110"/>
      <c r="M1001" s="110"/>
      <c r="N1001" s="110"/>
      <c r="O1001" s="110"/>
      <c r="P1001" s="110"/>
      <c r="Q1001" s="110"/>
      <c r="R1001" s="110"/>
      <c r="S1001" s="110"/>
      <c r="T1001" s="110"/>
      <c r="U1001" s="110"/>
      <c r="V1001" s="110"/>
      <c r="W1001" s="110"/>
      <c r="X1001" s="110"/>
      <c r="Y1001" s="110"/>
      <c r="Z1001" s="110"/>
    </row>
    <row r="1002">
      <c r="A1002" s="110"/>
      <c r="B1002" s="110"/>
      <c r="C1002" s="110"/>
      <c r="D1002" s="110"/>
      <c r="E1002" s="110"/>
      <c r="F1002" s="110"/>
      <c r="G1002" s="110"/>
      <c r="H1002" s="110"/>
      <c r="I1002" s="110"/>
      <c r="J1002" s="110"/>
      <c r="K1002" s="110"/>
      <c r="L1002" s="110"/>
      <c r="M1002" s="110"/>
      <c r="N1002" s="110"/>
      <c r="O1002" s="110"/>
      <c r="P1002" s="110"/>
      <c r="Q1002" s="110"/>
      <c r="R1002" s="110"/>
      <c r="S1002" s="110"/>
      <c r="T1002" s="110"/>
      <c r="U1002" s="110"/>
      <c r="V1002" s="110"/>
      <c r="W1002" s="110"/>
      <c r="X1002" s="110"/>
      <c r="Y1002" s="110"/>
      <c r="Z1002" s="110"/>
    </row>
    <row r="1003">
      <c r="A1003" s="110"/>
      <c r="B1003" s="110"/>
      <c r="C1003" s="110"/>
      <c r="D1003" s="110"/>
      <c r="E1003" s="110"/>
      <c r="F1003" s="110"/>
      <c r="G1003" s="110"/>
      <c r="H1003" s="110"/>
      <c r="I1003" s="110"/>
      <c r="J1003" s="110"/>
      <c r="K1003" s="110"/>
      <c r="L1003" s="110"/>
      <c r="M1003" s="110"/>
      <c r="N1003" s="110"/>
      <c r="O1003" s="110"/>
      <c r="P1003" s="110"/>
      <c r="Q1003" s="110"/>
      <c r="R1003" s="110"/>
      <c r="S1003" s="110"/>
      <c r="T1003" s="110"/>
      <c r="U1003" s="110"/>
      <c r="V1003" s="110"/>
      <c r="W1003" s="110"/>
      <c r="X1003" s="110"/>
      <c r="Y1003" s="110"/>
      <c r="Z1003" s="110"/>
    </row>
    <row r="1004">
      <c r="A1004" s="110"/>
      <c r="B1004" s="110"/>
      <c r="C1004" s="110"/>
      <c r="D1004" s="110"/>
      <c r="E1004" s="110"/>
      <c r="F1004" s="110"/>
      <c r="G1004" s="110"/>
      <c r="H1004" s="110"/>
      <c r="I1004" s="110"/>
      <c r="J1004" s="110"/>
      <c r="K1004" s="110"/>
      <c r="L1004" s="110"/>
      <c r="M1004" s="110"/>
      <c r="N1004" s="110"/>
      <c r="O1004" s="110"/>
      <c r="P1004" s="110"/>
      <c r="Q1004" s="110"/>
      <c r="R1004" s="110"/>
      <c r="S1004" s="110"/>
      <c r="T1004" s="110"/>
      <c r="U1004" s="110"/>
      <c r="V1004" s="110"/>
      <c r="W1004" s="110"/>
      <c r="X1004" s="110"/>
      <c r="Y1004" s="110"/>
      <c r="Z1004" s="110"/>
    </row>
    <row r="1005">
      <c r="A1005" s="110"/>
      <c r="B1005" s="110"/>
      <c r="C1005" s="110"/>
      <c r="D1005" s="110"/>
      <c r="E1005" s="110"/>
      <c r="F1005" s="110"/>
      <c r="G1005" s="110"/>
      <c r="H1005" s="110"/>
      <c r="I1005" s="110"/>
      <c r="J1005" s="110"/>
      <c r="K1005" s="110"/>
      <c r="L1005" s="110"/>
      <c r="M1005" s="110"/>
      <c r="N1005" s="110"/>
      <c r="O1005" s="110"/>
      <c r="P1005" s="110"/>
      <c r="Q1005" s="110"/>
      <c r="R1005" s="110"/>
      <c r="S1005" s="110"/>
      <c r="T1005" s="110"/>
      <c r="U1005" s="110"/>
      <c r="V1005" s="110"/>
      <c r="W1005" s="110"/>
      <c r="X1005" s="110"/>
      <c r="Y1005" s="110"/>
      <c r="Z1005" s="110"/>
    </row>
    <row r="1006">
      <c r="A1006" s="110"/>
      <c r="B1006" s="110"/>
      <c r="C1006" s="110"/>
      <c r="D1006" s="110"/>
      <c r="E1006" s="110"/>
      <c r="F1006" s="110"/>
      <c r="G1006" s="110"/>
      <c r="H1006" s="110"/>
      <c r="I1006" s="110"/>
      <c r="J1006" s="110"/>
      <c r="K1006" s="110"/>
      <c r="L1006" s="110"/>
      <c r="M1006" s="110"/>
      <c r="N1006" s="110"/>
      <c r="O1006" s="110"/>
      <c r="P1006" s="110"/>
      <c r="Q1006" s="110"/>
      <c r="R1006" s="110"/>
      <c r="S1006" s="110"/>
      <c r="T1006" s="110"/>
      <c r="U1006" s="110"/>
      <c r="V1006" s="110"/>
      <c r="W1006" s="110"/>
      <c r="X1006" s="110"/>
      <c r="Y1006" s="110"/>
      <c r="Z1006" s="110"/>
    </row>
    <row r="1007">
      <c r="A1007" s="110"/>
      <c r="B1007" s="110"/>
      <c r="C1007" s="110"/>
      <c r="D1007" s="110"/>
      <c r="E1007" s="110"/>
      <c r="F1007" s="110"/>
      <c r="G1007" s="110"/>
      <c r="H1007" s="110"/>
      <c r="I1007" s="110"/>
      <c r="J1007" s="110"/>
      <c r="K1007" s="110"/>
      <c r="L1007" s="110"/>
      <c r="M1007" s="110"/>
      <c r="N1007" s="110"/>
      <c r="O1007" s="110"/>
      <c r="P1007" s="110"/>
      <c r="Q1007" s="110"/>
      <c r="R1007" s="110"/>
      <c r="S1007" s="110"/>
      <c r="T1007" s="110"/>
      <c r="U1007" s="110"/>
      <c r="V1007" s="110"/>
      <c r="W1007" s="110"/>
      <c r="X1007" s="110"/>
      <c r="Y1007" s="110"/>
      <c r="Z1007" s="110"/>
    </row>
    <row r="1008">
      <c r="A1008" s="110"/>
      <c r="B1008" s="110"/>
      <c r="C1008" s="110"/>
      <c r="D1008" s="110"/>
      <c r="E1008" s="110"/>
      <c r="F1008" s="110"/>
      <c r="G1008" s="110"/>
      <c r="H1008" s="110"/>
      <c r="I1008" s="110"/>
      <c r="J1008" s="110"/>
      <c r="K1008" s="110"/>
      <c r="L1008" s="110"/>
      <c r="M1008" s="110"/>
      <c r="N1008" s="110"/>
      <c r="O1008" s="110"/>
      <c r="P1008" s="110"/>
      <c r="Q1008" s="110"/>
      <c r="R1008" s="110"/>
      <c r="S1008" s="110"/>
      <c r="T1008" s="110"/>
      <c r="U1008" s="110"/>
      <c r="V1008" s="110"/>
      <c r="W1008" s="110"/>
      <c r="X1008" s="110"/>
      <c r="Y1008" s="110"/>
      <c r="Z1008" s="110"/>
    </row>
    <row r="1009">
      <c r="A1009" s="110"/>
      <c r="B1009" s="110"/>
      <c r="C1009" s="110"/>
      <c r="D1009" s="110"/>
      <c r="E1009" s="110"/>
      <c r="F1009" s="110"/>
      <c r="G1009" s="110"/>
      <c r="H1009" s="110"/>
      <c r="I1009" s="110"/>
      <c r="J1009" s="110"/>
      <c r="K1009" s="110"/>
      <c r="L1009" s="110"/>
      <c r="M1009" s="110"/>
      <c r="N1009" s="110"/>
      <c r="O1009" s="110"/>
      <c r="P1009" s="110"/>
      <c r="Q1009" s="110"/>
      <c r="R1009" s="110"/>
      <c r="S1009" s="110"/>
      <c r="T1009" s="110"/>
      <c r="U1009" s="110"/>
      <c r="V1009" s="110"/>
      <c r="W1009" s="110"/>
      <c r="X1009" s="110"/>
      <c r="Y1009" s="110"/>
      <c r="Z1009" s="110"/>
    </row>
    <row r="1010">
      <c r="A1010" s="110"/>
      <c r="B1010" s="110"/>
      <c r="C1010" s="110"/>
      <c r="D1010" s="110"/>
      <c r="E1010" s="110"/>
      <c r="F1010" s="110"/>
      <c r="G1010" s="110"/>
      <c r="H1010" s="110"/>
      <c r="I1010" s="110"/>
      <c r="J1010" s="110"/>
      <c r="K1010" s="110"/>
      <c r="L1010" s="110"/>
      <c r="M1010" s="110"/>
      <c r="N1010" s="110"/>
      <c r="O1010" s="110"/>
      <c r="P1010" s="110"/>
      <c r="Q1010" s="110"/>
      <c r="R1010" s="110"/>
      <c r="S1010" s="110"/>
      <c r="T1010" s="110"/>
      <c r="U1010" s="110"/>
      <c r="V1010" s="110"/>
      <c r="W1010" s="110"/>
      <c r="X1010" s="110"/>
      <c r="Y1010" s="110"/>
      <c r="Z1010" s="110"/>
    </row>
    <row r="1011">
      <c r="A1011" s="110"/>
      <c r="B1011" s="110"/>
      <c r="C1011" s="110"/>
      <c r="D1011" s="110"/>
      <c r="E1011" s="110"/>
      <c r="F1011" s="110"/>
      <c r="G1011" s="110"/>
      <c r="H1011" s="110"/>
      <c r="I1011" s="110"/>
      <c r="J1011" s="110"/>
      <c r="K1011" s="110"/>
      <c r="L1011" s="110"/>
      <c r="M1011" s="110"/>
      <c r="N1011" s="110"/>
      <c r="O1011" s="110"/>
      <c r="P1011" s="110"/>
      <c r="Q1011" s="110"/>
      <c r="R1011" s="110"/>
      <c r="S1011" s="110"/>
      <c r="T1011" s="110"/>
      <c r="U1011" s="110"/>
      <c r="V1011" s="110"/>
      <c r="W1011" s="110"/>
      <c r="X1011" s="110"/>
      <c r="Y1011" s="110"/>
      <c r="Z1011" s="110"/>
    </row>
    <row r="1012">
      <c r="A1012" s="110"/>
      <c r="B1012" s="110"/>
      <c r="C1012" s="110"/>
      <c r="D1012" s="110"/>
      <c r="E1012" s="110"/>
      <c r="F1012" s="110"/>
      <c r="G1012" s="110"/>
      <c r="H1012" s="110"/>
      <c r="I1012" s="110"/>
      <c r="J1012" s="110"/>
      <c r="K1012" s="110"/>
      <c r="L1012" s="110"/>
      <c r="M1012" s="110"/>
      <c r="N1012" s="110"/>
      <c r="O1012" s="110"/>
      <c r="P1012" s="110"/>
      <c r="Q1012" s="110"/>
      <c r="R1012" s="110"/>
      <c r="S1012" s="110"/>
      <c r="T1012" s="110"/>
      <c r="U1012" s="110"/>
      <c r="V1012" s="110"/>
      <c r="W1012" s="110"/>
      <c r="X1012" s="110"/>
      <c r="Y1012" s="110"/>
      <c r="Z1012" s="110"/>
    </row>
    <row r="1013">
      <c r="A1013" s="110"/>
      <c r="B1013" s="110"/>
      <c r="C1013" s="110"/>
      <c r="D1013" s="110"/>
      <c r="E1013" s="110"/>
      <c r="F1013" s="110"/>
      <c r="G1013" s="110"/>
      <c r="H1013" s="110"/>
      <c r="I1013" s="110"/>
      <c r="J1013" s="110"/>
      <c r="K1013" s="110"/>
      <c r="L1013" s="110"/>
      <c r="M1013" s="110"/>
      <c r="N1013" s="110"/>
      <c r="O1013" s="110"/>
      <c r="P1013" s="110"/>
      <c r="Q1013" s="110"/>
      <c r="R1013" s="110"/>
      <c r="S1013" s="110"/>
      <c r="T1013" s="110"/>
      <c r="U1013" s="110"/>
      <c r="V1013" s="110"/>
      <c r="W1013" s="110"/>
      <c r="X1013" s="110"/>
      <c r="Y1013" s="110"/>
      <c r="Z1013" s="110"/>
    </row>
  </sheetData>
  <hyperlinks>
    <hyperlink r:id="rId2" ref="B3"/>
    <hyperlink r:id="rId3" ref="B6"/>
    <hyperlink r:id="rId4" ref="B9"/>
    <hyperlink r:id="rId5" ref="B10"/>
    <hyperlink r:id="rId6" ref="B11"/>
    <hyperlink r:id="rId7" ref="B12"/>
    <hyperlink r:id="rId8" ref="B14"/>
    <hyperlink r:id="rId9" ref="B15"/>
    <hyperlink r:id="rId10" ref="B16"/>
    <hyperlink r:id="rId11" ref="B21"/>
    <hyperlink r:id="rId12" ref="B22"/>
    <hyperlink r:id="rId13" ref="B23"/>
    <hyperlink r:id="rId14" ref="B27"/>
    <hyperlink r:id="rId15" ref="B28"/>
    <hyperlink r:id="rId16" ref="B29"/>
    <hyperlink r:id="rId17" location="gid=0" ref="B30"/>
    <hyperlink r:id="rId18" ref="B32"/>
    <hyperlink r:id="rId19" ref="B33"/>
    <hyperlink r:id="rId20" ref="B36"/>
    <hyperlink r:id="rId21" ref="B37"/>
    <hyperlink r:id="rId22" ref="B39"/>
    <hyperlink r:id="rId23" ref="B52"/>
    <hyperlink r:id="rId24" ref="B53"/>
    <hyperlink r:id="rId25" ref="B54"/>
    <hyperlink r:id="rId26" ref="B59"/>
    <hyperlink r:id="rId27" ref="B60"/>
    <hyperlink r:id="rId28" ref="B61"/>
    <hyperlink r:id="rId29" ref="B62"/>
    <hyperlink r:id="rId30" ref="B63"/>
    <hyperlink r:id="rId31" ref="B64"/>
  </hyperlinks>
  <drawing r:id="rId32"/>
  <legacyDrawing r:id="rId3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9D9D9"/>
    <outlinePr summaryBelow="0" summaryRight="0"/>
  </sheetPr>
  <sheetViews>
    <sheetView workbookViewId="0">
      <pane ySplit="1.0" topLeftCell="A2" activePane="bottomLeft" state="frozen"/>
      <selection activeCell="B3" sqref="B3" pane="bottomLeft"/>
    </sheetView>
  </sheetViews>
  <sheetFormatPr customHeight="1" defaultColWidth="17.29" defaultRowHeight="15.0"/>
  <cols>
    <col customWidth="1" min="1" max="1" width="65.43"/>
    <col customWidth="1" min="2" max="2" width="25.71"/>
    <col customWidth="1" min="3" max="3" width="81.0"/>
    <col customWidth="1" min="4" max="4" width="25.57"/>
  </cols>
  <sheetData>
    <row r="1">
      <c r="A1" s="1058" t="s">
        <v>1016</v>
      </c>
      <c r="B1" s="1059" t="s">
        <v>1017</v>
      </c>
      <c r="C1" s="1060" t="s">
        <v>1018</v>
      </c>
      <c r="D1" s="1061"/>
      <c r="E1" s="884"/>
      <c r="F1" s="884"/>
      <c r="G1" s="884"/>
      <c r="H1" s="884"/>
      <c r="I1" s="884"/>
      <c r="J1" s="884"/>
      <c r="K1" s="884"/>
      <c r="L1" s="884"/>
      <c r="M1" s="884"/>
      <c r="N1" s="884"/>
      <c r="O1" s="884"/>
      <c r="P1" s="884"/>
      <c r="Q1" s="884"/>
      <c r="R1" s="884"/>
      <c r="S1" s="884"/>
      <c r="T1" s="884"/>
      <c r="U1" s="884"/>
      <c r="V1" s="884"/>
      <c r="W1" s="884"/>
      <c r="X1" s="884"/>
    </row>
    <row r="2">
      <c r="A2" s="1062" t="s">
        <v>795</v>
      </c>
      <c r="B2" s="1063" t="s">
        <v>14</v>
      </c>
      <c r="C2" s="1064" t="str">
        <f t="shared" ref="C2:C9" si="1">if(A2="","","Cost per outcome as good as: "&amp;A2)</f>
        <v>Cost per outcome as good as: averting the death of an individual under 5 — AMF</v>
      </c>
      <c r="D2" s="513"/>
    </row>
    <row r="3">
      <c r="A3" s="1062" t="s">
        <v>797</v>
      </c>
      <c r="B3" s="1063" t="s">
        <v>15</v>
      </c>
      <c r="C3" s="1064" t="str">
        <f t="shared" si="1"/>
        <v>Cost per outcome as good as: averting the death of an individual 5 or older</v>
      </c>
      <c r="D3" s="935"/>
    </row>
    <row r="4">
      <c r="A4" s="1062" t="s">
        <v>1019</v>
      </c>
      <c r="B4" s="1065" t="s">
        <v>16</v>
      </c>
      <c r="C4" s="1064" t="str">
        <f t="shared" si="1"/>
        <v>Cost per outcome as good as: averting the death of a 3- to 59-month old child— SMC</v>
      </c>
      <c r="D4" s="513"/>
    </row>
    <row r="5">
      <c r="A5" s="1066" t="s">
        <v>1020</v>
      </c>
      <c r="B5" s="1067" t="s">
        <v>17</v>
      </c>
      <c r="C5" s="1064" t="str">
        <f t="shared" si="1"/>
        <v>Cost per outcome as good as: averting the death of a 6- to 59-month old child — HKI</v>
      </c>
    </row>
    <row r="6">
      <c r="A6" s="1068" t="s">
        <v>1021</v>
      </c>
      <c r="B6" s="1069" t="s">
        <v>18</v>
      </c>
      <c r="C6" s="1064" t="str">
        <f t="shared" si="1"/>
        <v>Cost per outcome as good as: doubling consumption for one person for one year</v>
      </c>
    </row>
    <row r="7">
      <c r="A7" s="1070" t="s">
        <v>1022</v>
      </c>
      <c r="B7" s="1067" t="s">
        <v>19</v>
      </c>
      <c r="C7" s="1064" t="str">
        <f t="shared" si="1"/>
        <v>Cost per outcome as good as: increasing ln(consumption) by one unit for one person for one year</v>
      </c>
    </row>
    <row r="8">
      <c r="A8" s="1071" t="s">
        <v>1023</v>
      </c>
      <c r="B8" s="1072" t="s">
        <v>20</v>
      </c>
      <c r="C8" s="1064" t="str">
        <f t="shared" si="1"/>
        <v>Cost per outcome as good as: increasing consumption by 10% for 100 people for one year</v>
      </c>
    </row>
    <row r="9">
      <c r="A9" s="1071" t="s">
        <v>1024</v>
      </c>
      <c r="B9" s="1065" t="s">
        <v>21</v>
      </c>
      <c r="C9" s="1064" t="str">
        <f t="shared" si="1"/>
        <v>Cost per outcome as good as: increasing consumption by 25% for 100 people for one year</v>
      </c>
    </row>
    <row r="10">
      <c r="A10" s="1070"/>
      <c r="B10" s="1063" t="s">
        <v>22</v>
      </c>
      <c r="C10" s="1064"/>
    </row>
    <row r="11">
      <c r="A11" s="1071"/>
      <c r="B11" s="1065" t="s">
        <v>23</v>
      </c>
      <c r="C11" s="1064"/>
    </row>
    <row r="12">
      <c r="A12" s="1071"/>
      <c r="B12" s="1065" t="s">
        <v>24</v>
      </c>
      <c r="C12" s="1064" t="str">
        <f t="shared" ref="C12:C101" si="2">if(A12="","","Cost per outcome as good as: "&amp;A12)</f>
        <v/>
      </c>
    </row>
    <row r="13">
      <c r="A13" s="1073"/>
      <c r="B13" s="1072" t="s">
        <v>25</v>
      </c>
      <c r="C13" s="1064" t="str">
        <f t="shared" si="2"/>
        <v/>
      </c>
      <c r="D13" s="1074"/>
    </row>
    <row r="14">
      <c r="A14" s="1073"/>
      <c r="B14" s="1072" t="s">
        <v>26</v>
      </c>
      <c r="C14" s="1064" t="str">
        <f t="shared" si="2"/>
        <v/>
      </c>
    </row>
    <row r="15">
      <c r="A15" s="1073"/>
      <c r="B15" s="1075" t="s">
        <v>27</v>
      </c>
      <c r="C15" s="1064" t="str">
        <f t="shared" si="2"/>
        <v/>
      </c>
    </row>
    <row r="16">
      <c r="A16" s="1076"/>
      <c r="B16" s="1063" t="s">
        <v>28</v>
      </c>
      <c r="C16" s="1064" t="str">
        <f t="shared" si="2"/>
        <v/>
      </c>
    </row>
    <row r="17">
      <c r="A17" s="1073"/>
      <c r="B17" s="1063" t="s">
        <v>29</v>
      </c>
      <c r="C17" s="1064" t="str">
        <f t="shared" si="2"/>
        <v/>
      </c>
    </row>
    <row r="18">
      <c r="A18" s="1076"/>
      <c r="B18" s="1069" t="s">
        <v>30</v>
      </c>
      <c r="C18" s="1064" t="str">
        <f t="shared" si="2"/>
        <v/>
      </c>
    </row>
    <row r="19">
      <c r="A19" s="1076"/>
      <c r="B19" s="1073"/>
      <c r="C19" s="1064" t="str">
        <f t="shared" si="2"/>
        <v/>
      </c>
    </row>
    <row r="20">
      <c r="A20" s="1076"/>
      <c r="B20" s="1073"/>
      <c r="C20" s="1064" t="str">
        <f t="shared" si="2"/>
        <v/>
      </c>
    </row>
    <row r="21">
      <c r="A21" s="1076"/>
      <c r="B21" s="1076"/>
      <c r="C21" s="1064" t="str">
        <f t="shared" si="2"/>
        <v/>
      </c>
    </row>
    <row r="22">
      <c r="A22" s="1076"/>
      <c r="B22" s="1076"/>
      <c r="C22" s="1064" t="str">
        <f t="shared" si="2"/>
        <v/>
      </c>
    </row>
    <row r="23">
      <c r="A23" s="1076"/>
      <c r="B23" s="1076"/>
      <c r="C23" s="1064" t="str">
        <f t="shared" si="2"/>
        <v/>
      </c>
    </row>
    <row r="24">
      <c r="B24" s="1076"/>
      <c r="C24" s="1077" t="str">
        <f t="shared" si="2"/>
        <v/>
      </c>
    </row>
    <row r="25">
      <c r="B25" s="1076"/>
      <c r="C25" s="1077" t="str">
        <f t="shared" si="2"/>
        <v/>
      </c>
    </row>
    <row r="26">
      <c r="B26" s="1076"/>
      <c r="C26" s="1077" t="str">
        <f t="shared" si="2"/>
        <v/>
      </c>
    </row>
    <row r="27">
      <c r="B27" s="1076"/>
      <c r="C27" s="1077" t="str">
        <f t="shared" si="2"/>
        <v/>
      </c>
    </row>
    <row r="28">
      <c r="C28" s="1077" t="str">
        <f t="shared" si="2"/>
        <v/>
      </c>
    </row>
    <row r="29">
      <c r="C29" s="1078" t="str">
        <f t="shared" si="2"/>
        <v/>
      </c>
    </row>
    <row r="30">
      <c r="C30" s="1078" t="str">
        <f t="shared" si="2"/>
        <v/>
      </c>
    </row>
    <row r="31">
      <c r="C31" s="1078" t="str">
        <f t="shared" si="2"/>
        <v/>
      </c>
    </row>
    <row r="32">
      <c r="C32" s="1078" t="str">
        <f t="shared" si="2"/>
        <v/>
      </c>
    </row>
    <row r="33">
      <c r="C33" s="1078" t="str">
        <f t="shared" si="2"/>
        <v/>
      </c>
    </row>
    <row r="34">
      <c r="C34" s="1078" t="str">
        <f t="shared" si="2"/>
        <v/>
      </c>
    </row>
    <row r="35">
      <c r="C35" s="1078" t="str">
        <f t="shared" si="2"/>
        <v/>
      </c>
    </row>
    <row r="36">
      <c r="C36" s="1078" t="str">
        <f t="shared" si="2"/>
        <v/>
      </c>
    </row>
    <row r="37">
      <c r="C37" s="1078" t="str">
        <f t="shared" si="2"/>
        <v/>
      </c>
    </row>
    <row r="38">
      <c r="C38" s="1078" t="str">
        <f t="shared" si="2"/>
        <v/>
      </c>
    </row>
    <row r="39">
      <c r="C39" s="1078" t="str">
        <f t="shared" si="2"/>
        <v/>
      </c>
    </row>
    <row r="40">
      <c r="C40" s="1078" t="str">
        <f t="shared" si="2"/>
        <v/>
      </c>
    </row>
    <row r="41">
      <c r="C41" s="1078" t="str">
        <f t="shared" si="2"/>
        <v/>
      </c>
    </row>
    <row r="42">
      <c r="C42" s="1078" t="str">
        <f t="shared" si="2"/>
        <v/>
      </c>
    </row>
    <row r="43">
      <c r="C43" s="1078" t="str">
        <f t="shared" si="2"/>
        <v/>
      </c>
    </row>
    <row r="44">
      <c r="C44" s="1078" t="str">
        <f t="shared" si="2"/>
        <v/>
      </c>
    </row>
    <row r="45">
      <c r="C45" s="1078" t="str">
        <f t="shared" si="2"/>
        <v/>
      </c>
    </row>
    <row r="46">
      <c r="C46" s="1078" t="str">
        <f t="shared" si="2"/>
        <v/>
      </c>
    </row>
    <row r="47">
      <c r="C47" s="1078" t="str">
        <f t="shared" si="2"/>
        <v/>
      </c>
    </row>
    <row r="48">
      <c r="C48" s="1078" t="str">
        <f t="shared" si="2"/>
        <v/>
      </c>
    </row>
    <row r="49">
      <c r="C49" s="1078" t="str">
        <f t="shared" si="2"/>
        <v/>
      </c>
    </row>
    <row r="50">
      <c r="C50" s="1078" t="str">
        <f t="shared" si="2"/>
        <v/>
      </c>
    </row>
    <row r="51">
      <c r="C51" s="1078" t="str">
        <f t="shared" si="2"/>
        <v/>
      </c>
    </row>
    <row r="52">
      <c r="C52" s="1078" t="str">
        <f t="shared" si="2"/>
        <v/>
      </c>
    </row>
    <row r="53">
      <c r="C53" s="1078" t="str">
        <f t="shared" si="2"/>
        <v/>
      </c>
    </row>
    <row r="54">
      <c r="C54" s="1078" t="str">
        <f t="shared" si="2"/>
        <v/>
      </c>
    </row>
    <row r="55">
      <c r="C55" s="1078" t="str">
        <f t="shared" si="2"/>
        <v/>
      </c>
    </row>
    <row r="56">
      <c r="C56" s="1078" t="str">
        <f t="shared" si="2"/>
        <v/>
      </c>
    </row>
    <row r="57">
      <c r="C57" s="1078" t="str">
        <f t="shared" si="2"/>
        <v/>
      </c>
    </row>
    <row r="58">
      <c r="C58" s="1078" t="str">
        <f t="shared" si="2"/>
        <v/>
      </c>
    </row>
    <row r="59">
      <c r="C59" s="1078" t="str">
        <f t="shared" si="2"/>
        <v/>
      </c>
    </row>
    <row r="60">
      <c r="C60" s="1078" t="str">
        <f t="shared" si="2"/>
        <v/>
      </c>
    </row>
    <row r="61">
      <c r="C61" s="1078" t="str">
        <f t="shared" si="2"/>
        <v/>
      </c>
    </row>
    <row r="62">
      <c r="C62" s="1078" t="str">
        <f t="shared" si="2"/>
        <v/>
      </c>
    </row>
    <row r="63">
      <c r="C63" s="1078" t="str">
        <f t="shared" si="2"/>
        <v/>
      </c>
    </row>
    <row r="64">
      <c r="C64" s="1078" t="str">
        <f t="shared" si="2"/>
        <v/>
      </c>
    </row>
    <row r="65">
      <c r="C65" s="1078" t="str">
        <f t="shared" si="2"/>
        <v/>
      </c>
    </row>
    <row r="66">
      <c r="C66" s="1078" t="str">
        <f t="shared" si="2"/>
        <v/>
      </c>
    </row>
    <row r="67">
      <c r="C67" s="1078" t="str">
        <f t="shared" si="2"/>
        <v/>
      </c>
    </row>
    <row r="68">
      <c r="C68" s="1078" t="str">
        <f t="shared" si="2"/>
        <v/>
      </c>
    </row>
    <row r="69">
      <c r="C69" s="1078" t="str">
        <f t="shared" si="2"/>
        <v/>
      </c>
    </row>
    <row r="70">
      <c r="C70" s="1078" t="str">
        <f t="shared" si="2"/>
        <v/>
      </c>
    </row>
    <row r="71">
      <c r="C71" s="1078" t="str">
        <f t="shared" si="2"/>
        <v/>
      </c>
    </row>
    <row r="72">
      <c r="C72" s="1078" t="str">
        <f t="shared" si="2"/>
        <v/>
      </c>
    </row>
    <row r="73">
      <c r="C73" s="1078" t="str">
        <f t="shared" si="2"/>
        <v/>
      </c>
    </row>
    <row r="74">
      <c r="C74" s="1078" t="str">
        <f t="shared" si="2"/>
        <v/>
      </c>
    </row>
    <row r="75">
      <c r="C75" s="1078" t="str">
        <f t="shared" si="2"/>
        <v/>
      </c>
    </row>
    <row r="76">
      <c r="C76" s="1078" t="str">
        <f t="shared" si="2"/>
        <v/>
      </c>
    </row>
    <row r="77">
      <c r="C77" s="1078" t="str">
        <f t="shared" si="2"/>
        <v/>
      </c>
    </row>
    <row r="78">
      <c r="C78" s="1078" t="str">
        <f t="shared" si="2"/>
        <v/>
      </c>
    </row>
    <row r="79">
      <c r="C79" s="1078" t="str">
        <f t="shared" si="2"/>
        <v/>
      </c>
    </row>
    <row r="80">
      <c r="C80" s="1078" t="str">
        <f t="shared" si="2"/>
        <v/>
      </c>
    </row>
    <row r="81">
      <c r="C81" s="1078" t="str">
        <f t="shared" si="2"/>
        <v/>
      </c>
    </row>
    <row r="82">
      <c r="C82" s="1078" t="str">
        <f t="shared" si="2"/>
        <v/>
      </c>
    </row>
    <row r="83">
      <c r="C83" s="1078" t="str">
        <f t="shared" si="2"/>
        <v/>
      </c>
    </row>
    <row r="84">
      <c r="C84" s="1078" t="str">
        <f t="shared" si="2"/>
        <v/>
      </c>
    </row>
    <row r="85">
      <c r="C85" s="1078" t="str">
        <f t="shared" si="2"/>
        <v/>
      </c>
    </row>
    <row r="86">
      <c r="C86" s="1078" t="str">
        <f t="shared" si="2"/>
        <v/>
      </c>
    </row>
    <row r="87">
      <c r="C87" s="1078" t="str">
        <f t="shared" si="2"/>
        <v/>
      </c>
    </row>
    <row r="88">
      <c r="C88" s="1078" t="str">
        <f t="shared" si="2"/>
        <v/>
      </c>
    </row>
    <row r="89">
      <c r="C89" s="1078" t="str">
        <f t="shared" si="2"/>
        <v/>
      </c>
    </row>
    <row r="90">
      <c r="C90" s="1078" t="str">
        <f t="shared" si="2"/>
        <v/>
      </c>
    </row>
    <row r="91">
      <c r="C91" s="1078" t="str">
        <f t="shared" si="2"/>
        <v/>
      </c>
    </row>
    <row r="92">
      <c r="C92" s="1078" t="str">
        <f t="shared" si="2"/>
        <v/>
      </c>
    </row>
    <row r="93">
      <c r="C93" s="1078" t="str">
        <f t="shared" si="2"/>
        <v/>
      </c>
    </row>
    <row r="94">
      <c r="C94" s="1078" t="str">
        <f t="shared" si="2"/>
        <v/>
      </c>
    </row>
    <row r="95">
      <c r="C95" s="1078" t="str">
        <f t="shared" si="2"/>
        <v/>
      </c>
    </row>
    <row r="96">
      <c r="C96" s="1078" t="str">
        <f t="shared" si="2"/>
        <v/>
      </c>
    </row>
    <row r="97">
      <c r="C97" s="1078" t="str">
        <f t="shared" si="2"/>
        <v/>
      </c>
    </row>
    <row r="98">
      <c r="C98" s="1078" t="str">
        <f t="shared" si="2"/>
        <v/>
      </c>
    </row>
    <row r="99">
      <c r="C99" s="1078" t="str">
        <f t="shared" si="2"/>
        <v/>
      </c>
    </row>
    <row r="100">
      <c r="C100" s="1078" t="str">
        <f t="shared" si="2"/>
        <v/>
      </c>
    </row>
    <row r="101">
      <c r="C101" s="1078" t="str">
        <f t="shared" si="2"/>
        <v/>
      </c>
    </row>
    <row r="102">
      <c r="C102" s="1078"/>
    </row>
    <row r="103">
      <c r="C103" s="1078"/>
    </row>
    <row r="104">
      <c r="C104" s="1078"/>
    </row>
    <row r="105">
      <c r="C105" s="1078"/>
    </row>
    <row r="106">
      <c r="C106" s="1078"/>
    </row>
    <row r="107">
      <c r="C107" s="1078"/>
    </row>
    <row r="108">
      <c r="C108" s="1078"/>
    </row>
    <row r="109">
      <c r="C109" s="1078"/>
    </row>
    <row r="110">
      <c r="C110" s="1078"/>
    </row>
    <row r="111">
      <c r="C111" s="1078"/>
    </row>
    <row r="112">
      <c r="C112" s="1078"/>
    </row>
    <row r="113">
      <c r="C113" s="1078"/>
    </row>
    <row r="114">
      <c r="C114" s="1078"/>
    </row>
    <row r="115">
      <c r="C115" s="1078"/>
    </row>
    <row r="116">
      <c r="C116" s="1078"/>
    </row>
    <row r="117">
      <c r="C117" s="1078"/>
    </row>
    <row r="118">
      <c r="C118" s="1078"/>
    </row>
    <row r="119">
      <c r="C119" s="1078"/>
    </row>
    <row r="120">
      <c r="C120" s="1078"/>
    </row>
    <row r="121">
      <c r="C121" s="1078"/>
    </row>
    <row r="122">
      <c r="C122" s="1078"/>
    </row>
    <row r="123">
      <c r="C123" s="1078"/>
    </row>
    <row r="124">
      <c r="C124" s="1078"/>
    </row>
    <row r="125">
      <c r="C125" s="1078"/>
    </row>
    <row r="126">
      <c r="C126" s="1078"/>
    </row>
    <row r="127">
      <c r="C127" s="1078"/>
    </row>
    <row r="128">
      <c r="C128" s="1078"/>
    </row>
    <row r="129">
      <c r="C129" s="1078"/>
    </row>
    <row r="130">
      <c r="C130" s="1078"/>
    </row>
    <row r="131">
      <c r="C131" s="1078"/>
    </row>
    <row r="132">
      <c r="C132" s="1078"/>
    </row>
    <row r="133">
      <c r="C133" s="1078"/>
    </row>
    <row r="134">
      <c r="C134" s="1078"/>
    </row>
    <row r="135">
      <c r="C135" s="1078"/>
    </row>
    <row r="136">
      <c r="C136" s="1078"/>
    </row>
    <row r="137">
      <c r="C137" s="1078"/>
    </row>
    <row r="138">
      <c r="C138" s="1078"/>
    </row>
    <row r="139">
      <c r="C139" s="1078"/>
    </row>
    <row r="140">
      <c r="C140" s="1078"/>
    </row>
    <row r="141">
      <c r="C141" s="1078"/>
    </row>
    <row r="142">
      <c r="C142" s="1078"/>
    </row>
    <row r="143">
      <c r="C143" s="1078"/>
    </row>
    <row r="144">
      <c r="C144" s="1078"/>
    </row>
    <row r="145">
      <c r="C145" s="1078"/>
    </row>
    <row r="146">
      <c r="C146" s="1078"/>
    </row>
    <row r="147">
      <c r="C147" s="1078"/>
    </row>
    <row r="148">
      <c r="C148" s="1078"/>
    </row>
    <row r="149">
      <c r="C149" s="1078"/>
    </row>
    <row r="150">
      <c r="C150" s="1078"/>
    </row>
    <row r="151">
      <c r="C151" s="1078"/>
    </row>
    <row r="152">
      <c r="C152" s="1078"/>
    </row>
    <row r="153">
      <c r="C153" s="1078"/>
    </row>
    <row r="154">
      <c r="C154" s="1078"/>
    </row>
    <row r="155">
      <c r="C155" s="1078"/>
    </row>
    <row r="156">
      <c r="C156" s="1078"/>
    </row>
    <row r="157">
      <c r="C157" s="1078"/>
    </row>
    <row r="158">
      <c r="C158" s="1078"/>
    </row>
    <row r="159">
      <c r="C159" s="1078"/>
    </row>
    <row r="160">
      <c r="C160" s="1078"/>
    </row>
    <row r="161">
      <c r="C161" s="1078"/>
    </row>
    <row r="162">
      <c r="C162" s="1078"/>
    </row>
    <row r="163">
      <c r="C163" s="1078"/>
    </row>
    <row r="164">
      <c r="C164" s="1078"/>
    </row>
    <row r="165">
      <c r="C165" s="1078"/>
    </row>
    <row r="166">
      <c r="C166" s="1078"/>
    </row>
    <row r="167">
      <c r="C167" s="1078"/>
    </row>
    <row r="168">
      <c r="C168" s="1078"/>
    </row>
    <row r="169">
      <c r="C169" s="1078"/>
    </row>
    <row r="170">
      <c r="C170" s="1078"/>
    </row>
    <row r="171">
      <c r="C171" s="1078"/>
    </row>
    <row r="172">
      <c r="C172" s="1078"/>
    </row>
    <row r="173">
      <c r="C173" s="1078"/>
    </row>
    <row r="174">
      <c r="C174" s="1078"/>
    </row>
    <row r="175">
      <c r="C175" s="1078"/>
    </row>
    <row r="176">
      <c r="C176" s="1078"/>
    </row>
    <row r="177">
      <c r="C177" s="1078"/>
    </row>
    <row r="178">
      <c r="C178" s="1078"/>
    </row>
    <row r="179">
      <c r="C179" s="1078"/>
    </row>
    <row r="180">
      <c r="C180" s="1078"/>
    </row>
    <row r="181">
      <c r="C181" s="1078"/>
    </row>
    <row r="182">
      <c r="C182" s="1078"/>
    </row>
    <row r="183">
      <c r="C183" s="1078"/>
    </row>
    <row r="184">
      <c r="C184" s="1078"/>
    </row>
    <row r="185">
      <c r="C185" s="1078"/>
    </row>
    <row r="186">
      <c r="C186" s="1078"/>
    </row>
    <row r="187">
      <c r="C187" s="1078"/>
    </row>
    <row r="188">
      <c r="C188" s="1078"/>
    </row>
    <row r="189">
      <c r="C189" s="1078"/>
    </row>
    <row r="190">
      <c r="C190" s="1078"/>
    </row>
    <row r="191">
      <c r="C191" s="1078"/>
    </row>
    <row r="192">
      <c r="C192" s="1078"/>
    </row>
    <row r="193">
      <c r="C193" s="1078"/>
    </row>
    <row r="194">
      <c r="C194" s="1078"/>
    </row>
    <row r="195">
      <c r="C195" s="1078"/>
    </row>
    <row r="196">
      <c r="C196" s="1078"/>
    </row>
    <row r="197">
      <c r="C197" s="1078"/>
    </row>
    <row r="198">
      <c r="C198" s="1078"/>
    </row>
    <row r="199">
      <c r="C199" s="1078"/>
    </row>
    <row r="200">
      <c r="C200" s="1078"/>
    </row>
    <row r="201">
      <c r="C201" s="1078"/>
    </row>
    <row r="202">
      <c r="C202" s="1078"/>
    </row>
    <row r="203">
      <c r="C203" s="1078"/>
    </row>
    <row r="204">
      <c r="C204" s="1078"/>
    </row>
    <row r="205">
      <c r="C205" s="1078"/>
    </row>
    <row r="206">
      <c r="C206" s="1078"/>
    </row>
    <row r="207">
      <c r="C207" s="1078"/>
    </row>
    <row r="208">
      <c r="C208" s="1078"/>
    </row>
    <row r="209">
      <c r="C209" s="1078"/>
    </row>
    <row r="210">
      <c r="C210" s="1078"/>
    </row>
    <row r="211">
      <c r="C211" s="1078"/>
    </row>
    <row r="212">
      <c r="C212" s="1078"/>
    </row>
    <row r="213">
      <c r="C213" s="1078"/>
    </row>
    <row r="214">
      <c r="C214" s="1078"/>
    </row>
    <row r="215">
      <c r="C215" s="1078"/>
    </row>
    <row r="216">
      <c r="C216" s="1078"/>
    </row>
    <row r="217">
      <c r="C217" s="1078"/>
    </row>
    <row r="218">
      <c r="C218" s="1078"/>
    </row>
    <row r="219">
      <c r="C219" s="1078"/>
    </row>
    <row r="220">
      <c r="C220" s="1078"/>
    </row>
    <row r="221">
      <c r="C221" s="1078"/>
    </row>
    <row r="222">
      <c r="C222" s="1078"/>
    </row>
    <row r="223">
      <c r="C223" s="1078"/>
    </row>
    <row r="224">
      <c r="C224" s="1078"/>
    </row>
    <row r="225">
      <c r="C225" s="1078"/>
    </row>
    <row r="226">
      <c r="C226" s="1078"/>
    </row>
    <row r="227">
      <c r="C227" s="1078"/>
    </row>
    <row r="228">
      <c r="C228" s="1078"/>
    </row>
    <row r="229">
      <c r="C229" s="1078"/>
    </row>
    <row r="230">
      <c r="C230" s="1078"/>
    </row>
    <row r="231">
      <c r="C231" s="1078"/>
    </row>
    <row r="232">
      <c r="C232" s="1078"/>
    </row>
    <row r="233">
      <c r="C233" s="1078"/>
    </row>
    <row r="234">
      <c r="C234" s="1078"/>
    </row>
    <row r="235">
      <c r="C235" s="1078"/>
    </row>
    <row r="236">
      <c r="C236" s="1078"/>
    </row>
    <row r="237">
      <c r="C237" s="1078"/>
    </row>
    <row r="238">
      <c r="C238" s="1078"/>
    </row>
    <row r="239">
      <c r="C239" s="1078"/>
    </row>
    <row r="240">
      <c r="C240" s="1078"/>
    </row>
    <row r="241">
      <c r="C241" s="1078"/>
    </row>
    <row r="242">
      <c r="C242" s="1078"/>
    </row>
    <row r="243">
      <c r="C243" s="1078"/>
    </row>
    <row r="244">
      <c r="C244" s="1078"/>
    </row>
    <row r="245">
      <c r="C245" s="1078"/>
    </row>
    <row r="246">
      <c r="C246" s="1078"/>
    </row>
    <row r="247">
      <c r="C247" s="1078"/>
    </row>
    <row r="248">
      <c r="C248" s="1078"/>
    </row>
    <row r="249">
      <c r="C249" s="1078"/>
    </row>
    <row r="250">
      <c r="C250" s="1078"/>
    </row>
    <row r="251">
      <c r="C251" s="1078"/>
    </row>
    <row r="252">
      <c r="C252" s="1078"/>
    </row>
    <row r="253">
      <c r="C253" s="1078"/>
    </row>
    <row r="254">
      <c r="C254" s="1078"/>
    </row>
    <row r="255">
      <c r="C255" s="1078"/>
    </row>
    <row r="256">
      <c r="C256" s="1078"/>
    </row>
    <row r="257">
      <c r="C257" s="1078"/>
    </row>
    <row r="258">
      <c r="C258" s="1078"/>
    </row>
    <row r="259">
      <c r="C259" s="1078"/>
    </row>
    <row r="260">
      <c r="C260" s="1078"/>
    </row>
    <row r="261">
      <c r="C261" s="1078"/>
    </row>
    <row r="262">
      <c r="C262" s="1078"/>
    </row>
    <row r="263">
      <c r="C263" s="1078"/>
    </row>
    <row r="264">
      <c r="C264" s="1078"/>
    </row>
    <row r="265">
      <c r="C265" s="1078"/>
    </row>
    <row r="266">
      <c r="C266" s="1078"/>
    </row>
    <row r="267">
      <c r="C267" s="1078"/>
    </row>
    <row r="268">
      <c r="C268" s="1078"/>
    </row>
    <row r="269">
      <c r="C269" s="1078"/>
    </row>
    <row r="270">
      <c r="C270" s="1078"/>
    </row>
    <row r="271">
      <c r="C271" s="1078"/>
    </row>
    <row r="272">
      <c r="C272" s="1078"/>
    </row>
    <row r="273">
      <c r="C273" s="1078"/>
    </row>
    <row r="274">
      <c r="C274" s="1078"/>
    </row>
    <row r="275">
      <c r="C275" s="1078"/>
    </row>
    <row r="276">
      <c r="C276" s="1078"/>
    </row>
    <row r="277">
      <c r="C277" s="1078"/>
    </row>
    <row r="278">
      <c r="C278" s="1078"/>
    </row>
    <row r="279">
      <c r="C279" s="1078"/>
    </row>
    <row r="280">
      <c r="C280" s="1078"/>
    </row>
    <row r="281">
      <c r="C281" s="1078"/>
    </row>
    <row r="282">
      <c r="C282" s="1078"/>
    </row>
    <row r="283">
      <c r="C283" s="1078"/>
    </row>
    <row r="284">
      <c r="C284" s="1078"/>
    </row>
    <row r="285">
      <c r="C285" s="1078"/>
    </row>
    <row r="286">
      <c r="C286" s="1078"/>
    </row>
    <row r="287">
      <c r="C287" s="1078"/>
    </row>
    <row r="288">
      <c r="C288" s="1078"/>
    </row>
    <row r="289">
      <c r="C289" s="1078"/>
    </row>
    <row r="290">
      <c r="C290" s="1078"/>
    </row>
    <row r="291">
      <c r="C291" s="1078"/>
    </row>
    <row r="292">
      <c r="C292" s="1078"/>
    </row>
    <row r="293">
      <c r="C293" s="1078"/>
    </row>
    <row r="294">
      <c r="C294" s="1078"/>
    </row>
    <row r="295">
      <c r="C295" s="1078"/>
    </row>
    <row r="296">
      <c r="C296" s="1078"/>
    </row>
    <row r="297">
      <c r="C297" s="1078"/>
    </row>
    <row r="298">
      <c r="C298" s="1078"/>
    </row>
    <row r="299">
      <c r="C299" s="1078"/>
    </row>
    <row r="300">
      <c r="C300" s="1078"/>
    </row>
    <row r="301">
      <c r="C301" s="1078"/>
    </row>
    <row r="302">
      <c r="C302" s="1078"/>
    </row>
    <row r="303">
      <c r="C303" s="1078"/>
    </row>
    <row r="304">
      <c r="C304" s="1078"/>
    </row>
    <row r="305">
      <c r="C305" s="1078"/>
    </row>
    <row r="306">
      <c r="C306" s="1078"/>
    </row>
    <row r="307">
      <c r="C307" s="1078"/>
    </row>
    <row r="308">
      <c r="C308" s="1078"/>
    </row>
    <row r="309">
      <c r="C309" s="1078"/>
    </row>
    <row r="310">
      <c r="C310" s="1078"/>
    </row>
    <row r="311">
      <c r="C311" s="1078"/>
    </row>
    <row r="312">
      <c r="C312" s="1078"/>
    </row>
    <row r="313">
      <c r="C313" s="1078"/>
    </row>
    <row r="314">
      <c r="C314" s="1078"/>
    </row>
    <row r="315">
      <c r="C315" s="1078"/>
    </row>
    <row r="316">
      <c r="C316" s="1078"/>
    </row>
    <row r="317">
      <c r="C317" s="1078"/>
    </row>
    <row r="318">
      <c r="C318" s="1078"/>
    </row>
    <row r="319">
      <c r="C319" s="1078"/>
    </row>
    <row r="320">
      <c r="C320" s="1078"/>
    </row>
    <row r="321">
      <c r="C321" s="1078"/>
    </row>
    <row r="322">
      <c r="C322" s="1078"/>
    </row>
    <row r="323">
      <c r="C323" s="1078"/>
    </row>
    <row r="324">
      <c r="C324" s="1078"/>
    </row>
    <row r="325">
      <c r="C325" s="1078"/>
    </row>
    <row r="326">
      <c r="C326" s="1078"/>
    </row>
    <row r="327">
      <c r="C327" s="1078"/>
    </row>
    <row r="328">
      <c r="C328" s="1078"/>
    </row>
    <row r="329">
      <c r="C329" s="1078"/>
    </row>
    <row r="330">
      <c r="C330" s="1078"/>
    </row>
    <row r="331">
      <c r="C331" s="1078"/>
    </row>
    <row r="332">
      <c r="C332" s="1078"/>
    </row>
    <row r="333">
      <c r="C333" s="1078"/>
    </row>
    <row r="334">
      <c r="C334" s="1078"/>
    </row>
    <row r="335">
      <c r="C335" s="1078"/>
    </row>
    <row r="336">
      <c r="C336" s="1078"/>
    </row>
    <row r="337">
      <c r="C337" s="1078"/>
    </row>
    <row r="338">
      <c r="C338" s="1078"/>
    </row>
    <row r="339">
      <c r="C339" s="1078"/>
    </row>
    <row r="340">
      <c r="C340" s="1078"/>
    </row>
    <row r="341">
      <c r="C341" s="1078"/>
    </row>
    <row r="342">
      <c r="C342" s="1078"/>
    </row>
    <row r="343">
      <c r="C343" s="1078"/>
    </row>
    <row r="344">
      <c r="C344" s="1078"/>
    </row>
    <row r="345">
      <c r="C345" s="1078"/>
    </row>
    <row r="346">
      <c r="C346" s="1078"/>
    </row>
    <row r="347">
      <c r="C347" s="1078"/>
    </row>
    <row r="348">
      <c r="C348" s="1078"/>
    </row>
    <row r="349">
      <c r="C349" s="1078"/>
    </row>
    <row r="350">
      <c r="C350" s="1078"/>
    </row>
    <row r="351">
      <c r="C351" s="1078"/>
    </row>
    <row r="352">
      <c r="C352" s="1078"/>
    </row>
    <row r="353">
      <c r="C353" s="1078"/>
    </row>
    <row r="354">
      <c r="C354" s="1078"/>
    </row>
    <row r="355">
      <c r="C355" s="1078"/>
    </row>
    <row r="356">
      <c r="C356" s="1078"/>
    </row>
    <row r="357">
      <c r="C357" s="1078"/>
    </row>
    <row r="358">
      <c r="C358" s="1078"/>
    </row>
    <row r="359">
      <c r="C359" s="1078"/>
    </row>
    <row r="360">
      <c r="C360" s="1078"/>
    </row>
    <row r="361">
      <c r="C361" s="1078"/>
    </row>
    <row r="362">
      <c r="C362" s="1078"/>
    </row>
    <row r="363">
      <c r="C363" s="1078"/>
    </row>
    <row r="364">
      <c r="C364" s="1078"/>
    </row>
    <row r="365">
      <c r="C365" s="1078"/>
    </row>
    <row r="366">
      <c r="C366" s="1078"/>
    </row>
    <row r="367">
      <c r="C367" s="1078"/>
    </row>
    <row r="368">
      <c r="C368" s="1078"/>
    </row>
    <row r="369">
      <c r="C369" s="1078"/>
    </row>
    <row r="370">
      <c r="C370" s="1078"/>
    </row>
    <row r="371">
      <c r="C371" s="1078"/>
    </row>
    <row r="372">
      <c r="C372" s="1078"/>
    </row>
    <row r="373">
      <c r="C373" s="1078"/>
    </row>
    <row r="374">
      <c r="C374" s="1078"/>
    </row>
    <row r="375">
      <c r="C375" s="1078"/>
    </row>
    <row r="376">
      <c r="C376" s="1078"/>
    </row>
    <row r="377">
      <c r="C377" s="1078"/>
    </row>
    <row r="378">
      <c r="C378" s="1078"/>
    </row>
    <row r="379">
      <c r="C379" s="1078"/>
    </row>
    <row r="380">
      <c r="C380" s="1078"/>
    </row>
    <row r="381">
      <c r="C381" s="1078"/>
    </row>
    <row r="382">
      <c r="C382" s="1078"/>
    </row>
    <row r="383">
      <c r="C383" s="1078"/>
    </row>
    <row r="384">
      <c r="C384" s="1078"/>
    </row>
    <row r="385">
      <c r="C385" s="1078"/>
    </row>
    <row r="386">
      <c r="C386" s="1078"/>
    </row>
    <row r="387">
      <c r="C387" s="1078"/>
    </row>
    <row r="388">
      <c r="C388" s="1078"/>
    </row>
    <row r="389">
      <c r="C389" s="1078"/>
    </row>
    <row r="390">
      <c r="C390" s="1078"/>
    </row>
    <row r="391">
      <c r="C391" s="1078"/>
    </row>
    <row r="392">
      <c r="C392" s="1078"/>
    </row>
    <row r="393">
      <c r="C393" s="1078"/>
    </row>
    <row r="394">
      <c r="C394" s="1078"/>
    </row>
    <row r="395">
      <c r="C395" s="1078"/>
    </row>
    <row r="396">
      <c r="C396" s="1078"/>
    </row>
    <row r="397">
      <c r="C397" s="1078"/>
    </row>
    <row r="398">
      <c r="C398" s="1078"/>
    </row>
    <row r="399">
      <c r="C399" s="1078"/>
    </row>
    <row r="400">
      <c r="C400" s="1078"/>
    </row>
    <row r="401">
      <c r="C401" s="1078"/>
    </row>
    <row r="402">
      <c r="C402" s="1078"/>
    </row>
    <row r="403">
      <c r="C403" s="1078"/>
    </row>
    <row r="404">
      <c r="C404" s="1078"/>
    </row>
    <row r="405">
      <c r="C405" s="1078"/>
    </row>
    <row r="406">
      <c r="C406" s="1078"/>
    </row>
    <row r="407">
      <c r="C407" s="1078"/>
    </row>
    <row r="408">
      <c r="C408" s="1078"/>
    </row>
    <row r="409">
      <c r="C409" s="1078"/>
    </row>
    <row r="410">
      <c r="C410" s="1078"/>
    </row>
    <row r="411">
      <c r="C411" s="1078"/>
    </row>
    <row r="412">
      <c r="C412" s="1078"/>
    </row>
    <row r="413">
      <c r="C413" s="1078"/>
    </row>
    <row r="414">
      <c r="C414" s="1078"/>
    </row>
    <row r="415">
      <c r="C415" s="1078"/>
    </row>
    <row r="416">
      <c r="C416" s="1078"/>
    </row>
    <row r="417">
      <c r="C417" s="1078"/>
    </row>
    <row r="418">
      <c r="C418" s="1078"/>
    </row>
    <row r="419">
      <c r="C419" s="1078"/>
    </row>
    <row r="420">
      <c r="C420" s="1078"/>
    </row>
    <row r="421">
      <c r="C421" s="1078"/>
    </row>
    <row r="422">
      <c r="C422" s="1078"/>
    </row>
    <row r="423">
      <c r="C423" s="1078"/>
    </row>
    <row r="424">
      <c r="C424" s="1078"/>
    </row>
    <row r="425">
      <c r="C425" s="1078"/>
    </row>
    <row r="426">
      <c r="C426" s="1078"/>
    </row>
    <row r="427">
      <c r="C427" s="1078"/>
    </row>
    <row r="428">
      <c r="C428" s="1078"/>
    </row>
    <row r="429">
      <c r="C429" s="1078"/>
    </row>
    <row r="430">
      <c r="C430" s="1078"/>
    </row>
    <row r="431">
      <c r="C431" s="1078"/>
    </row>
    <row r="432">
      <c r="C432" s="1078"/>
    </row>
    <row r="433">
      <c r="C433" s="1078"/>
    </row>
    <row r="434">
      <c r="C434" s="1078"/>
    </row>
    <row r="435">
      <c r="C435" s="1078"/>
    </row>
    <row r="436">
      <c r="C436" s="1078"/>
    </row>
    <row r="437">
      <c r="C437" s="1078"/>
    </row>
    <row r="438">
      <c r="C438" s="1078"/>
    </row>
    <row r="439">
      <c r="C439" s="1078"/>
    </row>
    <row r="440">
      <c r="C440" s="1078"/>
    </row>
    <row r="441">
      <c r="C441" s="1078"/>
    </row>
    <row r="442">
      <c r="C442" s="1078"/>
    </row>
    <row r="443">
      <c r="C443" s="1078"/>
    </row>
    <row r="444">
      <c r="C444" s="1078"/>
    </row>
    <row r="445">
      <c r="C445" s="1078"/>
    </row>
    <row r="446">
      <c r="C446" s="1078"/>
    </row>
    <row r="447">
      <c r="C447" s="1078"/>
    </row>
    <row r="448">
      <c r="C448" s="1078"/>
    </row>
    <row r="449">
      <c r="C449" s="1078"/>
    </row>
    <row r="450">
      <c r="C450" s="1078"/>
    </row>
    <row r="451">
      <c r="C451" s="1078"/>
    </row>
    <row r="452">
      <c r="C452" s="1078"/>
    </row>
    <row r="453">
      <c r="C453" s="1078"/>
    </row>
    <row r="454">
      <c r="C454" s="1078"/>
    </row>
    <row r="455">
      <c r="C455" s="1078"/>
    </row>
    <row r="456">
      <c r="C456" s="1078"/>
    </row>
    <row r="457">
      <c r="C457" s="1078"/>
    </row>
    <row r="458">
      <c r="C458" s="1078"/>
    </row>
    <row r="459">
      <c r="C459" s="1078"/>
    </row>
    <row r="460">
      <c r="C460" s="1078"/>
    </row>
    <row r="461">
      <c r="C461" s="1078"/>
    </row>
    <row r="462">
      <c r="C462" s="1078"/>
    </row>
    <row r="463">
      <c r="C463" s="1078"/>
    </row>
    <row r="464">
      <c r="C464" s="1078"/>
    </row>
    <row r="465">
      <c r="C465" s="1078"/>
    </row>
    <row r="466">
      <c r="C466" s="1078"/>
    </row>
    <row r="467">
      <c r="C467" s="1078"/>
    </row>
    <row r="468">
      <c r="C468" s="1078"/>
    </row>
    <row r="469">
      <c r="C469" s="1078"/>
    </row>
    <row r="470">
      <c r="C470" s="1078"/>
    </row>
    <row r="471">
      <c r="C471" s="1078"/>
    </row>
    <row r="472">
      <c r="C472" s="1078"/>
    </row>
    <row r="473">
      <c r="C473" s="1078"/>
    </row>
    <row r="474">
      <c r="C474" s="1078"/>
    </row>
    <row r="475">
      <c r="C475" s="1078"/>
    </row>
    <row r="476">
      <c r="C476" s="1078"/>
    </row>
    <row r="477">
      <c r="C477" s="1078"/>
    </row>
    <row r="478">
      <c r="C478" s="1078"/>
    </row>
    <row r="479">
      <c r="C479" s="1078"/>
    </row>
    <row r="480">
      <c r="C480" s="1078"/>
    </row>
    <row r="481">
      <c r="C481" s="1078"/>
    </row>
    <row r="482">
      <c r="C482" s="1078"/>
    </row>
    <row r="483">
      <c r="C483" s="1078"/>
    </row>
    <row r="484">
      <c r="C484" s="1078"/>
    </row>
    <row r="485">
      <c r="C485" s="1078"/>
    </row>
    <row r="486">
      <c r="C486" s="1078"/>
    </row>
    <row r="487">
      <c r="C487" s="1078"/>
    </row>
    <row r="488">
      <c r="C488" s="1078"/>
    </row>
    <row r="489">
      <c r="C489" s="1078"/>
    </row>
    <row r="490">
      <c r="C490" s="1078"/>
    </row>
    <row r="491">
      <c r="C491" s="1078"/>
    </row>
    <row r="492">
      <c r="C492" s="1078"/>
    </row>
    <row r="493">
      <c r="C493" s="1078"/>
    </row>
    <row r="494">
      <c r="C494" s="1078"/>
    </row>
    <row r="495">
      <c r="C495" s="1078"/>
    </row>
    <row r="496">
      <c r="C496" s="1078"/>
    </row>
    <row r="497">
      <c r="C497" s="1078"/>
    </row>
    <row r="498">
      <c r="C498" s="1078"/>
    </row>
    <row r="499">
      <c r="C499" s="1078"/>
    </row>
    <row r="500">
      <c r="C500" s="1078"/>
    </row>
    <row r="501">
      <c r="C501" s="1078"/>
    </row>
    <row r="502">
      <c r="C502" s="1078"/>
    </row>
    <row r="503">
      <c r="C503" s="1078"/>
    </row>
    <row r="504">
      <c r="C504" s="1078"/>
    </row>
    <row r="505">
      <c r="C505" s="1078"/>
    </row>
    <row r="506">
      <c r="C506" s="1078"/>
    </row>
    <row r="507">
      <c r="C507" s="1078"/>
    </row>
    <row r="508">
      <c r="C508" s="1078"/>
    </row>
    <row r="509">
      <c r="C509" s="1078"/>
    </row>
    <row r="510">
      <c r="C510" s="1078"/>
    </row>
    <row r="511">
      <c r="C511" s="1078"/>
    </row>
    <row r="512">
      <c r="C512" s="1078"/>
    </row>
    <row r="513">
      <c r="C513" s="1078"/>
    </row>
    <row r="514">
      <c r="C514" s="1078"/>
    </row>
    <row r="515">
      <c r="C515" s="1078"/>
    </row>
    <row r="516">
      <c r="C516" s="1078"/>
    </row>
    <row r="517">
      <c r="C517" s="1078"/>
    </row>
    <row r="518">
      <c r="C518" s="1078"/>
    </row>
    <row r="519">
      <c r="C519" s="1078"/>
    </row>
    <row r="520">
      <c r="C520" s="1078"/>
    </row>
    <row r="521">
      <c r="C521" s="1078"/>
    </row>
    <row r="522">
      <c r="C522" s="1078"/>
    </row>
    <row r="523">
      <c r="C523" s="1078"/>
    </row>
    <row r="524">
      <c r="C524" s="1078"/>
    </row>
    <row r="525">
      <c r="C525" s="1078"/>
    </row>
    <row r="526">
      <c r="C526" s="1078"/>
    </row>
    <row r="527">
      <c r="C527" s="1078"/>
    </row>
    <row r="528">
      <c r="C528" s="1078"/>
    </row>
    <row r="529">
      <c r="C529" s="1078"/>
    </row>
    <row r="530">
      <c r="C530" s="1078"/>
    </row>
    <row r="531">
      <c r="C531" s="1078"/>
    </row>
    <row r="532">
      <c r="C532" s="1078"/>
    </row>
    <row r="533">
      <c r="C533" s="1078"/>
    </row>
    <row r="534">
      <c r="C534" s="1078"/>
    </row>
    <row r="535">
      <c r="C535" s="1078"/>
    </row>
    <row r="536">
      <c r="C536" s="1078"/>
    </row>
    <row r="537">
      <c r="C537" s="1078"/>
    </row>
    <row r="538">
      <c r="C538" s="1078"/>
    </row>
    <row r="539">
      <c r="C539" s="1078"/>
    </row>
    <row r="540">
      <c r="C540" s="1078"/>
    </row>
    <row r="541">
      <c r="C541" s="1078"/>
    </row>
    <row r="542">
      <c r="C542" s="1078"/>
    </row>
    <row r="543">
      <c r="C543" s="1078"/>
    </row>
    <row r="544">
      <c r="C544" s="1078"/>
    </row>
    <row r="545">
      <c r="C545" s="1078"/>
    </row>
    <row r="546">
      <c r="C546" s="1078"/>
    </row>
    <row r="547">
      <c r="C547" s="1078"/>
    </row>
    <row r="548">
      <c r="C548" s="1078"/>
    </row>
    <row r="549">
      <c r="C549" s="1078"/>
    </row>
    <row r="550">
      <c r="C550" s="1078"/>
    </row>
    <row r="551">
      <c r="C551" s="1078"/>
    </row>
    <row r="552">
      <c r="C552" s="1078"/>
    </row>
    <row r="553">
      <c r="C553" s="1078"/>
    </row>
    <row r="554">
      <c r="C554" s="1078"/>
    </row>
    <row r="555">
      <c r="C555" s="1078"/>
    </row>
    <row r="556">
      <c r="C556" s="1078"/>
    </row>
    <row r="557">
      <c r="C557" s="1078"/>
    </row>
    <row r="558">
      <c r="C558" s="1078"/>
    </row>
    <row r="559">
      <c r="C559" s="1078"/>
    </row>
    <row r="560">
      <c r="C560" s="1078"/>
    </row>
    <row r="561">
      <c r="C561" s="1078"/>
    </row>
    <row r="562">
      <c r="C562" s="1078"/>
    </row>
    <row r="563">
      <c r="C563" s="1078"/>
    </row>
    <row r="564">
      <c r="C564" s="1078"/>
    </row>
    <row r="565">
      <c r="C565" s="1078"/>
    </row>
    <row r="566">
      <c r="C566" s="1078"/>
    </row>
    <row r="567">
      <c r="C567" s="1078"/>
    </row>
    <row r="568">
      <c r="C568" s="1078"/>
    </row>
    <row r="569">
      <c r="C569" s="1078"/>
    </row>
    <row r="570">
      <c r="C570" s="1078"/>
    </row>
    <row r="571">
      <c r="C571" s="1078"/>
    </row>
    <row r="572">
      <c r="C572" s="1078"/>
    </row>
    <row r="573">
      <c r="C573" s="1078"/>
    </row>
    <row r="574">
      <c r="C574" s="1078"/>
    </row>
    <row r="575">
      <c r="C575" s="1078"/>
    </row>
    <row r="576">
      <c r="C576" s="1078"/>
    </row>
    <row r="577">
      <c r="C577" s="1078"/>
    </row>
    <row r="578">
      <c r="C578" s="1078"/>
    </row>
    <row r="579">
      <c r="C579" s="1078"/>
    </row>
    <row r="580">
      <c r="C580" s="1078"/>
    </row>
    <row r="581">
      <c r="C581" s="1078"/>
    </row>
    <row r="582">
      <c r="C582" s="1078"/>
    </row>
    <row r="583">
      <c r="C583" s="1078"/>
    </row>
    <row r="584">
      <c r="C584" s="1078"/>
    </row>
    <row r="585">
      <c r="C585" s="1078"/>
    </row>
    <row r="586">
      <c r="C586" s="1078"/>
    </row>
    <row r="587">
      <c r="C587" s="1078"/>
    </row>
    <row r="588">
      <c r="C588" s="1078"/>
    </row>
    <row r="589">
      <c r="C589" s="1078"/>
    </row>
    <row r="590">
      <c r="C590" s="1078"/>
    </row>
    <row r="591">
      <c r="C591" s="1078"/>
    </row>
    <row r="592">
      <c r="C592" s="1078"/>
    </row>
    <row r="593">
      <c r="C593" s="1078"/>
    </row>
    <row r="594">
      <c r="C594" s="1078"/>
    </row>
    <row r="595">
      <c r="C595" s="1078"/>
    </row>
    <row r="596">
      <c r="C596" s="1078"/>
    </row>
    <row r="597">
      <c r="C597" s="1078"/>
    </row>
    <row r="598">
      <c r="C598" s="1078"/>
    </row>
    <row r="599">
      <c r="C599" s="1078"/>
    </row>
    <row r="600">
      <c r="C600" s="1078"/>
    </row>
    <row r="601">
      <c r="C601" s="1078"/>
    </row>
    <row r="602">
      <c r="C602" s="1078"/>
    </row>
    <row r="603">
      <c r="C603" s="1078"/>
    </row>
    <row r="604">
      <c r="C604" s="1078"/>
    </row>
    <row r="605">
      <c r="C605" s="1078"/>
    </row>
    <row r="606">
      <c r="C606" s="1078"/>
    </row>
    <row r="607">
      <c r="C607" s="1078"/>
    </row>
    <row r="608">
      <c r="C608" s="1078"/>
    </row>
    <row r="609">
      <c r="C609" s="1078"/>
    </row>
    <row r="610">
      <c r="C610" s="1078"/>
    </row>
    <row r="611">
      <c r="C611" s="1078"/>
    </row>
    <row r="612">
      <c r="C612" s="1078"/>
    </row>
    <row r="613">
      <c r="C613" s="1078"/>
    </row>
    <row r="614">
      <c r="C614" s="1078"/>
    </row>
    <row r="615">
      <c r="C615" s="1078"/>
    </row>
    <row r="616">
      <c r="C616" s="1078"/>
    </row>
    <row r="617">
      <c r="C617" s="1078"/>
    </row>
    <row r="618">
      <c r="C618" s="1078"/>
    </row>
    <row r="619">
      <c r="C619" s="1078"/>
    </row>
    <row r="620">
      <c r="C620" s="1078"/>
    </row>
    <row r="621">
      <c r="C621" s="1078"/>
    </row>
    <row r="622">
      <c r="C622" s="1078"/>
    </row>
    <row r="623">
      <c r="C623" s="1078"/>
    </row>
    <row r="624">
      <c r="C624" s="1078"/>
    </row>
    <row r="625">
      <c r="C625" s="1078"/>
    </row>
    <row r="626">
      <c r="C626" s="1078"/>
    </row>
    <row r="627">
      <c r="C627" s="1078"/>
    </row>
    <row r="628">
      <c r="C628" s="1078"/>
    </row>
    <row r="629">
      <c r="C629" s="1078"/>
    </row>
    <row r="630">
      <c r="C630" s="1078"/>
    </row>
    <row r="631">
      <c r="C631" s="1078"/>
    </row>
    <row r="632">
      <c r="C632" s="1078"/>
    </row>
    <row r="633">
      <c r="C633" s="1078"/>
    </row>
    <row r="634">
      <c r="C634" s="1078"/>
    </row>
    <row r="635">
      <c r="C635" s="1078"/>
    </row>
    <row r="636">
      <c r="C636" s="1078"/>
    </row>
    <row r="637">
      <c r="C637" s="1078"/>
    </row>
    <row r="638">
      <c r="C638" s="1078"/>
    </row>
    <row r="639">
      <c r="C639" s="1078"/>
    </row>
    <row r="640">
      <c r="C640" s="1078"/>
    </row>
    <row r="641">
      <c r="C641" s="1078"/>
    </row>
    <row r="642">
      <c r="C642" s="1078"/>
    </row>
    <row r="643">
      <c r="C643" s="1078"/>
    </row>
    <row r="644">
      <c r="C644" s="1078"/>
    </row>
    <row r="645">
      <c r="C645" s="1078"/>
    </row>
    <row r="646">
      <c r="C646" s="1078"/>
    </row>
    <row r="647">
      <c r="C647" s="1078"/>
    </row>
    <row r="648">
      <c r="C648" s="1078"/>
    </row>
    <row r="649">
      <c r="C649" s="1078"/>
    </row>
    <row r="650">
      <c r="C650" s="1078"/>
    </row>
    <row r="651">
      <c r="C651" s="1078"/>
    </row>
    <row r="652">
      <c r="C652" s="1078"/>
    </row>
    <row r="653">
      <c r="C653" s="1078"/>
    </row>
    <row r="654">
      <c r="C654" s="1078"/>
    </row>
    <row r="655">
      <c r="C655" s="1078"/>
    </row>
    <row r="656">
      <c r="C656" s="1078"/>
    </row>
    <row r="657">
      <c r="C657" s="1078"/>
    </row>
    <row r="658">
      <c r="C658" s="1078"/>
    </row>
    <row r="659">
      <c r="C659" s="1078"/>
    </row>
    <row r="660">
      <c r="C660" s="1078"/>
    </row>
    <row r="661">
      <c r="C661" s="1078"/>
    </row>
    <row r="662">
      <c r="C662" s="1078"/>
    </row>
    <row r="663">
      <c r="C663" s="1078"/>
    </row>
    <row r="664">
      <c r="C664" s="1078"/>
    </row>
    <row r="665">
      <c r="C665" s="1078"/>
    </row>
    <row r="666">
      <c r="C666" s="1078"/>
    </row>
    <row r="667">
      <c r="C667" s="1078"/>
    </row>
    <row r="668">
      <c r="C668" s="1078"/>
    </row>
    <row r="669">
      <c r="C669" s="1078"/>
    </row>
    <row r="670">
      <c r="C670" s="1078"/>
    </row>
    <row r="671">
      <c r="C671" s="1078"/>
    </row>
    <row r="672">
      <c r="C672" s="1078"/>
    </row>
    <row r="673">
      <c r="C673" s="1078"/>
    </row>
    <row r="674">
      <c r="C674" s="1078"/>
    </row>
    <row r="675">
      <c r="C675" s="1078"/>
    </row>
    <row r="676">
      <c r="C676" s="1078"/>
    </row>
    <row r="677">
      <c r="C677" s="1078"/>
    </row>
    <row r="678">
      <c r="C678" s="1078"/>
    </row>
    <row r="679">
      <c r="C679" s="1078"/>
    </row>
    <row r="680">
      <c r="C680" s="1078"/>
    </row>
    <row r="681">
      <c r="C681" s="1078"/>
    </row>
    <row r="682">
      <c r="C682" s="1078"/>
    </row>
    <row r="683">
      <c r="C683" s="1078"/>
    </row>
    <row r="684">
      <c r="C684" s="1078"/>
    </row>
    <row r="685">
      <c r="C685" s="1078"/>
    </row>
    <row r="686">
      <c r="C686" s="1078"/>
    </row>
    <row r="687">
      <c r="C687" s="1078"/>
    </row>
    <row r="688">
      <c r="C688" s="1078"/>
    </row>
    <row r="689">
      <c r="C689" s="1078"/>
    </row>
    <row r="690">
      <c r="C690" s="1078"/>
    </row>
    <row r="691">
      <c r="C691" s="1078"/>
    </row>
    <row r="692">
      <c r="C692" s="1078"/>
    </row>
    <row r="693">
      <c r="C693" s="1078"/>
    </row>
    <row r="694">
      <c r="C694" s="1078"/>
    </row>
    <row r="695">
      <c r="C695" s="1078"/>
    </row>
    <row r="696">
      <c r="C696" s="1078"/>
    </row>
    <row r="697">
      <c r="C697" s="1078"/>
    </row>
    <row r="698">
      <c r="C698" s="1078"/>
    </row>
    <row r="699">
      <c r="C699" s="1078"/>
    </row>
    <row r="700">
      <c r="C700" s="1078"/>
    </row>
    <row r="701">
      <c r="C701" s="1078"/>
    </row>
    <row r="702">
      <c r="C702" s="1078"/>
    </row>
    <row r="703">
      <c r="C703" s="1078"/>
    </row>
    <row r="704">
      <c r="C704" s="1078"/>
    </row>
    <row r="705">
      <c r="C705" s="1078"/>
    </row>
    <row r="706">
      <c r="C706" s="1078"/>
    </row>
    <row r="707">
      <c r="C707" s="1078"/>
    </row>
    <row r="708">
      <c r="C708" s="1078"/>
    </row>
    <row r="709">
      <c r="C709" s="1078"/>
    </row>
    <row r="710">
      <c r="C710" s="1078"/>
    </row>
    <row r="711">
      <c r="C711" s="1078"/>
    </row>
    <row r="712">
      <c r="C712" s="1078"/>
    </row>
    <row r="713">
      <c r="C713" s="1078"/>
    </row>
    <row r="714">
      <c r="C714" s="1078"/>
    </row>
    <row r="715">
      <c r="C715" s="1078"/>
    </row>
    <row r="716">
      <c r="C716" s="1078"/>
    </row>
    <row r="717">
      <c r="C717" s="1078"/>
    </row>
    <row r="718">
      <c r="C718" s="1078"/>
    </row>
    <row r="719">
      <c r="C719" s="1078"/>
    </row>
    <row r="720">
      <c r="C720" s="1078"/>
    </row>
    <row r="721">
      <c r="C721" s="1078"/>
    </row>
    <row r="722">
      <c r="C722" s="1078"/>
    </row>
    <row r="723">
      <c r="C723" s="1078"/>
    </row>
    <row r="724">
      <c r="C724" s="1078"/>
    </row>
    <row r="725">
      <c r="C725" s="1078"/>
    </row>
    <row r="726">
      <c r="C726" s="1078"/>
    </row>
    <row r="727">
      <c r="C727" s="1078"/>
    </row>
    <row r="728">
      <c r="C728" s="1078"/>
    </row>
    <row r="729">
      <c r="C729" s="1078"/>
    </row>
    <row r="730">
      <c r="C730" s="1078"/>
    </row>
    <row r="731">
      <c r="C731" s="1078"/>
    </row>
    <row r="732">
      <c r="C732" s="1078"/>
    </row>
    <row r="733">
      <c r="C733" s="1078"/>
    </row>
    <row r="734">
      <c r="C734" s="1078"/>
    </row>
    <row r="735">
      <c r="C735" s="1078"/>
    </row>
    <row r="736">
      <c r="C736" s="1078"/>
    </row>
    <row r="737">
      <c r="C737" s="1078"/>
    </row>
    <row r="738">
      <c r="C738" s="1078"/>
    </row>
    <row r="739">
      <c r="C739" s="1078"/>
    </row>
    <row r="740">
      <c r="C740" s="1078"/>
    </row>
    <row r="741">
      <c r="C741" s="1078"/>
    </row>
    <row r="742">
      <c r="C742" s="1078"/>
    </row>
    <row r="743">
      <c r="C743" s="1078"/>
    </row>
    <row r="744">
      <c r="C744" s="1078"/>
    </row>
    <row r="745">
      <c r="C745" s="1078"/>
    </row>
    <row r="746">
      <c r="C746" s="1078"/>
    </row>
    <row r="747">
      <c r="C747" s="1078"/>
    </row>
    <row r="748">
      <c r="C748" s="1078"/>
    </row>
    <row r="749">
      <c r="C749" s="1078"/>
    </row>
    <row r="750">
      <c r="C750" s="1078"/>
    </row>
    <row r="751">
      <c r="C751" s="1078"/>
    </row>
    <row r="752">
      <c r="C752" s="1078"/>
    </row>
    <row r="753">
      <c r="C753" s="1078"/>
    </row>
    <row r="754">
      <c r="C754" s="1078"/>
    </row>
    <row r="755">
      <c r="C755" s="1078"/>
    </row>
    <row r="756">
      <c r="C756" s="1078"/>
    </row>
    <row r="757">
      <c r="C757" s="1078"/>
    </row>
    <row r="758">
      <c r="C758" s="1078"/>
    </row>
    <row r="759">
      <c r="C759" s="1078"/>
    </row>
    <row r="760">
      <c r="C760" s="1078"/>
    </row>
    <row r="761">
      <c r="C761" s="1078"/>
    </row>
    <row r="762">
      <c r="C762" s="1078"/>
    </row>
    <row r="763">
      <c r="C763" s="1078"/>
    </row>
    <row r="764">
      <c r="C764" s="1078"/>
    </row>
    <row r="765">
      <c r="C765" s="1078"/>
    </row>
    <row r="766">
      <c r="C766" s="1078"/>
    </row>
    <row r="767">
      <c r="C767" s="1078"/>
    </row>
    <row r="768">
      <c r="C768" s="1078"/>
    </row>
    <row r="769">
      <c r="C769" s="1078"/>
    </row>
    <row r="770">
      <c r="C770" s="1078"/>
    </row>
    <row r="771">
      <c r="C771" s="1078"/>
    </row>
    <row r="772">
      <c r="C772" s="1078"/>
    </row>
    <row r="773">
      <c r="C773" s="1078"/>
    </row>
    <row r="774">
      <c r="C774" s="1078"/>
    </row>
    <row r="775">
      <c r="C775" s="1078"/>
    </row>
    <row r="776">
      <c r="C776" s="1078"/>
    </row>
    <row r="777">
      <c r="C777" s="1078"/>
    </row>
    <row r="778">
      <c r="C778" s="1078"/>
    </row>
    <row r="779">
      <c r="C779" s="1078"/>
    </row>
    <row r="780">
      <c r="C780" s="1078"/>
    </row>
    <row r="781">
      <c r="C781" s="1078"/>
    </row>
    <row r="782">
      <c r="C782" s="1078"/>
    </row>
    <row r="783">
      <c r="C783" s="1078"/>
    </row>
    <row r="784">
      <c r="C784" s="1078"/>
    </row>
    <row r="785">
      <c r="C785" s="1078"/>
    </row>
    <row r="786">
      <c r="C786" s="1078"/>
    </row>
    <row r="787">
      <c r="C787" s="1078"/>
    </row>
    <row r="788">
      <c r="C788" s="1078"/>
    </row>
    <row r="789">
      <c r="C789" s="1078"/>
    </row>
    <row r="790">
      <c r="C790" s="1078"/>
    </row>
    <row r="791">
      <c r="C791" s="1078"/>
    </row>
    <row r="792">
      <c r="C792" s="1078"/>
    </row>
    <row r="793">
      <c r="C793" s="1078"/>
    </row>
    <row r="794">
      <c r="C794" s="1078"/>
    </row>
    <row r="795">
      <c r="C795" s="1078"/>
    </row>
    <row r="796">
      <c r="C796" s="1078"/>
    </row>
    <row r="797">
      <c r="C797" s="1078"/>
    </row>
    <row r="798">
      <c r="C798" s="1078"/>
    </row>
    <row r="799">
      <c r="C799" s="1078"/>
    </row>
    <row r="800">
      <c r="C800" s="1078"/>
    </row>
    <row r="801">
      <c r="C801" s="1078"/>
    </row>
    <row r="802">
      <c r="C802" s="1078"/>
    </row>
    <row r="803">
      <c r="C803" s="1078"/>
    </row>
    <row r="804">
      <c r="C804" s="1078"/>
    </row>
    <row r="805">
      <c r="C805" s="1078"/>
    </row>
    <row r="806">
      <c r="C806" s="1078"/>
    </row>
    <row r="807">
      <c r="C807" s="1078"/>
    </row>
    <row r="808">
      <c r="C808" s="1078"/>
    </row>
    <row r="809">
      <c r="C809" s="1078"/>
    </row>
    <row r="810">
      <c r="C810" s="1078"/>
    </row>
    <row r="811">
      <c r="C811" s="1078"/>
    </row>
    <row r="812">
      <c r="C812" s="1078"/>
    </row>
    <row r="813">
      <c r="C813" s="1078"/>
    </row>
    <row r="814">
      <c r="C814" s="1078"/>
    </row>
    <row r="815">
      <c r="C815" s="1078"/>
    </row>
    <row r="816">
      <c r="C816" s="1078"/>
    </row>
    <row r="817">
      <c r="C817" s="1078"/>
    </row>
    <row r="818">
      <c r="C818" s="1078"/>
    </row>
    <row r="819">
      <c r="C819" s="1078"/>
    </row>
    <row r="820">
      <c r="C820" s="1078"/>
    </row>
    <row r="821">
      <c r="C821" s="1078"/>
    </row>
    <row r="822">
      <c r="C822" s="1078"/>
    </row>
    <row r="823">
      <c r="C823" s="1078"/>
    </row>
    <row r="824">
      <c r="C824" s="1078"/>
    </row>
    <row r="825">
      <c r="C825" s="1078"/>
    </row>
    <row r="826">
      <c r="C826" s="1078"/>
    </row>
    <row r="827">
      <c r="C827" s="1078"/>
    </row>
    <row r="828">
      <c r="C828" s="1078"/>
    </row>
    <row r="829">
      <c r="C829" s="1078"/>
    </row>
    <row r="830">
      <c r="C830" s="1078"/>
    </row>
    <row r="831">
      <c r="C831" s="1078"/>
    </row>
    <row r="832">
      <c r="C832" s="1078"/>
    </row>
    <row r="833">
      <c r="C833" s="1078"/>
    </row>
    <row r="834">
      <c r="C834" s="1078"/>
    </row>
    <row r="835">
      <c r="C835" s="1078"/>
    </row>
    <row r="836">
      <c r="C836" s="1078"/>
    </row>
    <row r="837">
      <c r="C837" s="1078"/>
    </row>
    <row r="838">
      <c r="C838" s="1078"/>
    </row>
    <row r="839">
      <c r="C839" s="1078"/>
    </row>
    <row r="840">
      <c r="C840" s="1078"/>
    </row>
    <row r="841">
      <c r="C841" s="1078"/>
    </row>
    <row r="842">
      <c r="C842" s="1078"/>
    </row>
    <row r="843">
      <c r="C843" s="1078"/>
    </row>
    <row r="844">
      <c r="C844" s="1078"/>
    </row>
    <row r="845">
      <c r="C845" s="1078"/>
    </row>
    <row r="846">
      <c r="C846" s="1078"/>
    </row>
    <row r="847">
      <c r="C847" s="1078"/>
    </row>
    <row r="848">
      <c r="C848" s="1078"/>
    </row>
    <row r="849">
      <c r="C849" s="1078"/>
    </row>
    <row r="850">
      <c r="C850" s="1078"/>
    </row>
    <row r="851">
      <c r="C851" s="1078"/>
    </row>
    <row r="852">
      <c r="C852" s="1078"/>
    </row>
    <row r="853">
      <c r="C853" s="1078"/>
    </row>
    <row r="854">
      <c r="C854" s="1078"/>
    </row>
    <row r="855">
      <c r="C855" s="1078"/>
    </row>
    <row r="856">
      <c r="C856" s="1078"/>
    </row>
    <row r="857">
      <c r="C857" s="1078"/>
    </row>
    <row r="858">
      <c r="C858" s="1078"/>
    </row>
    <row r="859">
      <c r="C859" s="1078"/>
    </row>
    <row r="860">
      <c r="C860" s="1078"/>
    </row>
    <row r="861">
      <c r="C861" s="1078"/>
    </row>
    <row r="862">
      <c r="C862" s="1078"/>
    </row>
    <row r="863">
      <c r="C863" s="1078"/>
    </row>
    <row r="864">
      <c r="C864" s="1078"/>
    </row>
    <row r="865">
      <c r="C865" s="1078"/>
    </row>
    <row r="866">
      <c r="C866" s="1078"/>
    </row>
    <row r="867">
      <c r="C867" s="1078"/>
    </row>
    <row r="868">
      <c r="C868" s="1078"/>
    </row>
    <row r="869">
      <c r="C869" s="1078"/>
    </row>
    <row r="870">
      <c r="C870" s="1078"/>
    </row>
    <row r="871">
      <c r="C871" s="1078"/>
    </row>
    <row r="872">
      <c r="C872" s="1078"/>
    </row>
    <row r="873">
      <c r="C873" s="1078"/>
    </row>
    <row r="874">
      <c r="C874" s="1078"/>
    </row>
    <row r="875">
      <c r="C875" s="1078"/>
    </row>
    <row r="876">
      <c r="C876" s="1078"/>
    </row>
    <row r="877">
      <c r="C877" s="1078"/>
    </row>
    <row r="878">
      <c r="C878" s="1078"/>
    </row>
    <row r="879">
      <c r="C879" s="1078"/>
    </row>
    <row r="880">
      <c r="C880" s="1078"/>
    </row>
    <row r="881">
      <c r="C881" s="1078"/>
    </row>
    <row r="882">
      <c r="C882" s="1078"/>
    </row>
    <row r="883">
      <c r="C883" s="1078"/>
    </row>
    <row r="884">
      <c r="C884" s="1078"/>
    </row>
    <row r="885">
      <c r="C885" s="1078"/>
    </row>
    <row r="886">
      <c r="C886" s="1078"/>
    </row>
    <row r="887">
      <c r="C887" s="1078"/>
    </row>
    <row r="888">
      <c r="C888" s="1078"/>
    </row>
    <row r="889">
      <c r="C889" s="1078"/>
    </row>
    <row r="890">
      <c r="C890" s="1078"/>
    </row>
    <row r="891">
      <c r="C891" s="1078"/>
    </row>
    <row r="892">
      <c r="C892" s="1078"/>
    </row>
    <row r="893">
      <c r="C893" s="1078"/>
    </row>
    <row r="894">
      <c r="C894" s="1078"/>
    </row>
    <row r="895">
      <c r="C895" s="1078"/>
    </row>
    <row r="896">
      <c r="C896" s="1078"/>
    </row>
    <row r="897">
      <c r="C897" s="1078"/>
    </row>
    <row r="898">
      <c r="C898" s="1078"/>
    </row>
    <row r="899">
      <c r="C899" s="1078"/>
    </row>
    <row r="900">
      <c r="C900" s="1078"/>
    </row>
    <row r="901">
      <c r="C901" s="1078"/>
    </row>
    <row r="902">
      <c r="C902" s="1078"/>
    </row>
    <row r="903">
      <c r="C903" s="1078"/>
    </row>
    <row r="904">
      <c r="C904" s="1078"/>
    </row>
    <row r="905">
      <c r="C905" s="1078"/>
    </row>
    <row r="906">
      <c r="C906" s="1078"/>
    </row>
    <row r="907">
      <c r="C907" s="1078"/>
    </row>
    <row r="908">
      <c r="C908" s="1078"/>
    </row>
    <row r="909">
      <c r="C909" s="1078"/>
    </row>
    <row r="910">
      <c r="C910" s="1078"/>
    </row>
    <row r="911">
      <c r="C911" s="1078"/>
    </row>
    <row r="912">
      <c r="C912" s="1078"/>
    </row>
    <row r="913">
      <c r="C913" s="1078"/>
    </row>
    <row r="914">
      <c r="C914" s="1078"/>
    </row>
    <row r="915">
      <c r="C915" s="1078"/>
    </row>
    <row r="916">
      <c r="C916" s="1078"/>
    </row>
    <row r="917">
      <c r="C917" s="1078"/>
    </row>
    <row r="918">
      <c r="C918" s="1078"/>
    </row>
    <row r="919">
      <c r="C919" s="1078"/>
    </row>
    <row r="920">
      <c r="C920" s="1078"/>
    </row>
    <row r="921">
      <c r="C921" s="1078"/>
    </row>
    <row r="922">
      <c r="C922" s="1078"/>
    </row>
    <row r="923">
      <c r="C923" s="1078"/>
    </row>
    <row r="924">
      <c r="C924" s="1078"/>
    </row>
    <row r="925">
      <c r="C925" s="1078"/>
    </row>
    <row r="926">
      <c r="C926" s="1078"/>
    </row>
    <row r="927">
      <c r="C927" s="1078"/>
    </row>
    <row r="928">
      <c r="C928" s="1078"/>
    </row>
    <row r="929">
      <c r="C929" s="1078"/>
    </row>
    <row r="930">
      <c r="C930" s="1078"/>
    </row>
    <row r="931">
      <c r="C931" s="1078"/>
    </row>
    <row r="932">
      <c r="C932" s="1078"/>
    </row>
    <row r="933">
      <c r="C933" s="1078"/>
    </row>
    <row r="934">
      <c r="C934" s="1078"/>
    </row>
    <row r="935">
      <c r="C935" s="1078"/>
    </row>
    <row r="936">
      <c r="C936" s="1078"/>
    </row>
    <row r="937">
      <c r="C937" s="1078"/>
    </row>
    <row r="938">
      <c r="C938" s="1078"/>
    </row>
    <row r="939">
      <c r="C939" s="1078"/>
    </row>
    <row r="940">
      <c r="C940" s="1078"/>
    </row>
    <row r="941">
      <c r="C941" s="1078"/>
    </row>
    <row r="942">
      <c r="C942" s="1078"/>
    </row>
    <row r="943">
      <c r="C943" s="1078"/>
    </row>
    <row r="944">
      <c r="C944" s="1078"/>
    </row>
    <row r="945">
      <c r="C945" s="1078"/>
    </row>
    <row r="946">
      <c r="C946" s="1078"/>
    </row>
    <row r="947">
      <c r="C947" s="1078"/>
    </row>
    <row r="948">
      <c r="C948" s="1078"/>
    </row>
    <row r="949">
      <c r="C949" s="1078"/>
    </row>
    <row r="950">
      <c r="C950" s="1078"/>
    </row>
    <row r="951">
      <c r="C951" s="1078"/>
    </row>
    <row r="952">
      <c r="C952" s="1078"/>
    </row>
    <row r="953">
      <c r="C953" s="1078"/>
    </row>
    <row r="954">
      <c r="C954" s="1078"/>
    </row>
    <row r="955">
      <c r="C955" s="1078"/>
    </row>
    <row r="956">
      <c r="C956" s="1078"/>
    </row>
    <row r="957">
      <c r="C957" s="1078"/>
    </row>
    <row r="958">
      <c r="C958" s="1078"/>
    </row>
    <row r="959">
      <c r="C959" s="1078"/>
    </row>
    <row r="960">
      <c r="C960" s="1078"/>
    </row>
    <row r="961">
      <c r="C961" s="1078"/>
    </row>
    <row r="962">
      <c r="C962" s="1078"/>
    </row>
    <row r="963">
      <c r="C963" s="1078"/>
    </row>
    <row r="964">
      <c r="C964" s="1078"/>
    </row>
    <row r="965">
      <c r="C965" s="1078"/>
    </row>
    <row r="966">
      <c r="C966" s="1078"/>
    </row>
    <row r="967">
      <c r="C967" s="1078"/>
    </row>
    <row r="968">
      <c r="C968" s="1078"/>
    </row>
    <row r="969">
      <c r="C969" s="1078"/>
    </row>
    <row r="970">
      <c r="C970" s="1078"/>
    </row>
    <row r="971">
      <c r="C971" s="1078"/>
    </row>
    <row r="972">
      <c r="C972" s="1078"/>
    </row>
    <row r="973">
      <c r="C973" s="1078"/>
    </row>
    <row r="974">
      <c r="C974" s="1078"/>
    </row>
    <row r="975">
      <c r="C975" s="1078"/>
    </row>
    <row r="976">
      <c r="C976" s="1078"/>
    </row>
    <row r="977">
      <c r="C977" s="1078"/>
    </row>
    <row r="978">
      <c r="C978" s="1078"/>
    </row>
    <row r="979">
      <c r="C979" s="1078"/>
    </row>
    <row r="980">
      <c r="C980" s="1078"/>
    </row>
    <row r="981">
      <c r="C981" s="1078"/>
    </row>
    <row r="982">
      <c r="C982" s="1078"/>
    </row>
    <row r="983">
      <c r="C983" s="1078"/>
    </row>
    <row r="984">
      <c r="C984" s="1078"/>
    </row>
    <row r="985">
      <c r="C985" s="1078"/>
    </row>
    <row r="986">
      <c r="C986" s="1078"/>
    </row>
    <row r="987">
      <c r="C987" s="1078"/>
    </row>
    <row r="988">
      <c r="C988" s="1078"/>
    </row>
    <row r="989">
      <c r="C989" s="1078"/>
    </row>
    <row r="990">
      <c r="C990" s="1078"/>
    </row>
    <row r="991">
      <c r="C991" s="1078"/>
    </row>
    <row r="992">
      <c r="C992" s="1078"/>
    </row>
    <row r="993">
      <c r="C993" s="1078"/>
    </row>
    <row r="994">
      <c r="C994" s="1078"/>
    </row>
    <row r="995">
      <c r="C995" s="1078"/>
    </row>
    <row r="996">
      <c r="C996" s="1078"/>
    </row>
    <row r="997">
      <c r="C997" s="1078"/>
    </row>
    <row r="998">
      <c r="C998" s="1078"/>
    </row>
    <row r="999">
      <c r="C999" s="1078"/>
    </row>
    <row r="1000">
      <c r="C1000" s="1078"/>
    </row>
    <row r="1001">
      <c r="C1001" s="1078"/>
    </row>
  </sheetData>
  <drawing r:id="rId1"/>
</worksheet>
</file>