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slicers/slicer1.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D:\Work\Chandoo.org\Formulas\"/>
    </mc:Choice>
  </mc:AlternateContent>
  <xr:revisionPtr revIDLastSave="0" documentId="13_ncr:1_{846770EA-70FB-4803-AF7E-7E25282CCBA4}" xr6:coauthVersionLast="36" xr6:coauthVersionMax="36" xr10:uidLastSave="{00000000-0000-0000-0000-000000000000}"/>
  <bookViews>
    <workbookView xWindow="0" yWindow="0" windowWidth="25200" windowHeight="11760" xr2:uid="{00000000-000D-0000-FFFF-FFFF00000000}"/>
  </bookViews>
  <sheets>
    <sheet name="Top 10" sheetId="1" r:id="rId1"/>
    <sheet name="Output" sheetId="2" r:id="rId2"/>
  </sheets>
  <definedNames>
    <definedName name="Slicer_Lead_Group">#N/A</definedName>
    <definedName name="Slicer_Territor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N51" i="1" l="1"/>
  <c r="N22" i="1"/>
  <c r="N21" i="1"/>
  <c r="N50" i="1"/>
  <c r="O51" i="1"/>
  <c r="O50" i="1"/>
  <c r="O46" i="1"/>
  <c r="O45" i="1"/>
  <c r="O37" i="1"/>
  <c r="O33" i="1"/>
  <c r="O22" i="1"/>
  <c r="O21" i="1"/>
  <c r="O16" i="1"/>
  <c r="O15" i="1"/>
  <c r="O8" i="1"/>
  <c r="N3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N45" i="1"/>
  <c r="C3" i="2"/>
  <c r="N37"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G4" i="1"/>
  <c r="G5" i="1"/>
  <c r="G6" i="1"/>
  <c r="G7" i="1"/>
  <c r="G8" i="1"/>
  <c r="G9" i="1"/>
  <c r="G10" i="1"/>
  <c r="G11" i="1"/>
  <c r="G12" i="1"/>
  <c r="G13" i="1"/>
  <c r="G14" i="1"/>
  <c r="G15" i="1"/>
  <c r="G16" i="1"/>
  <c r="G17" i="1"/>
  <c r="G18" i="1"/>
  <c r="G19" i="1"/>
  <c r="G20" i="1"/>
  <c r="G21" i="1"/>
  <c r="G22" i="1"/>
  <c r="G23" i="1"/>
  <c r="G24" i="1"/>
  <c r="G25" i="1"/>
  <c r="G26" i="1"/>
  <c r="G27" i="1"/>
  <c r="G28" i="1"/>
  <c r="G29" i="1"/>
  <c r="G30" i="1"/>
  <c r="G31" i="1"/>
  <c r="G32" i="1"/>
  <c r="G33" i="1"/>
  <c r="G34" i="1"/>
  <c r="G35" i="1"/>
  <c r="G36" i="1"/>
  <c r="G37" i="1"/>
  <c r="G38" i="1"/>
  <c r="G39" i="1"/>
  <c r="G40" i="1"/>
  <c r="G41" i="1"/>
  <c r="N8" i="1"/>
  <c r="N46" i="1" l="1"/>
  <c r="N16" i="1"/>
  <c r="N15" i="1"/>
</calcChain>
</file>

<file path=xl/sharedStrings.xml><?xml version="1.0" encoding="utf-8"?>
<sst xmlns="http://schemas.openxmlformats.org/spreadsheetml/2006/main" count="124" uniqueCount="84">
  <si>
    <t>Top 10 Excel Formulas</t>
  </si>
  <si>
    <t>Chandoo.org</t>
  </si>
  <si>
    <t>Lead Number</t>
  </si>
  <si>
    <t>Date</t>
  </si>
  <si>
    <t>Purchase Amount</t>
  </si>
  <si>
    <t>Quantity</t>
  </si>
  <si>
    <t>CO</t>
  </si>
  <si>
    <t>WA</t>
  </si>
  <si>
    <t>NY</t>
  </si>
  <si>
    <t>TX</t>
  </si>
  <si>
    <t>OH</t>
  </si>
  <si>
    <t>OTH0001</t>
  </si>
  <si>
    <t>WEB0002</t>
  </si>
  <si>
    <t>WEB0003</t>
  </si>
  <si>
    <t>FB0004</t>
  </si>
  <si>
    <t>FB0005</t>
  </si>
  <si>
    <t>CRG0006</t>
  </si>
  <si>
    <t>OTH0007</t>
  </si>
  <si>
    <t>OTH0008</t>
  </si>
  <si>
    <t>WEB0009</t>
  </si>
  <si>
    <t>CRG0010</t>
  </si>
  <si>
    <t>WEB0011</t>
  </si>
  <si>
    <t>FB0012</t>
  </si>
  <si>
    <t>ADS0013</t>
  </si>
  <si>
    <t>NP0014</t>
  </si>
  <si>
    <t>CRG0015</t>
  </si>
  <si>
    <t>OTH0016</t>
  </si>
  <si>
    <t>FB0017</t>
  </si>
  <si>
    <t>NP0018</t>
  </si>
  <si>
    <t>FB0019</t>
  </si>
  <si>
    <t>OTH0020</t>
  </si>
  <si>
    <t>FB0021</t>
  </si>
  <si>
    <t>FB0022</t>
  </si>
  <si>
    <t>OTH0023</t>
  </si>
  <si>
    <t>NP0024</t>
  </si>
  <si>
    <t>CRG0025</t>
  </si>
  <si>
    <t>FB0026</t>
  </si>
  <si>
    <t>FB0027</t>
  </si>
  <si>
    <t>CRG0028</t>
  </si>
  <si>
    <t>ADS0029</t>
  </si>
  <si>
    <t>OTH0030</t>
  </si>
  <si>
    <t>OTH0031</t>
  </si>
  <si>
    <t>NP0032</t>
  </si>
  <si>
    <t>OTH0033</t>
  </si>
  <si>
    <t>OTH0034</t>
  </si>
  <si>
    <t>CRG0035</t>
  </si>
  <si>
    <t>NP0036</t>
  </si>
  <si>
    <t>CRG0037</t>
  </si>
  <si>
    <t>WEB0038</t>
  </si>
  <si>
    <t>State</t>
  </si>
  <si>
    <t>Total Amount</t>
  </si>
  <si>
    <t>Online</t>
  </si>
  <si>
    <t>Offline</t>
  </si>
  <si>
    <t>Lead Group</t>
  </si>
  <si>
    <t>Territory</t>
  </si>
  <si>
    <t>Lead number</t>
  </si>
  <si>
    <t>subtotal</t>
  </si>
  <si>
    <t>Age</t>
  </si>
  <si>
    <t>NP0021</t>
  </si>
  <si>
    <t>Formula examples</t>
  </si>
  <si>
    <t>Table references</t>
  </si>
  <si>
    <t>IFS</t>
  </si>
  <si>
    <t>Look at Lead group column in the table</t>
  </si>
  <si>
    <t>SUMIFS</t>
  </si>
  <si>
    <t>COUNTIFS</t>
  </si>
  <si>
    <t>SWITCH</t>
  </si>
  <si>
    <t>Look at Territory column in the table</t>
  </si>
  <si>
    <t>VLOOKUP</t>
  </si>
  <si>
    <t>Wildcard lookup</t>
  </si>
  <si>
    <t>Normal lookup, with IFERROR too</t>
  </si>
  <si>
    <t>SUBTOTAL</t>
  </si>
  <si>
    <t>See the "Output" worksheet</t>
  </si>
  <si>
    <t>MAXIFS</t>
  </si>
  <si>
    <t>MAX Purchase amount</t>
  </si>
  <si>
    <t>Online purchase max</t>
  </si>
  <si>
    <t>Find example</t>
  </si>
  <si>
    <t>FIND / SEARCH</t>
  </si>
  <si>
    <t>Search example</t>
  </si>
  <si>
    <t>TODAY</t>
  </si>
  <si>
    <t>See Age column in table</t>
  </si>
  <si>
    <t>IFERROR</t>
  </si>
  <si>
    <t>Refer to the VLOOKUP examples above.</t>
  </si>
  <si>
    <t>Count of people</t>
  </si>
  <si>
    <t>SUBTOTAL Example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</si>
</sst>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d\-mmm\-yy;@"/>
    <numFmt numFmtId="165" formatCode="&quot;$&quot;#,##0"/>
    <numFmt numFmtId="166" formatCode="[$-F800]dddd\,\ mmmm\ dd\,\ yyyy"/>
    <numFmt numFmtId="171" formatCode="_(* #,##0_);_(* \(#,##0\);_(* &quot;-&quot;??_);_(@_)"/>
  </numFmts>
  <fonts count="8" x14ac:knownFonts="1">
    <font>
      <sz val="11"/>
      <color theme="1"/>
      <name val="Calibri"/>
      <family val="2"/>
      <scheme val="minor"/>
    </font>
    <font>
      <sz val="24"/>
      <color theme="1"/>
      <name val="Segoe UI Light"/>
      <family val="2"/>
    </font>
    <font>
      <sz val="11"/>
      <color theme="1"/>
      <name val="Calibri"/>
      <family val="2"/>
      <scheme val="minor"/>
    </font>
    <font>
      <b/>
      <sz val="11"/>
      <color theme="1"/>
      <name val="Calibri"/>
      <family val="2"/>
      <scheme val="minor"/>
    </font>
    <font>
      <u/>
      <sz val="11"/>
      <color theme="10"/>
      <name val="Calibri"/>
      <family val="2"/>
      <scheme val="minor"/>
    </font>
    <font>
      <u/>
      <sz val="24"/>
      <color theme="0" tint="-4.9989318521683403E-2"/>
      <name val="Calibri"/>
      <family val="2"/>
      <scheme val="minor"/>
    </font>
    <font>
      <b/>
      <sz val="16"/>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theme="7"/>
        <bgColor indexed="64"/>
      </patternFill>
    </fill>
    <fill>
      <patternFill patternType="solid">
        <fgColor theme="8"/>
        <bgColor indexed="64"/>
      </patternFill>
    </fill>
    <fill>
      <patternFill patternType="solid">
        <fgColor theme="7" tint="0.59999389629810485"/>
        <bgColor indexed="64"/>
      </patternFill>
    </fill>
    <fill>
      <patternFill patternType="solid">
        <fgColor theme="7" tint="0.79998168889431442"/>
        <bgColor indexed="64"/>
      </patternFill>
    </fill>
  </fills>
  <borders count="2">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s>
  <cellStyleXfs count="3">
    <xf numFmtId="0" fontId="0" fillId="0" borderId="0"/>
    <xf numFmtId="43" fontId="2" fillId="0" borderId="0" applyFont="0" applyFill="0" applyBorder="0" applyAlignment="0" applyProtection="0"/>
    <xf numFmtId="0" fontId="4" fillId="0" borderId="0" applyNumberFormat="0" applyFill="0" applyBorder="0" applyAlignment="0" applyProtection="0"/>
  </cellStyleXfs>
  <cellXfs count="23">
    <xf numFmtId="0" fontId="0" fillId="0" borderId="0" xfId="0"/>
    <xf numFmtId="0" fontId="1" fillId="2" borderId="0" xfId="0" applyFont="1" applyFill="1" applyAlignment="1">
      <alignment vertical="center"/>
    </xf>
    <xf numFmtId="0" fontId="1" fillId="2" borderId="0" xfId="0" applyFont="1" applyFill="1"/>
    <xf numFmtId="165" fontId="0" fillId="0" borderId="0" xfId="0" applyNumberFormat="1"/>
    <xf numFmtId="164" fontId="0" fillId="0" borderId="0" xfId="0" applyNumberFormat="1" applyAlignment="1">
      <alignment horizontal="center" vertical="center"/>
    </xf>
    <xf numFmtId="0" fontId="0" fillId="0" borderId="0" xfId="0" applyAlignment="1">
      <alignment horizontal="center"/>
    </xf>
    <xf numFmtId="14" fontId="0" fillId="0" borderId="0" xfId="0" applyNumberFormat="1"/>
    <xf numFmtId="0" fontId="0" fillId="0" borderId="0" xfId="0" applyNumberFormat="1"/>
    <xf numFmtId="0" fontId="5" fillId="3" borderId="0" xfId="2" applyFont="1" applyFill="1" applyAlignment="1">
      <alignment horizontal="center" vertical="center"/>
    </xf>
    <xf numFmtId="0" fontId="3" fillId="0" borderId="0" xfId="0" applyFont="1"/>
    <xf numFmtId="0" fontId="4" fillId="0" borderId="0" xfId="2"/>
    <xf numFmtId="0" fontId="3" fillId="4" borderId="0" xfId="0" applyFont="1" applyFill="1"/>
    <xf numFmtId="0" fontId="0" fillId="4" borderId="0" xfId="0" applyFill="1"/>
    <xf numFmtId="0" fontId="0" fillId="4" borderId="0" xfId="0" applyFill="1" applyAlignment="1">
      <alignment horizontal="center"/>
    </xf>
    <xf numFmtId="0" fontId="7" fillId="0" borderId="0" xfId="0" applyFont="1" applyAlignment="1">
      <alignment horizontal="left" indent="1"/>
    </xf>
    <xf numFmtId="0" fontId="6" fillId="2" borderId="0" xfId="0" applyFont="1" applyFill="1" applyAlignment="1">
      <alignment horizontal="left" vertical="center"/>
    </xf>
    <xf numFmtId="0" fontId="0" fillId="2" borderId="0" xfId="0" applyFill="1"/>
    <xf numFmtId="0" fontId="0" fillId="0" borderId="1" xfId="0" applyBorder="1"/>
    <xf numFmtId="0" fontId="0" fillId="0" borderId="1" xfId="0" applyBorder="1" applyAlignment="1">
      <alignment horizontal="center"/>
    </xf>
    <xf numFmtId="166" fontId="0" fillId="0" borderId="1" xfId="0" applyNumberFormat="1" applyBorder="1" applyAlignment="1">
      <alignment horizontal="center"/>
    </xf>
    <xf numFmtId="14" fontId="0" fillId="0" borderId="1" xfId="0" applyNumberFormat="1" applyBorder="1" applyAlignment="1">
      <alignment horizontal="center"/>
    </xf>
    <xf numFmtId="0" fontId="0" fillId="5" borderId="1" xfId="0" applyFill="1" applyBorder="1"/>
    <xf numFmtId="171" fontId="0" fillId="5" borderId="1" xfId="1" applyNumberFormat="1" applyFont="1" applyFill="1" applyBorder="1"/>
  </cellXfs>
  <cellStyles count="3">
    <cellStyle name="Comma" xfId="1" builtinId="3"/>
    <cellStyle name="Hyperlink" xfId="2" builtinId="8"/>
    <cellStyle name="Normal" xfId="0" builtinId="0"/>
  </cellStyles>
  <dxfs count="6">
    <dxf>
      <numFmt numFmtId="0" formatCode="General"/>
    </dxf>
    <dxf>
      <numFmt numFmtId="0" formatCode="General"/>
    </dxf>
    <dxf>
      <numFmt numFmtId="0" formatCode="General"/>
    </dxf>
    <dxf>
      <numFmt numFmtId="165" formatCode="&quot;$&quot;#,##0"/>
    </dxf>
    <dxf>
      <alignment horizontal="center" vertical="bottom" textRotation="0" wrapText="0" indent="0" justifyLastLine="0" shrinkToFit="0" readingOrder="0"/>
    </dxf>
    <dxf>
      <numFmt numFmtId="164" formatCode="[$-409]dd\-mmm\-yy;@"/>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_rels/drawing1.xml.rels><?xml version="1.0" encoding="UTF-8" standalone="yes"?>
<Relationships xmlns="http://schemas.openxmlformats.org/package/2006/relationships"><Relationship Id="rId2" Type="http://schemas.openxmlformats.org/officeDocument/2006/relationships/hyperlink" Target="https://chandoo.org/wp/top-10-formulas-for-any-situation" TargetMode="External"/><Relationship Id="rId1" Type="http://schemas.openxmlformats.org/officeDocument/2006/relationships/hyperlink" Target="https://www.youtube.com/watch?v=Q-XGJbHG8Vo" TargetMode="External"/></Relationships>
</file>

<file path=xl/drawings/drawing1.xml><?xml version="1.0" encoding="utf-8"?>
<xdr:wsDr xmlns:xdr="http://schemas.openxmlformats.org/drawingml/2006/spreadsheetDrawing" xmlns:a="http://schemas.openxmlformats.org/drawingml/2006/main">
  <xdr:twoCellAnchor>
    <xdr:from>
      <xdr:col>14</xdr:col>
      <xdr:colOff>0</xdr:colOff>
      <xdr:row>1</xdr:row>
      <xdr:rowOff>147637</xdr:rowOff>
    </xdr:from>
    <xdr:to>
      <xdr:col>14</xdr:col>
      <xdr:colOff>1914526</xdr:colOff>
      <xdr:row>4</xdr:row>
      <xdr:rowOff>33337</xdr:rowOff>
    </xdr:to>
    <xdr:sp macro="" textlink="">
      <xdr:nvSpPr>
        <xdr:cNvPr id="2" name="Rectangle: Rounded Corners 1">
          <a:hlinkClick xmlns:r="http://schemas.openxmlformats.org/officeDocument/2006/relationships" r:id="rId1"/>
          <a:extLst>
            <a:ext uri="{FF2B5EF4-FFF2-40B4-BE49-F238E27FC236}">
              <a16:creationId xmlns:a16="http://schemas.microsoft.com/office/drawing/2014/main" id="{2893666E-86C7-41B8-A8B7-9F39B0B1FFC3}"/>
            </a:ext>
          </a:extLst>
        </xdr:cNvPr>
        <xdr:cNvSpPr/>
      </xdr:nvSpPr>
      <xdr:spPr>
        <a:xfrm>
          <a:off x="12201525" y="738187"/>
          <a:ext cx="1914526" cy="457200"/>
        </a:xfrm>
        <a:prstGeom prst="roundRect">
          <a:avLst/>
        </a:prstGeom>
        <a:effectLst>
          <a:outerShdw blurRad="63500" sx="102000" sy="102000" algn="ctr" rotWithShape="0">
            <a:prstClr val="black">
              <a:alpha val="40000"/>
            </a:prstClr>
          </a:outerShdw>
        </a:effectLst>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algn="ctr"/>
          <a:r>
            <a:rPr lang="en-US" sz="140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Watch Video </a:t>
          </a:r>
          <a:r>
            <a:rPr lang="en-US" sz="1400">
              <a:effectLst>
                <a:outerShdw blurRad="50800" dist="38100" dir="5400000" algn="t" rotWithShape="0">
                  <a:prstClr val="black">
                    <a:alpha val="40000"/>
                  </a:prstClr>
                </a:outerShdw>
              </a:effectLst>
              <a:latin typeface="Webdings" panose="05030102010509060703" pitchFamily="18" charset="2"/>
              <a:cs typeface="Segoe UI Light" panose="020B0502040204020203" pitchFamily="34" charset="0"/>
            </a:rPr>
            <a:t>4</a:t>
          </a:r>
        </a:p>
      </xdr:txBody>
    </xdr:sp>
    <xdr:clientData/>
  </xdr:twoCellAnchor>
  <xdr:twoCellAnchor>
    <xdr:from>
      <xdr:col>14</xdr:col>
      <xdr:colOff>2247900</xdr:colOff>
      <xdr:row>1</xdr:row>
      <xdr:rowOff>147637</xdr:rowOff>
    </xdr:from>
    <xdr:to>
      <xdr:col>14</xdr:col>
      <xdr:colOff>4162426</xdr:colOff>
      <xdr:row>4</xdr:row>
      <xdr:rowOff>33337</xdr:rowOff>
    </xdr:to>
    <xdr:sp macro="" textlink="">
      <xdr:nvSpPr>
        <xdr:cNvPr id="3" name="Rectangle: Rounded Corners 2">
          <a:hlinkClick xmlns:r="http://schemas.openxmlformats.org/officeDocument/2006/relationships" r:id="rId2"/>
          <a:extLst>
            <a:ext uri="{FF2B5EF4-FFF2-40B4-BE49-F238E27FC236}">
              <a16:creationId xmlns:a16="http://schemas.microsoft.com/office/drawing/2014/main" id="{634C6316-037C-4D36-8F88-BFFDD6E8F2D9}"/>
            </a:ext>
          </a:extLst>
        </xdr:cNvPr>
        <xdr:cNvSpPr/>
      </xdr:nvSpPr>
      <xdr:spPr>
        <a:xfrm>
          <a:off x="14449425" y="738187"/>
          <a:ext cx="1914526" cy="457200"/>
        </a:xfrm>
        <a:prstGeom prst="roundRect">
          <a:avLst/>
        </a:prstGeom>
        <a:effectLst>
          <a:outerShdw blurRad="63500" sx="102000" sy="102000" algn="ctr" rotWithShape="0">
            <a:prstClr val="black">
              <a:alpha val="40000"/>
            </a:prstClr>
          </a:outerShdw>
        </a:effectLst>
      </xdr:spPr>
      <xdr:style>
        <a:lnRef idx="1">
          <a:schemeClr val="accent5"/>
        </a:lnRef>
        <a:fillRef idx="3">
          <a:schemeClr val="accent5"/>
        </a:fillRef>
        <a:effectRef idx="2">
          <a:schemeClr val="accent5"/>
        </a:effectRef>
        <a:fontRef idx="minor">
          <a:schemeClr val="lt1"/>
        </a:fontRef>
      </xdr:style>
      <xdr:txBody>
        <a:bodyPr vertOverflow="clip" horzOverflow="clip" rtlCol="0" anchor="ctr"/>
        <a:lstStyle/>
        <a:p>
          <a:pPr algn="ctr"/>
          <a:r>
            <a:rPr lang="en-US" sz="1400">
              <a:effectLst>
                <a:outerShdw blurRad="50800" dist="38100" dir="5400000" algn="t" rotWithShape="0">
                  <a:prstClr val="black">
                    <a:alpha val="40000"/>
                  </a:prstClr>
                </a:outerShdw>
              </a:effectLst>
              <a:latin typeface="Segoe UI Light" panose="020B0502040204020203" pitchFamily="34" charset="0"/>
              <a:cs typeface="Segoe UI Light" panose="020B0502040204020203" pitchFamily="34" charset="0"/>
            </a:rPr>
            <a:t>Read Article </a:t>
          </a:r>
          <a:r>
            <a:rPr lang="en-US" sz="1400">
              <a:effectLst>
                <a:outerShdw blurRad="50800" dist="38100" dir="5400000" algn="t" rotWithShape="0">
                  <a:prstClr val="black">
                    <a:alpha val="40000"/>
                  </a:prstClr>
                </a:outerShdw>
              </a:effectLst>
              <a:latin typeface="Segoe UI Emoji" panose="020B0502040204020203" pitchFamily="34" charset="0"/>
              <a:ea typeface="Segoe UI Emoji" panose="020B0502040204020203" pitchFamily="34" charset="0"/>
              <a:cs typeface="Segoe UI Light" panose="020B0502040204020203" pitchFamily="34" charset="0"/>
            </a:rPr>
            <a:t>📄</a:t>
          </a:r>
          <a:endParaRPr lang="en-US" sz="1400">
            <a:effectLst>
              <a:outerShdw blurRad="50800" dist="38100" dir="5400000" algn="t" rotWithShape="0">
                <a:prstClr val="black">
                  <a:alpha val="40000"/>
                </a:prstClr>
              </a:outerShdw>
            </a:effectLst>
            <a:latin typeface="Webdings" panose="05030102010509060703" pitchFamily="18" charset="2"/>
            <a:cs typeface="Segoe UI Light" panose="020B0502040204020203"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8</xdr:col>
      <xdr:colOff>514350</xdr:colOff>
      <xdr:row>2</xdr:row>
      <xdr:rowOff>1</xdr:rowOff>
    </xdr:from>
    <xdr:to>
      <xdr:col>11</xdr:col>
      <xdr:colOff>514350</xdr:colOff>
      <xdr:row>10</xdr:row>
      <xdr:rowOff>1</xdr:rowOff>
    </xdr:to>
    <mc:AlternateContent xmlns:mc="http://schemas.openxmlformats.org/markup-compatibility/2006">
      <mc:Choice xmlns:sle15="http://schemas.microsoft.com/office/drawing/2012/slicer" Requires="sle15">
        <xdr:graphicFrame macro="">
          <xdr:nvGraphicFramePr>
            <xdr:cNvPr id="2" name="Lead Group">
              <a:extLst>
                <a:ext uri="{FF2B5EF4-FFF2-40B4-BE49-F238E27FC236}">
                  <a16:creationId xmlns:a16="http://schemas.microsoft.com/office/drawing/2014/main" id="{A3CF2F08-05A9-46CF-9BEF-35A8FA2E901D}"/>
                </a:ext>
              </a:extLst>
            </xdr:cNvPr>
            <xdr:cNvGraphicFramePr/>
          </xdr:nvGraphicFramePr>
          <xdr:xfrm>
            <a:off x="0" y="0"/>
            <a:ext cx="0" cy="0"/>
          </xdr:xfrm>
          <a:graphic>
            <a:graphicData uri="http://schemas.microsoft.com/office/drawing/2010/slicer">
              <sle:slicer xmlns:sle="http://schemas.microsoft.com/office/drawing/2010/slicer" name="Lead Group"/>
            </a:graphicData>
          </a:graphic>
        </xdr:graphicFrame>
      </mc:Choice>
      <mc:Fallback>
        <xdr:sp macro="" textlink="">
          <xdr:nvSpPr>
            <xdr:cNvPr id="0" name=""/>
            <xdr:cNvSpPr>
              <a:spLocks noTextEdit="1"/>
            </xdr:cNvSpPr>
          </xdr:nvSpPr>
          <xdr:spPr>
            <a:xfrm>
              <a:off x="5057775" y="781051"/>
              <a:ext cx="1828800" cy="1524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514350</xdr:colOff>
      <xdr:row>2</xdr:row>
      <xdr:rowOff>1</xdr:rowOff>
    </xdr:from>
    <xdr:to>
      <xdr:col>7</xdr:col>
      <xdr:colOff>514350</xdr:colOff>
      <xdr:row>10</xdr:row>
      <xdr:rowOff>1</xdr:rowOff>
    </xdr:to>
    <mc:AlternateContent xmlns:mc="http://schemas.openxmlformats.org/markup-compatibility/2006">
      <mc:Choice xmlns:sle15="http://schemas.microsoft.com/office/drawing/2012/slicer" Requires="sle15">
        <xdr:graphicFrame macro="">
          <xdr:nvGraphicFramePr>
            <xdr:cNvPr id="3" name="Territory">
              <a:extLst>
                <a:ext uri="{FF2B5EF4-FFF2-40B4-BE49-F238E27FC236}">
                  <a16:creationId xmlns:a16="http://schemas.microsoft.com/office/drawing/2014/main" id="{FA492333-8557-475B-AD4E-95385B685E64}"/>
                </a:ext>
              </a:extLst>
            </xdr:cNvPr>
            <xdr:cNvGraphicFramePr/>
          </xdr:nvGraphicFramePr>
          <xdr:xfrm>
            <a:off x="0" y="0"/>
            <a:ext cx="0" cy="0"/>
          </xdr:xfrm>
          <a:graphic>
            <a:graphicData uri="http://schemas.microsoft.com/office/drawing/2010/slicer">
              <sle:slicer xmlns:sle="http://schemas.microsoft.com/office/drawing/2010/slicer" name="Territory"/>
            </a:graphicData>
          </a:graphic>
        </xdr:graphicFrame>
      </mc:Choice>
      <mc:Fallback>
        <xdr:sp macro="" textlink="">
          <xdr:nvSpPr>
            <xdr:cNvPr id="0" name=""/>
            <xdr:cNvSpPr>
              <a:spLocks noTextEdit="1"/>
            </xdr:cNvSpPr>
          </xdr:nvSpPr>
          <xdr:spPr>
            <a:xfrm>
              <a:off x="2619375" y="781051"/>
              <a:ext cx="1828800" cy="15240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ead_Group" xr10:uid="{CD87189F-63AE-40DA-B514-3BFDBEB450A4}" sourceName="Lead Group">
  <extLst>
    <x:ext xmlns:x15="http://schemas.microsoft.com/office/spreadsheetml/2010/11/main" uri="{2F2917AC-EB37-4324-AD4E-5DD8C200BD13}">
      <x15:tableSlicerCache tableId="1" column="6"/>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erritory" xr10:uid="{3FA6F83D-2381-4C86-9815-57E90FBB6407}" sourceName="Territory">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ead Group" xr10:uid="{B80C92D7-EA78-4F5C-9C86-B7368165C98C}" cache="Slicer_Lead_Group" caption="Lead Group" rowHeight="241300"/>
  <slicer name="Territory" xr10:uid="{9BD42FCC-BEC7-4F5A-9721-7FCF25E45174}" cache="Slicer_Territory" caption="Territor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34734B-94B7-4708-82C5-E7D874AE8155}" name="data" displayName="data" ref="B3:I41" totalsRowShown="0">
  <autoFilter ref="B3:I41" xr:uid="{ABD80881-8D4B-4DD2-9CE1-4E23E397993F}"/>
  <tableColumns count="8">
    <tableColumn id="1" xr3:uid="{8AC90475-5E0E-45D8-83ED-26F8BC6066E9}" name="Lead Number"/>
    <tableColumn id="2" xr3:uid="{14B4EA49-1EB6-415E-A2FB-195F8D171A10}" name="Date" dataDxfId="5"/>
    <tableColumn id="3" xr3:uid="{BC36D6B2-07C2-4D63-9F6A-34DE4BAFE654}" name="State" dataDxfId="4"/>
    <tableColumn id="4" xr3:uid="{55D4D556-289C-46A2-9BCC-54C47E0136B7}" name="Purchase Amount" dataDxfId="3"/>
    <tableColumn id="5" xr3:uid="{CC42068A-B6E6-42AC-88E9-1C6C56AA2DAA}" name="Quantity"/>
    <tableColumn id="6" xr3:uid="{AA962D0F-C54C-4157-B533-D6DBF07C4551}" name="Lead Group" dataDxfId="2">
      <calculatedColumnFormula>_xlfn.IFS(LEFT(data[[#This Row],[Lead Number]],1)="O","Offline",LEFT(data[[#This Row],[Lead Number]],1)="N","Offline",TRUE, "Online")</calculatedColumnFormula>
    </tableColumn>
    <tableColumn id="7" xr3:uid="{73A281B4-D53C-4044-B786-7AF62BD11473}" name="Territory" dataDxfId="1">
      <calculatedColumnFormula>_xlfn.SWITCH(data[[#This Row],[State]],"CO","Other","WA","Other","TX","South","East")</calculatedColumnFormula>
    </tableColumn>
    <tableColumn id="8" xr3:uid="{904A80C5-70E4-4861-BE72-C1DB9F44137E}" name="Age" dataDxfId="0">
      <calculatedColumnFormula>TODAY()-data[[#This Row],[Date]]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hyperlink" Target="https://chandoo.org/wp/" TargetMode="Externa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hyperlink" Target="https://chandoo.org/w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59"/>
  <sheetViews>
    <sheetView showGridLines="0" tabSelected="1" workbookViewId="0">
      <selection activeCell="Q13" sqref="Q13"/>
    </sheetView>
  </sheetViews>
  <sheetFormatPr defaultRowHeight="15" x14ac:dyDescent="0.25"/>
  <cols>
    <col min="1" max="1" width="3.28515625" customWidth="1"/>
    <col min="2" max="2" width="15" customWidth="1"/>
    <col min="3" max="3" width="12.28515625" customWidth="1"/>
    <col min="5" max="5" width="18.7109375" customWidth="1"/>
    <col min="6" max="6" width="10.85546875" customWidth="1"/>
    <col min="7" max="7" width="23.28515625" customWidth="1"/>
    <col min="8" max="9" width="13.140625" customWidth="1"/>
    <col min="12" max="12" width="3.7109375" customWidth="1"/>
    <col min="13" max="13" width="23" customWidth="1"/>
    <col min="14" max="14" width="19.140625" customWidth="1"/>
    <col min="15" max="15" width="64.7109375" customWidth="1"/>
    <col min="17" max="17" width="13.140625" bestFit="1" customWidth="1"/>
    <col min="20" max="20" width="25.7109375" customWidth="1"/>
    <col min="22" max="24" width="9.140625" customWidth="1"/>
  </cols>
  <sheetData>
    <row r="1" spans="2:15" s="2" customFormat="1" ht="46.5" customHeight="1" x14ac:dyDescent="0.7">
      <c r="B1" s="1" t="s">
        <v>0</v>
      </c>
      <c r="G1" s="8" t="s">
        <v>1</v>
      </c>
      <c r="H1" s="8"/>
      <c r="I1" s="8"/>
    </row>
    <row r="3" spans="2:15" x14ac:dyDescent="0.25">
      <c r="B3" t="s">
        <v>2</v>
      </c>
      <c r="C3" s="5" t="s">
        <v>3</v>
      </c>
      <c r="D3" s="5" t="s">
        <v>49</v>
      </c>
      <c r="E3" t="s">
        <v>4</v>
      </c>
      <c r="F3" t="s">
        <v>5</v>
      </c>
      <c r="G3" t="s">
        <v>53</v>
      </c>
      <c r="H3" t="s">
        <v>54</v>
      </c>
      <c r="I3" t="s">
        <v>57</v>
      </c>
      <c r="L3" s="15" t="s">
        <v>59</v>
      </c>
      <c r="M3" s="15"/>
      <c r="N3" s="15"/>
      <c r="O3" s="16"/>
    </row>
    <row r="4" spans="2:15" x14ac:dyDescent="0.25">
      <c r="B4" t="s">
        <v>11</v>
      </c>
      <c r="C4" s="4">
        <v>43487</v>
      </c>
      <c r="D4" s="5" t="s">
        <v>6</v>
      </c>
      <c r="E4" s="3">
        <v>569</v>
      </c>
      <c r="F4">
        <v>5</v>
      </c>
      <c r="G4" t="str">
        <f>_xlfn.IFS(LEFT(data[[#This Row],[Lead Number]],1)="O","Offline",LEFT(data[[#This Row],[Lead Number]],1)="N","Offline",TRUE, "Online")</f>
        <v>Offline</v>
      </c>
      <c r="H4" t="str">
        <f>_xlfn.SWITCH(data[[#This Row],[State]],"CO","Other","WA","Other","TX","South","East")</f>
        <v>Other</v>
      </c>
      <c r="I4" s="7">
        <f ca="1">TODAY()-data[[#This Row],[Date]]</f>
        <v>64</v>
      </c>
      <c r="L4" s="15"/>
      <c r="M4" s="15"/>
      <c r="N4" s="15"/>
      <c r="O4" s="16"/>
    </row>
    <row r="5" spans="2:15" x14ac:dyDescent="0.25">
      <c r="B5" t="s">
        <v>12</v>
      </c>
      <c r="C5" s="4">
        <v>43481</v>
      </c>
      <c r="D5" s="5" t="s">
        <v>7</v>
      </c>
      <c r="E5" s="3">
        <v>519</v>
      </c>
      <c r="F5">
        <v>4</v>
      </c>
      <c r="G5" t="str">
        <f>_xlfn.IFS(LEFT(data[[#This Row],[Lead Number]],1)="O","Offline",LEFT(data[[#This Row],[Lead Number]],1)="N","Offline",TRUE, "Online")</f>
        <v>Online</v>
      </c>
      <c r="H5" t="str">
        <f>_xlfn.SWITCH(data[[#This Row],[State]],"CO","Other","WA","Other","TX","South","East")</f>
        <v>Other</v>
      </c>
      <c r="I5" s="7">
        <f ca="1">TODAY()-data[[#This Row],[Date]]</f>
        <v>70</v>
      </c>
    </row>
    <row r="6" spans="2:15" x14ac:dyDescent="0.25">
      <c r="B6" t="s">
        <v>13</v>
      </c>
      <c r="C6" s="4">
        <v>43488</v>
      </c>
      <c r="D6" s="5" t="s">
        <v>8</v>
      </c>
      <c r="E6" s="3">
        <v>479</v>
      </c>
      <c r="F6">
        <v>9</v>
      </c>
      <c r="G6" t="str">
        <f>_xlfn.IFS(LEFT(data[[#This Row],[Lead Number]],1)="O","Offline",LEFT(data[[#This Row],[Lead Number]],1)="N","Offline",TRUE, "Online")</f>
        <v>Online</v>
      </c>
      <c r="H6" t="str">
        <f>_xlfn.SWITCH(data[[#This Row],[State]],"CO","Other","WA","Other","TX","South","East")</f>
        <v>East</v>
      </c>
      <c r="I6" s="7">
        <f ca="1">TODAY()-data[[#This Row],[Date]]</f>
        <v>63</v>
      </c>
      <c r="L6" s="11" t="s">
        <v>60</v>
      </c>
      <c r="M6" s="12"/>
      <c r="N6" s="12"/>
      <c r="O6" s="12"/>
    </row>
    <row r="7" spans="2:15" x14ac:dyDescent="0.25">
      <c r="B7" t="s">
        <v>14</v>
      </c>
      <c r="C7" s="4">
        <v>43482</v>
      </c>
      <c r="D7" s="5" t="s">
        <v>7</v>
      </c>
      <c r="E7" s="3">
        <v>549</v>
      </c>
      <c r="F7">
        <v>9</v>
      </c>
      <c r="G7" t="str">
        <f>_xlfn.IFS(LEFT(data[[#This Row],[Lead Number]],1)="O","Offline",LEFT(data[[#This Row],[Lead Number]],1)="N","Offline",TRUE, "Online")</f>
        <v>Online</v>
      </c>
      <c r="H7" t="str">
        <f>_xlfn.SWITCH(data[[#This Row],[State]],"CO","Other","WA","Other","TX","South","East")</f>
        <v>Other</v>
      </c>
      <c r="I7" s="7">
        <f ca="1">TODAY()-data[[#This Row],[Date]]</f>
        <v>69</v>
      </c>
    </row>
    <row r="8" spans="2:15" x14ac:dyDescent="0.25">
      <c r="B8" t="s">
        <v>15</v>
      </c>
      <c r="C8" s="4">
        <v>43512</v>
      </c>
      <c r="D8" s="5" t="s">
        <v>7</v>
      </c>
      <c r="E8" s="3">
        <v>489</v>
      </c>
      <c r="F8">
        <v>7</v>
      </c>
      <c r="G8" t="str">
        <f>_xlfn.IFS(LEFT(data[[#This Row],[Lead Number]],1)="O","Offline",LEFT(data[[#This Row],[Lead Number]],1)="N","Offline",TRUE, "Online")</f>
        <v>Online</v>
      </c>
      <c r="H8" t="str">
        <f>_xlfn.SWITCH(data[[#This Row],[State]],"CO","Other","WA","Other","TX","South","East")</f>
        <v>Other</v>
      </c>
      <c r="I8" s="7">
        <f ca="1">TODAY()-data[[#This Row],[Date]]</f>
        <v>39</v>
      </c>
      <c r="M8" s="17" t="s">
        <v>50</v>
      </c>
      <c r="N8" s="18">
        <f>SUM(data[Purchase Amount])</f>
        <v>19422</v>
      </c>
      <c r="O8" s="17" t="str">
        <f ca="1">_xlfn.FORMULATEXT(N8)</f>
        <v>=SUM(data[Purchase Amount])</v>
      </c>
    </row>
    <row r="9" spans="2:15" x14ac:dyDescent="0.25">
      <c r="B9" t="s">
        <v>16</v>
      </c>
      <c r="C9" s="4">
        <v>43526</v>
      </c>
      <c r="D9" s="5" t="s">
        <v>6</v>
      </c>
      <c r="E9" s="3">
        <v>559</v>
      </c>
      <c r="F9">
        <v>5</v>
      </c>
      <c r="G9" t="str">
        <f>_xlfn.IFS(LEFT(data[[#This Row],[Lead Number]],1)="O","Offline",LEFT(data[[#This Row],[Lead Number]],1)="N","Offline",TRUE, "Online")</f>
        <v>Online</v>
      </c>
      <c r="H9" t="str">
        <f>_xlfn.SWITCH(data[[#This Row],[State]],"CO","Other","WA","Other","TX","South","East")</f>
        <v>Other</v>
      </c>
      <c r="I9" s="7">
        <f ca="1">TODAY()-data[[#This Row],[Date]]</f>
        <v>25</v>
      </c>
      <c r="N9" s="5"/>
    </row>
    <row r="10" spans="2:15" x14ac:dyDescent="0.25">
      <c r="B10" t="s">
        <v>17</v>
      </c>
      <c r="C10" s="4">
        <v>43476</v>
      </c>
      <c r="D10" s="5" t="s">
        <v>7</v>
      </c>
      <c r="E10" s="3">
        <v>499</v>
      </c>
      <c r="F10">
        <v>5</v>
      </c>
      <c r="G10" t="str">
        <f>_xlfn.IFS(LEFT(data[[#This Row],[Lead Number]],1)="O","Offline",LEFT(data[[#This Row],[Lead Number]],1)="N","Offline",TRUE, "Online")</f>
        <v>Offline</v>
      </c>
      <c r="H10" t="str">
        <f>_xlfn.SWITCH(data[[#This Row],[State]],"CO","Other","WA","Other","TX","South","East")</f>
        <v>Other</v>
      </c>
      <c r="I10" s="7">
        <f ca="1">TODAY()-data[[#This Row],[Date]]</f>
        <v>75</v>
      </c>
      <c r="L10" s="11" t="s">
        <v>61</v>
      </c>
      <c r="M10" s="12"/>
      <c r="N10" s="13"/>
      <c r="O10" s="12"/>
    </row>
    <row r="11" spans="2:15" x14ac:dyDescent="0.25">
      <c r="B11" t="s">
        <v>18</v>
      </c>
      <c r="C11" s="4">
        <v>43535</v>
      </c>
      <c r="D11" s="5" t="s">
        <v>8</v>
      </c>
      <c r="E11" s="3">
        <v>479</v>
      </c>
      <c r="F11">
        <v>7</v>
      </c>
      <c r="G11" t="str">
        <f>_xlfn.IFS(LEFT(data[[#This Row],[Lead Number]],1)="O","Offline",LEFT(data[[#This Row],[Lead Number]],1)="N","Offline",TRUE, "Online")</f>
        <v>Offline</v>
      </c>
      <c r="H11" t="str">
        <f>_xlfn.SWITCH(data[[#This Row],[State]],"CO","Other","WA","Other","TX","South","East")</f>
        <v>East</v>
      </c>
      <c r="I11" s="7">
        <f ca="1">TODAY()-data[[#This Row],[Date]]</f>
        <v>16</v>
      </c>
      <c r="L11" s="9"/>
      <c r="M11" t="s">
        <v>62</v>
      </c>
      <c r="N11" s="5"/>
    </row>
    <row r="12" spans="2:15" x14ac:dyDescent="0.25">
      <c r="B12" t="s">
        <v>19</v>
      </c>
      <c r="C12" s="4">
        <v>43520</v>
      </c>
      <c r="D12" s="5" t="s">
        <v>8</v>
      </c>
      <c r="E12" s="3">
        <v>539</v>
      </c>
      <c r="F12">
        <v>7</v>
      </c>
      <c r="G12" t="str">
        <f>_xlfn.IFS(LEFT(data[[#This Row],[Lead Number]],1)="O","Offline",LEFT(data[[#This Row],[Lead Number]],1)="N","Offline",TRUE, "Online")</f>
        <v>Online</v>
      </c>
      <c r="H12" t="str">
        <f>_xlfn.SWITCH(data[[#This Row],[State]],"CO","Other","WA","Other","TX","South","East")</f>
        <v>East</v>
      </c>
      <c r="I12" s="7">
        <f ca="1">TODAY()-data[[#This Row],[Date]]</f>
        <v>31</v>
      </c>
      <c r="L12" s="9"/>
      <c r="N12" s="5"/>
    </row>
    <row r="13" spans="2:15" x14ac:dyDescent="0.25">
      <c r="B13" t="s">
        <v>20</v>
      </c>
      <c r="C13" s="4">
        <v>43494</v>
      </c>
      <c r="D13" s="5" t="s">
        <v>9</v>
      </c>
      <c r="E13" s="3">
        <v>489</v>
      </c>
      <c r="F13">
        <v>4</v>
      </c>
      <c r="G13" t="str">
        <f>_xlfn.IFS(LEFT(data[[#This Row],[Lead Number]],1)="O","Offline",LEFT(data[[#This Row],[Lead Number]],1)="N","Offline",TRUE, "Online")</f>
        <v>Online</v>
      </c>
      <c r="H13" t="str">
        <f>_xlfn.SWITCH(data[[#This Row],[State]],"CO","Other","WA","Other","TX","South","East")</f>
        <v>South</v>
      </c>
      <c r="I13" s="7">
        <f ca="1">TODAY()-data[[#This Row],[Date]]</f>
        <v>57</v>
      </c>
      <c r="L13" s="11" t="s">
        <v>63</v>
      </c>
      <c r="M13" s="12"/>
      <c r="N13" s="13"/>
      <c r="O13" s="12"/>
    </row>
    <row r="14" spans="2:15" x14ac:dyDescent="0.25">
      <c r="B14" t="s">
        <v>21</v>
      </c>
      <c r="C14" s="4">
        <v>43517</v>
      </c>
      <c r="D14" s="5" t="s">
        <v>7</v>
      </c>
      <c r="E14" s="3">
        <v>539</v>
      </c>
      <c r="F14">
        <v>9</v>
      </c>
      <c r="G14" t="str">
        <f>_xlfn.IFS(LEFT(data[[#This Row],[Lead Number]],1)="O","Offline",LEFT(data[[#This Row],[Lead Number]],1)="N","Offline",TRUE, "Online")</f>
        <v>Online</v>
      </c>
      <c r="H14" t="str">
        <f>_xlfn.SWITCH(data[[#This Row],[State]],"CO","Other","WA","Other","TX","South","East")</f>
        <v>Other</v>
      </c>
      <c r="I14" s="7">
        <f ca="1">TODAY()-data[[#This Row],[Date]]</f>
        <v>34</v>
      </c>
      <c r="L14" s="9"/>
      <c r="N14" s="5" t="s">
        <v>4</v>
      </c>
    </row>
    <row r="15" spans="2:15" x14ac:dyDescent="0.25">
      <c r="B15" t="s">
        <v>22</v>
      </c>
      <c r="C15" s="4">
        <v>43490</v>
      </c>
      <c r="D15" s="5" t="s">
        <v>10</v>
      </c>
      <c r="E15" s="3">
        <v>519</v>
      </c>
      <c r="F15">
        <v>8</v>
      </c>
      <c r="G15" t="str">
        <f>_xlfn.IFS(LEFT(data[[#This Row],[Lead Number]],1)="O","Offline",LEFT(data[[#This Row],[Lead Number]],1)="N","Offline",TRUE, "Online")</f>
        <v>Online</v>
      </c>
      <c r="H15" t="str">
        <f>_xlfn.SWITCH(data[[#This Row],[State]],"CO","Other","WA","Other","TX","South","East")</f>
        <v>East</v>
      </c>
      <c r="I15" s="7">
        <f ca="1">TODAY()-data[[#This Row],[Date]]</f>
        <v>61</v>
      </c>
      <c r="L15" s="9"/>
      <c r="M15" s="17" t="s">
        <v>51</v>
      </c>
      <c r="N15" s="18">
        <f>SUMIFS(data[Purchase Amount], data[Lead Group],M15)</f>
        <v>11717</v>
      </c>
      <c r="O15" s="17" t="str">
        <f t="shared" ref="O15:O16" ca="1" si="0">_xlfn.FORMULATEXT(N15)</f>
        <v>=SUMIFS(data[Purchase Amount], data[Lead Group],M15)</v>
      </c>
    </row>
    <row r="16" spans="2:15" x14ac:dyDescent="0.25">
      <c r="B16" t="s">
        <v>23</v>
      </c>
      <c r="C16" s="4">
        <v>43533</v>
      </c>
      <c r="D16" s="5" t="s">
        <v>9</v>
      </c>
      <c r="E16" s="3">
        <v>539</v>
      </c>
      <c r="F16">
        <v>9</v>
      </c>
      <c r="G16" t="str">
        <f>_xlfn.IFS(LEFT(data[[#This Row],[Lead Number]],1)="O","Offline",LEFT(data[[#This Row],[Lead Number]],1)="N","Offline",TRUE, "Online")</f>
        <v>Online</v>
      </c>
      <c r="H16" t="str">
        <f>_xlfn.SWITCH(data[[#This Row],[State]],"CO","Other","WA","Other","TX","South","East")</f>
        <v>South</v>
      </c>
      <c r="I16" s="7">
        <f ca="1">TODAY()-data[[#This Row],[Date]]</f>
        <v>18</v>
      </c>
      <c r="L16" s="9"/>
      <c r="M16" s="17" t="s">
        <v>52</v>
      </c>
      <c r="N16" s="18">
        <f>SUMIFS(data[Purchase Amount], data[Lead Group],M16)</f>
        <v>7705</v>
      </c>
      <c r="O16" s="17" t="str">
        <f t="shared" ca="1" si="0"/>
        <v>=SUMIFS(data[Purchase Amount], data[Lead Group],M16)</v>
      </c>
    </row>
    <row r="17" spans="2:17" x14ac:dyDescent="0.25">
      <c r="B17" t="s">
        <v>24</v>
      </c>
      <c r="C17" s="4">
        <v>43472</v>
      </c>
      <c r="D17" s="5" t="s">
        <v>10</v>
      </c>
      <c r="E17" s="3">
        <v>479</v>
      </c>
      <c r="F17">
        <v>4</v>
      </c>
      <c r="G17" t="str">
        <f>_xlfn.IFS(LEFT(data[[#This Row],[Lead Number]],1)="O","Offline",LEFT(data[[#This Row],[Lead Number]],1)="N","Offline",TRUE, "Online")</f>
        <v>Offline</v>
      </c>
      <c r="H17" t="str">
        <f>_xlfn.SWITCH(data[[#This Row],[State]],"CO","Other","WA","Other","TX","South","East")</f>
        <v>East</v>
      </c>
      <c r="I17" s="7">
        <f ca="1">TODAY()-data[[#This Row],[Date]]</f>
        <v>79</v>
      </c>
      <c r="L17" s="9"/>
      <c r="N17" s="5"/>
    </row>
    <row r="18" spans="2:17" x14ac:dyDescent="0.25">
      <c r="B18" t="s">
        <v>25</v>
      </c>
      <c r="C18" s="4">
        <v>43486</v>
      </c>
      <c r="D18" s="5" t="s">
        <v>7</v>
      </c>
      <c r="E18" s="3">
        <v>419</v>
      </c>
      <c r="F18">
        <v>5</v>
      </c>
      <c r="G18" t="str">
        <f>_xlfn.IFS(LEFT(data[[#This Row],[Lead Number]],1)="O","Offline",LEFT(data[[#This Row],[Lead Number]],1)="N","Offline",TRUE, "Online")</f>
        <v>Online</v>
      </c>
      <c r="H18" t="str">
        <f>_xlfn.SWITCH(data[[#This Row],[State]],"CO","Other","WA","Other","TX","South","East")</f>
        <v>Other</v>
      </c>
      <c r="I18" s="7">
        <f ca="1">TODAY()-data[[#This Row],[Date]]</f>
        <v>65</v>
      </c>
      <c r="L18" s="9"/>
      <c r="N18" s="5"/>
    </row>
    <row r="19" spans="2:17" x14ac:dyDescent="0.25">
      <c r="B19" t="s">
        <v>26</v>
      </c>
      <c r="C19" s="4">
        <v>43498</v>
      </c>
      <c r="D19" s="5" t="s">
        <v>9</v>
      </c>
      <c r="E19" s="3">
        <v>489</v>
      </c>
      <c r="F19">
        <v>7</v>
      </c>
      <c r="G19" t="str">
        <f>_xlfn.IFS(LEFT(data[[#This Row],[Lead Number]],1)="O","Offline",LEFT(data[[#This Row],[Lead Number]],1)="N","Offline",TRUE, "Online")</f>
        <v>Offline</v>
      </c>
      <c r="H19" t="str">
        <f>_xlfn.SWITCH(data[[#This Row],[State]],"CO","Other","WA","Other","TX","South","East")</f>
        <v>South</v>
      </c>
      <c r="I19" s="7">
        <f ca="1">TODAY()-data[[#This Row],[Date]]</f>
        <v>53</v>
      </c>
      <c r="L19" s="11" t="s">
        <v>64</v>
      </c>
      <c r="M19" s="12"/>
      <c r="N19" s="13"/>
      <c r="O19" s="12"/>
    </row>
    <row r="20" spans="2:17" x14ac:dyDescent="0.25">
      <c r="B20" t="s">
        <v>27</v>
      </c>
      <c r="C20" s="4">
        <v>43536</v>
      </c>
      <c r="D20" s="5" t="s">
        <v>8</v>
      </c>
      <c r="E20" s="3">
        <v>489</v>
      </c>
      <c r="F20">
        <v>4</v>
      </c>
      <c r="G20" t="str">
        <f>_xlfn.IFS(LEFT(data[[#This Row],[Lead Number]],1)="O","Offline",LEFT(data[[#This Row],[Lead Number]],1)="N","Offline",TRUE, "Online")</f>
        <v>Online</v>
      </c>
      <c r="H20" t="str">
        <f>_xlfn.SWITCH(data[[#This Row],[State]],"CO","Other","WA","Other","TX","South","East")</f>
        <v>East</v>
      </c>
      <c r="I20" s="7">
        <f ca="1">TODAY()-data[[#This Row],[Date]]</f>
        <v>15</v>
      </c>
      <c r="L20" s="9"/>
      <c r="N20" s="5" t="s">
        <v>82</v>
      </c>
    </row>
    <row r="21" spans="2:17" x14ac:dyDescent="0.25">
      <c r="B21" t="s">
        <v>28</v>
      </c>
      <c r="C21" s="4">
        <v>43532</v>
      </c>
      <c r="D21" s="5" t="s">
        <v>9</v>
      </c>
      <c r="E21" s="3">
        <v>499</v>
      </c>
      <c r="F21">
        <v>4</v>
      </c>
      <c r="G21" t="str">
        <f>_xlfn.IFS(LEFT(data[[#This Row],[Lead Number]],1)="O","Offline",LEFT(data[[#This Row],[Lead Number]],1)="N","Offline",TRUE, "Online")</f>
        <v>Offline</v>
      </c>
      <c r="H21" t="str">
        <f>_xlfn.SWITCH(data[[#This Row],[State]],"CO","Other","WA","Other","TX","South","East")</f>
        <v>South</v>
      </c>
      <c r="I21" s="7">
        <f ca="1">TODAY()-data[[#This Row],[Date]]</f>
        <v>19</v>
      </c>
      <c r="L21" s="9"/>
      <c r="M21" s="17" t="s">
        <v>51</v>
      </c>
      <c r="N21" s="18">
        <f>COUNTIFS(data[Lead Group],M21)</f>
        <v>23</v>
      </c>
      <c r="O21" s="17" t="str">
        <f t="shared" ref="O21:O22" ca="1" si="1">_xlfn.FORMULATEXT(N21)</f>
        <v>=COUNTIFS(data[Lead Group],M21)</v>
      </c>
    </row>
    <row r="22" spans="2:17" x14ac:dyDescent="0.25">
      <c r="B22" t="s">
        <v>29</v>
      </c>
      <c r="C22" s="4">
        <v>43486</v>
      </c>
      <c r="D22" s="5" t="s">
        <v>6</v>
      </c>
      <c r="E22" s="3">
        <v>509</v>
      </c>
      <c r="F22">
        <v>7</v>
      </c>
      <c r="G22" t="str">
        <f>_xlfn.IFS(LEFT(data[[#This Row],[Lead Number]],1)="O","Offline",LEFT(data[[#This Row],[Lead Number]],1)="N","Offline",TRUE, "Online")</f>
        <v>Online</v>
      </c>
      <c r="H22" t="str">
        <f>_xlfn.SWITCH(data[[#This Row],[State]],"CO","Other","WA","Other","TX","South","East")</f>
        <v>Other</v>
      </c>
      <c r="I22" s="7">
        <f ca="1">TODAY()-data[[#This Row],[Date]]</f>
        <v>65</v>
      </c>
      <c r="L22" s="9"/>
      <c r="M22" s="17" t="s">
        <v>52</v>
      </c>
      <c r="N22" s="18">
        <f>COUNTIFS(data[Lead Group],M22)</f>
        <v>15</v>
      </c>
      <c r="O22" s="17" t="str">
        <f t="shared" ca="1" si="1"/>
        <v>=COUNTIFS(data[Lead Group],M22)</v>
      </c>
    </row>
    <row r="23" spans="2:17" x14ac:dyDescent="0.25">
      <c r="B23" t="s">
        <v>30</v>
      </c>
      <c r="C23" s="4">
        <v>43509</v>
      </c>
      <c r="D23" s="5" t="s">
        <v>9</v>
      </c>
      <c r="E23" s="3">
        <v>519</v>
      </c>
      <c r="F23">
        <v>8</v>
      </c>
      <c r="G23" t="str">
        <f>_xlfn.IFS(LEFT(data[[#This Row],[Lead Number]],1)="O","Offline",LEFT(data[[#This Row],[Lead Number]],1)="N","Offline",TRUE, "Online")</f>
        <v>Offline</v>
      </c>
      <c r="H23" t="str">
        <f>_xlfn.SWITCH(data[[#This Row],[State]],"CO","Other","WA","Other","TX","South","East")</f>
        <v>South</v>
      </c>
      <c r="I23" s="7">
        <f ca="1">TODAY()-data[[#This Row],[Date]]</f>
        <v>42</v>
      </c>
      <c r="L23" s="9"/>
      <c r="N23" s="5"/>
    </row>
    <row r="24" spans="2:17" x14ac:dyDescent="0.25">
      <c r="B24" t="s">
        <v>31</v>
      </c>
      <c r="C24" s="4">
        <v>43483</v>
      </c>
      <c r="D24" s="5" t="s">
        <v>6</v>
      </c>
      <c r="E24" s="3">
        <v>499</v>
      </c>
      <c r="F24">
        <v>4</v>
      </c>
      <c r="G24" t="str">
        <f>_xlfn.IFS(LEFT(data[[#This Row],[Lead Number]],1)="O","Offline",LEFT(data[[#This Row],[Lead Number]],1)="N","Offline",TRUE, "Online")</f>
        <v>Online</v>
      </c>
      <c r="H24" t="str">
        <f>_xlfn.SWITCH(data[[#This Row],[State]],"CO","Other","WA","Other","TX","South","East")</f>
        <v>Other</v>
      </c>
      <c r="I24" s="7">
        <f ca="1">TODAY()-data[[#This Row],[Date]]</f>
        <v>68</v>
      </c>
      <c r="L24" s="9"/>
      <c r="N24" s="5"/>
    </row>
    <row r="25" spans="2:17" x14ac:dyDescent="0.25">
      <c r="B25" t="s">
        <v>32</v>
      </c>
      <c r="C25" s="4">
        <v>43497</v>
      </c>
      <c r="D25" s="5" t="s">
        <v>9</v>
      </c>
      <c r="E25" s="3">
        <v>519</v>
      </c>
      <c r="F25">
        <v>9</v>
      </c>
      <c r="G25" t="str">
        <f>_xlfn.IFS(LEFT(data[[#This Row],[Lead Number]],1)="O","Offline",LEFT(data[[#This Row],[Lead Number]],1)="N","Offline",TRUE, "Online")</f>
        <v>Online</v>
      </c>
      <c r="H25" t="str">
        <f>_xlfn.SWITCH(data[[#This Row],[State]],"CO","Other","WA","Other","TX","South","East")</f>
        <v>South</v>
      </c>
      <c r="I25" s="7">
        <f ca="1">TODAY()-data[[#This Row],[Date]]</f>
        <v>54</v>
      </c>
      <c r="L25" s="11" t="s">
        <v>65</v>
      </c>
      <c r="M25" s="12"/>
      <c r="N25" s="13"/>
      <c r="O25" s="12"/>
    </row>
    <row r="26" spans="2:17" x14ac:dyDescent="0.25">
      <c r="B26" t="s">
        <v>33</v>
      </c>
      <c r="C26" s="4">
        <v>43520</v>
      </c>
      <c r="D26" s="5" t="s">
        <v>10</v>
      </c>
      <c r="E26" s="3">
        <v>479</v>
      </c>
      <c r="F26">
        <v>4</v>
      </c>
      <c r="G26" t="str">
        <f>_xlfn.IFS(LEFT(data[[#This Row],[Lead Number]],1)="O","Offline",LEFT(data[[#This Row],[Lead Number]],1)="N","Offline",TRUE, "Online")</f>
        <v>Offline</v>
      </c>
      <c r="H26" t="str">
        <f>_xlfn.SWITCH(data[[#This Row],[State]],"CO","Other","WA","Other","TX","South","East")</f>
        <v>East</v>
      </c>
      <c r="I26" s="7">
        <f ca="1">TODAY()-data[[#This Row],[Date]]</f>
        <v>31</v>
      </c>
      <c r="L26" s="9"/>
      <c r="M26" t="s">
        <v>66</v>
      </c>
      <c r="N26" s="5"/>
    </row>
    <row r="27" spans="2:17" x14ac:dyDescent="0.25">
      <c r="B27" t="s">
        <v>34</v>
      </c>
      <c r="C27" s="4">
        <v>43474</v>
      </c>
      <c r="D27" s="5" t="s">
        <v>6</v>
      </c>
      <c r="E27" s="3">
        <v>489</v>
      </c>
      <c r="F27">
        <v>9</v>
      </c>
      <c r="G27" t="str">
        <f>_xlfn.IFS(LEFT(data[[#This Row],[Lead Number]],1)="O","Offline",LEFT(data[[#This Row],[Lead Number]],1)="N","Offline",TRUE, "Online")</f>
        <v>Offline</v>
      </c>
      <c r="H27" t="str">
        <f>_xlfn.SWITCH(data[[#This Row],[State]],"CO","Other","WA","Other","TX","South","East")</f>
        <v>Other</v>
      </c>
      <c r="I27" s="7">
        <f ca="1">TODAY()-data[[#This Row],[Date]]</f>
        <v>77</v>
      </c>
      <c r="L27" s="9"/>
      <c r="N27" s="5"/>
    </row>
    <row r="28" spans="2:17" x14ac:dyDescent="0.25">
      <c r="B28" t="s">
        <v>35</v>
      </c>
      <c r="C28" s="4">
        <v>43540</v>
      </c>
      <c r="D28" s="5" t="s">
        <v>10</v>
      </c>
      <c r="E28" s="3">
        <v>469</v>
      </c>
      <c r="F28">
        <v>7</v>
      </c>
      <c r="G28" t="str">
        <f>_xlfn.IFS(LEFT(data[[#This Row],[Lead Number]],1)="O","Offline",LEFT(data[[#This Row],[Lead Number]],1)="N","Offline",TRUE, "Online")</f>
        <v>Online</v>
      </c>
      <c r="H28" t="str">
        <f>_xlfn.SWITCH(data[[#This Row],[State]],"CO","Other","WA","Other","TX","South","East")</f>
        <v>East</v>
      </c>
      <c r="I28" s="7">
        <f ca="1">TODAY()-data[[#This Row],[Date]]</f>
        <v>11</v>
      </c>
      <c r="L28" s="9"/>
      <c r="N28" s="5"/>
    </row>
    <row r="29" spans="2:17" x14ac:dyDescent="0.25">
      <c r="B29" t="s">
        <v>36</v>
      </c>
      <c r="C29" s="4">
        <v>43533</v>
      </c>
      <c r="D29" s="5" t="s">
        <v>10</v>
      </c>
      <c r="E29" s="3">
        <v>519</v>
      </c>
      <c r="F29">
        <v>4</v>
      </c>
      <c r="G29" t="str">
        <f>_xlfn.IFS(LEFT(data[[#This Row],[Lead Number]],1)="O","Offline",LEFT(data[[#This Row],[Lead Number]],1)="N","Offline",TRUE, "Online")</f>
        <v>Online</v>
      </c>
      <c r="H29" t="str">
        <f>_xlfn.SWITCH(data[[#This Row],[State]],"CO","Other","WA","Other","TX","South","East")</f>
        <v>East</v>
      </c>
      <c r="I29" s="7">
        <f ca="1">TODAY()-data[[#This Row],[Date]]</f>
        <v>18</v>
      </c>
      <c r="L29" s="11" t="s">
        <v>67</v>
      </c>
      <c r="M29" s="12"/>
      <c r="N29" s="13"/>
      <c r="O29" s="12"/>
    </row>
    <row r="30" spans="2:17" x14ac:dyDescent="0.25">
      <c r="B30" t="s">
        <v>37</v>
      </c>
      <c r="C30" s="4">
        <v>43483</v>
      </c>
      <c r="D30" s="5" t="s">
        <v>8</v>
      </c>
      <c r="E30" s="3">
        <v>489</v>
      </c>
      <c r="F30">
        <v>8</v>
      </c>
      <c r="G30" t="str">
        <f>_xlfn.IFS(LEFT(data[[#This Row],[Lead Number]],1)="O","Offline",LEFT(data[[#This Row],[Lead Number]],1)="N","Offline",TRUE, "Online")</f>
        <v>Online</v>
      </c>
      <c r="H30" t="str">
        <f>_xlfn.SWITCH(data[[#This Row],[State]],"CO","Other","WA","Other","TX","South","East")</f>
        <v>East</v>
      </c>
      <c r="I30" s="7">
        <f ca="1">TODAY()-data[[#This Row],[Date]]</f>
        <v>68</v>
      </c>
      <c r="L30" s="9"/>
      <c r="N30" s="5"/>
    </row>
    <row r="31" spans="2:17" x14ac:dyDescent="0.25">
      <c r="B31" t="s">
        <v>38</v>
      </c>
      <c r="C31" s="4">
        <v>43512</v>
      </c>
      <c r="D31" s="5" t="s">
        <v>10</v>
      </c>
      <c r="E31" s="3">
        <v>479</v>
      </c>
      <c r="F31">
        <v>7</v>
      </c>
      <c r="G31" t="str">
        <f>_xlfn.IFS(LEFT(data[[#This Row],[Lead Number]],1)="O","Offline",LEFT(data[[#This Row],[Lead Number]],1)="N","Offline",TRUE, "Online")</f>
        <v>Online</v>
      </c>
      <c r="H31" t="str">
        <f>_xlfn.SWITCH(data[[#This Row],[State]],"CO","Other","WA","Other","TX","South","East")</f>
        <v>East</v>
      </c>
      <c r="I31" s="7">
        <f ca="1">TODAY()-data[[#This Row],[Date]]</f>
        <v>39</v>
      </c>
      <c r="L31" s="14" t="s">
        <v>69</v>
      </c>
      <c r="N31" s="5"/>
      <c r="Q31" s="6"/>
    </row>
    <row r="32" spans="2:17" x14ac:dyDescent="0.25">
      <c r="B32" t="s">
        <v>39</v>
      </c>
      <c r="C32" s="4">
        <v>43499</v>
      </c>
      <c r="D32" s="5" t="s">
        <v>9</v>
      </c>
      <c r="E32" s="3">
        <v>529</v>
      </c>
      <c r="F32">
        <v>7</v>
      </c>
      <c r="G32" t="str">
        <f>_xlfn.IFS(LEFT(data[[#This Row],[Lead Number]],1)="O","Offline",LEFT(data[[#This Row],[Lead Number]],1)="N","Offline",TRUE, "Online")</f>
        <v>Online</v>
      </c>
      <c r="H32" t="str">
        <f>_xlfn.SWITCH(data[[#This Row],[State]],"CO","Other","WA","Other","TX","South","East")</f>
        <v>South</v>
      </c>
      <c r="I32" s="7">
        <f ca="1">TODAY()-data[[#This Row],[Date]]</f>
        <v>52</v>
      </c>
      <c r="L32" s="14"/>
      <c r="M32" s="17" t="s">
        <v>55</v>
      </c>
      <c r="N32" s="18" t="s">
        <v>58</v>
      </c>
      <c r="O32" s="17"/>
    </row>
    <row r="33" spans="2:15" x14ac:dyDescent="0.25">
      <c r="B33" t="s">
        <v>40</v>
      </c>
      <c r="C33" s="4">
        <v>43523</v>
      </c>
      <c r="D33" s="5" t="s">
        <v>7</v>
      </c>
      <c r="E33" s="3">
        <v>549</v>
      </c>
      <c r="F33">
        <v>4</v>
      </c>
      <c r="G33" t="str">
        <f>_xlfn.IFS(LEFT(data[[#This Row],[Lead Number]],1)="O","Offline",LEFT(data[[#This Row],[Lead Number]],1)="N","Offline",TRUE, "Online")</f>
        <v>Offline</v>
      </c>
      <c r="H33" t="str">
        <f>_xlfn.SWITCH(data[[#This Row],[State]],"CO","Other","WA","Other","TX","South","East")</f>
        <v>Other</v>
      </c>
      <c r="I33" s="7">
        <f ca="1">TODAY()-data[[#This Row],[Date]]</f>
        <v>28</v>
      </c>
      <c r="L33" s="14"/>
      <c r="M33" s="17" t="s">
        <v>3</v>
      </c>
      <c r="N33" s="19" t="str">
        <f>IFERROR(VLOOKUP(N32,data[], 2,FALSE), "Lead not found")</f>
        <v>Lead not found</v>
      </c>
      <c r="O33" s="17" t="str">
        <f t="shared" ref="O33" ca="1" si="2">_xlfn.FORMULATEXT(N33)</f>
        <v>=IFERROR(VLOOKUP(N32,data, 2,FALSE), "Lead not found")</v>
      </c>
    </row>
    <row r="34" spans="2:15" x14ac:dyDescent="0.25">
      <c r="B34" t="s">
        <v>41</v>
      </c>
      <c r="C34" s="4">
        <v>43510</v>
      </c>
      <c r="D34" s="5" t="s">
        <v>7</v>
      </c>
      <c r="E34" s="3">
        <v>549</v>
      </c>
      <c r="F34">
        <v>7</v>
      </c>
      <c r="G34" t="str">
        <f>_xlfn.IFS(LEFT(data[[#This Row],[Lead Number]],1)="O","Offline",LEFT(data[[#This Row],[Lead Number]],1)="N","Offline",TRUE, "Online")</f>
        <v>Offline</v>
      </c>
      <c r="H34" t="str">
        <f>_xlfn.SWITCH(data[[#This Row],[State]],"CO","Other","WA","Other","TX","South","East")</f>
        <v>Other</v>
      </c>
      <c r="I34" s="7">
        <f ca="1">TODAY()-data[[#This Row],[Date]]</f>
        <v>41</v>
      </c>
      <c r="L34" s="14"/>
      <c r="N34" s="5"/>
    </row>
    <row r="35" spans="2:15" x14ac:dyDescent="0.25">
      <c r="B35" t="s">
        <v>42</v>
      </c>
      <c r="C35" s="4">
        <v>43544</v>
      </c>
      <c r="D35" s="5" t="s">
        <v>7</v>
      </c>
      <c r="E35" s="3">
        <v>479</v>
      </c>
      <c r="F35">
        <v>6</v>
      </c>
      <c r="G35" t="str">
        <f>_xlfn.IFS(LEFT(data[[#This Row],[Lead Number]],1)="O","Offline",LEFT(data[[#This Row],[Lead Number]],1)="N","Offline",TRUE, "Online")</f>
        <v>Offline</v>
      </c>
      <c r="H35" t="str">
        <f>_xlfn.SWITCH(data[[#This Row],[State]],"CO","Other","WA","Other","TX","South","East")</f>
        <v>Other</v>
      </c>
      <c r="I35" s="7">
        <f ca="1">TODAY()-data[[#This Row],[Date]]</f>
        <v>7</v>
      </c>
      <c r="L35" s="14" t="s">
        <v>68</v>
      </c>
      <c r="N35" s="5"/>
    </row>
    <row r="36" spans="2:15" x14ac:dyDescent="0.25">
      <c r="B36" t="s">
        <v>43</v>
      </c>
      <c r="C36" s="4">
        <v>43494</v>
      </c>
      <c r="D36" s="5" t="s">
        <v>7</v>
      </c>
      <c r="E36" s="3">
        <v>579</v>
      </c>
      <c r="F36">
        <v>4</v>
      </c>
      <c r="G36" t="str">
        <f>_xlfn.IFS(LEFT(data[[#This Row],[Lead Number]],1)="O","Offline",LEFT(data[[#This Row],[Lead Number]],1)="N","Offline",TRUE, "Online")</f>
        <v>Offline</v>
      </c>
      <c r="H36" t="str">
        <f>_xlfn.SWITCH(data[[#This Row],[State]],"CO","Other","WA","Other","TX","South","East")</f>
        <v>Other</v>
      </c>
      <c r="I36" s="7">
        <f ca="1">TODAY()-data[[#This Row],[Date]]</f>
        <v>57</v>
      </c>
      <c r="L36" s="9"/>
      <c r="M36" s="17" t="s">
        <v>55</v>
      </c>
      <c r="N36" s="18">
        <v>21</v>
      </c>
      <c r="O36" s="17"/>
    </row>
    <row r="37" spans="2:15" x14ac:dyDescent="0.25">
      <c r="B37" t="s">
        <v>44</v>
      </c>
      <c r="C37" s="4">
        <v>43535</v>
      </c>
      <c r="D37" s="5" t="s">
        <v>8</v>
      </c>
      <c r="E37" s="3">
        <v>509</v>
      </c>
      <c r="F37">
        <v>8</v>
      </c>
      <c r="G37" t="str">
        <f>_xlfn.IFS(LEFT(data[[#This Row],[Lead Number]],1)="O","Offline",LEFT(data[[#This Row],[Lead Number]],1)="N","Offline",TRUE, "Online")</f>
        <v>Offline</v>
      </c>
      <c r="H37" t="str">
        <f>_xlfn.SWITCH(data[[#This Row],[State]],"CO","Other","WA","Other","TX","South","East")</f>
        <v>East</v>
      </c>
      <c r="I37" s="7">
        <f ca="1">TODAY()-data[[#This Row],[Date]]</f>
        <v>16</v>
      </c>
      <c r="L37" s="9"/>
      <c r="M37" s="17" t="s">
        <v>3</v>
      </c>
      <c r="N37" s="20">
        <f>VLOOKUP("*"&amp;N36,data[],2,FALSE)</f>
        <v>43483</v>
      </c>
      <c r="O37" s="17" t="str">
        <f t="shared" ref="O37" ca="1" si="3">_xlfn.FORMULATEXT(N37)</f>
        <v>=VLOOKUP("*"&amp;N36,data,2,FALSE)</v>
      </c>
    </row>
    <row r="38" spans="2:15" x14ac:dyDescent="0.25">
      <c r="B38" t="s">
        <v>45</v>
      </c>
      <c r="C38" s="4">
        <v>43513</v>
      </c>
      <c r="D38" s="5" t="s">
        <v>10</v>
      </c>
      <c r="E38" s="3">
        <v>539</v>
      </c>
      <c r="F38">
        <v>5</v>
      </c>
      <c r="G38" t="str">
        <f>_xlfn.IFS(LEFT(data[[#This Row],[Lead Number]],1)="O","Offline",LEFT(data[[#This Row],[Lead Number]],1)="N","Offline",TRUE, "Online")</f>
        <v>Online</v>
      </c>
      <c r="H38" t="str">
        <f>_xlfn.SWITCH(data[[#This Row],[State]],"CO","Other","WA","Other","TX","South","East")</f>
        <v>East</v>
      </c>
      <c r="I38" s="7">
        <f ca="1">TODAY()-data[[#This Row],[Date]]</f>
        <v>38</v>
      </c>
      <c r="L38" s="9"/>
      <c r="N38" s="5"/>
    </row>
    <row r="39" spans="2:15" x14ac:dyDescent="0.25">
      <c r="B39" t="s">
        <v>46</v>
      </c>
      <c r="C39" s="4">
        <v>43496</v>
      </c>
      <c r="D39" s="5" t="s">
        <v>9</v>
      </c>
      <c r="E39" s="3">
        <v>539</v>
      </c>
      <c r="F39">
        <v>8</v>
      </c>
      <c r="G39" t="str">
        <f>_xlfn.IFS(LEFT(data[[#This Row],[Lead Number]],1)="O","Offline",LEFT(data[[#This Row],[Lead Number]],1)="N","Offline",TRUE, "Online")</f>
        <v>Offline</v>
      </c>
      <c r="H39" t="str">
        <f>_xlfn.SWITCH(data[[#This Row],[State]],"CO","Other","WA","Other","TX","South","East")</f>
        <v>South</v>
      </c>
      <c r="I39" s="7">
        <f ca="1">TODAY()-data[[#This Row],[Date]]</f>
        <v>55</v>
      </c>
      <c r="L39" s="11" t="s">
        <v>70</v>
      </c>
      <c r="M39" s="12"/>
      <c r="N39" s="13"/>
      <c r="O39" s="12"/>
    </row>
    <row r="40" spans="2:15" x14ac:dyDescent="0.25">
      <c r="B40" t="s">
        <v>47</v>
      </c>
      <c r="C40" s="4">
        <v>43546</v>
      </c>
      <c r="D40" s="5" t="s">
        <v>9</v>
      </c>
      <c r="E40" s="3">
        <v>559</v>
      </c>
      <c r="F40">
        <v>6</v>
      </c>
      <c r="G40" t="str">
        <f>_xlfn.IFS(LEFT(data[[#This Row],[Lead Number]],1)="O","Offline",LEFT(data[[#This Row],[Lead Number]],1)="N","Offline",TRUE, "Online")</f>
        <v>Online</v>
      </c>
      <c r="H40" t="str">
        <f>_xlfn.SWITCH(data[[#This Row],[State]],"CO","Other","WA","Other","TX","South","East")</f>
        <v>South</v>
      </c>
      <c r="I40" s="7">
        <f ca="1">TODAY()-data[[#This Row],[Date]]</f>
        <v>5</v>
      </c>
      <c r="L40" s="9"/>
      <c r="N40" s="5"/>
    </row>
    <row r="41" spans="2:15" x14ac:dyDescent="0.25">
      <c r="B41" t="s">
        <v>48</v>
      </c>
      <c r="C41" s="4">
        <v>43541</v>
      </c>
      <c r="D41" s="5" t="s">
        <v>7</v>
      </c>
      <c r="E41" s="3">
        <v>479</v>
      </c>
      <c r="F41">
        <v>9</v>
      </c>
      <c r="G41" t="str">
        <f>_xlfn.IFS(LEFT(data[[#This Row],[Lead Number]],1)="O","Offline",LEFT(data[[#This Row],[Lead Number]],1)="N","Offline",TRUE, "Online")</f>
        <v>Online</v>
      </c>
      <c r="H41" t="str">
        <f>_xlfn.SWITCH(data[[#This Row],[State]],"CO","Other","WA","Other","TX","South","East")</f>
        <v>Other</v>
      </c>
      <c r="I41" s="7">
        <f ca="1">TODAY()-data[[#This Row],[Date]]</f>
        <v>10</v>
      </c>
      <c r="L41" s="9"/>
      <c r="M41" s="10" t="s">
        <v>71</v>
      </c>
      <c r="N41" s="5"/>
    </row>
    <row r="42" spans="2:15" x14ac:dyDescent="0.25">
      <c r="L42" s="9"/>
      <c r="N42" s="5"/>
    </row>
    <row r="43" spans="2:15" x14ac:dyDescent="0.25">
      <c r="L43" s="11" t="s">
        <v>72</v>
      </c>
      <c r="M43" s="12"/>
      <c r="N43" s="13"/>
      <c r="O43" s="12"/>
    </row>
    <row r="44" spans="2:15" x14ac:dyDescent="0.25">
      <c r="L44" s="9"/>
      <c r="N44" s="5"/>
    </row>
    <row r="45" spans="2:15" x14ac:dyDescent="0.25">
      <c r="L45" s="9"/>
      <c r="M45" s="17" t="s">
        <v>73</v>
      </c>
      <c r="N45" s="18">
        <f>MAX(data[Purchase Amount])</f>
        <v>579</v>
      </c>
      <c r="O45" s="17" t="str">
        <f t="shared" ref="O45:O46" ca="1" si="4">_xlfn.FORMULATEXT(N45)</f>
        <v>=MAX(data[Purchase Amount])</v>
      </c>
    </row>
    <row r="46" spans="2:15" x14ac:dyDescent="0.25">
      <c r="L46" s="9"/>
      <c r="M46" s="17" t="s">
        <v>74</v>
      </c>
      <c r="N46" s="18">
        <f>_xlfn.MAXIFS(data[Purchase Amount], data[Lead Group],"Online")</f>
        <v>559</v>
      </c>
      <c r="O46" s="17" t="str">
        <f t="shared" ca="1" si="4"/>
        <v>=MAXIFS(data[Purchase Amount], data[Lead Group],"Online")</v>
      </c>
    </row>
    <row r="47" spans="2:15" x14ac:dyDescent="0.25">
      <c r="L47" s="9"/>
      <c r="N47" s="5"/>
    </row>
    <row r="48" spans="2:15" x14ac:dyDescent="0.25">
      <c r="L48" s="11" t="s">
        <v>76</v>
      </c>
      <c r="M48" s="12"/>
      <c r="N48" s="13"/>
      <c r="O48" s="12"/>
    </row>
    <row r="49" spans="12:15" x14ac:dyDescent="0.25">
      <c r="L49" s="9"/>
      <c r="N49" s="5"/>
    </row>
    <row r="50" spans="12:15" x14ac:dyDescent="0.25">
      <c r="L50" s="9"/>
      <c r="M50" s="17" t="s">
        <v>75</v>
      </c>
      <c r="N50" s="18">
        <f>FIND("something","another big thing that also has something but other things")</f>
        <v>33</v>
      </c>
      <c r="O50" s="17" t="str">
        <f t="shared" ref="O50:O51" ca="1" si="5">_xlfn.FORMULATEXT(N50)</f>
        <v>=FIND("something","another big thing that also has something but other things")</v>
      </c>
    </row>
    <row r="51" spans="12:15" x14ac:dyDescent="0.25">
      <c r="L51" s="9"/>
      <c r="M51" s="17" t="s">
        <v>77</v>
      </c>
      <c r="N51" s="18">
        <f>SEARCH("chandoo", "Become awesome with CHANDOO")</f>
        <v>21</v>
      </c>
      <c r="O51" s="17" t="str">
        <f t="shared" ca="1" si="5"/>
        <v>=SEARCH("chandoo", "Become awesome with CHANDOO")</v>
      </c>
    </row>
    <row r="52" spans="12:15" x14ac:dyDescent="0.25">
      <c r="L52" s="9"/>
      <c r="N52" s="5"/>
    </row>
    <row r="53" spans="12:15" x14ac:dyDescent="0.25">
      <c r="L53" s="11" t="s">
        <v>78</v>
      </c>
      <c r="M53" s="12"/>
      <c r="N53" s="13"/>
      <c r="O53" s="12"/>
    </row>
    <row r="54" spans="12:15" x14ac:dyDescent="0.25">
      <c r="L54" s="9"/>
      <c r="N54" s="5"/>
    </row>
    <row r="55" spans="12:15" x14ac:dyDescent="0.25">
      <c r="L55" s="9"/>
      <c r="M55" t="s">
        <v>79</v>
      </c>
      <c r="N55" s="5"/>
    </row>
    <row r="56" spans="12:15" x14ac:dyDescent="0.25">
      <c r="L56" s="9"/>
      <c r="N56" s="5"/>
    </row>
    <row r="57" spans="12:15" x14ac:dyDescent="0.25">
      <c r="L57" s="11" t="s">
        <v>80</v>
      </c>
      <c r="M57" s="12"/>
      <c r="N57" s="13"/>
      <c r="O57" s="12"/>
    </row>
    <row r="58" spans="12:15" x14ac:dyDescent="0.25">
      <c r="N58" s="5"/>
    </row>
    <row r="59" spans="12:15" x14ac:dyDescent="0.25">
      <c r="M59" t="s">
        <v>81</v>
      </c>
      <c r="N59" s="5"/>
    </row>
  </sheetData>
  <mergeCells count="2">
    <mergeCell ref="G1:I1"/>
    <mergeCell ref="L3:N4"/>
  </mergeCells>
  <hyperlinks>
    <hyperlink ref="G1:I1" r:id="rId1" display="Chandoo.org" xr:uid="{BDAA5BFF-94DA-4CEE-A911-B3C0D4E1CDDE}"/>
    <hyperlink ref="M41" location="Output!A1" display="See the &quot;Output&quot; worksheet" xr:uid="{E546F311-B031-4341-9AF4-70515EAD05F7}"/>
  </hyperlinks>
  <pageMargins left="0.7" right="0.7" top="0.75" bottom="0.75" header="0.3" footer="0.3"/>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17729D-0B35-42DA-B336-DC945AF16387}">
  <dimension ref="B1:I3"/>
  <sheetViews>
    <sheetView showGridLines="0" workbookViewId="0">
      <selection activeCell="J26" sqref="J26"/>
    </sheetView>
  </sheetViews>
  <sheetFormatPr defaultRowHeight="15" x14ac:dyDescent="0.25"/>
  <cols>
    <col min="1" max="1" width="2.7109375" customWidth="1"/>
    <col min="3" max="3" width="10.5703125" bestFit="1" customWidth="1"/>
  </cols>
  <sheetData>
    <row r="1" spans="2:9" s="2" customFormat="1" ht="46.5" customHeight="1" x14ac:dyDescent="0.7">
      <c r="B1" s="1" t="s">
        <v>83</v>
      </c>
      <c r="G1" s="8" t="s">
        <v>1</v>
      </c>
      <c r="H1" s="8"/>
      <c r="I1" s="8"/>
    </row>
    <row r="3" spans="2:9" x14ac:dyDescent="0.25">
      <c r="B3" s="21" t="s">
        <v>56</v>
      </c>
      <c r="C3" s="22">
        <f>SUBTOTAL(9,data[Purchase Amount])</f>
        <v>19422</v>
      </c>
    </row>
  </sheetData>
  <mergeCells count="1">
    <mergeCell ref="G1:I1"/>
  </mergeCells>
  <hyperlinks>
    <hyperlink ref="G1:I1" r:id="rId1" display="Chandoo.org" xr:uid="{F7547B2E-7FF4-4F7B-B321-23E16C2CDC72}"/>
  </hyperlinks>
  <pageMargins left="0.7" right="0.7" top="0.75" bottom="0.75" header="0.3" footer="0.3"/>
  <drawing r:id="rId2"/>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 10</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Derry Hill</cp:lastModifiedBy>
  <dcterms:created xsi:type="dcterms:W3CDTF">2017-05-18T22:37:17Z</dcterms:created>
  <dcterms:modified xsi:type="dcterms:W3CDTF">2019-03-27T04:54:16Z</dcterms:modified>
</cp:coreProperties>
</file>