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karunjoseph/usu/usu-coursework/cee6400phyhydro/hw/hw7/"/>
    </mc:Choice>
  </mc:AlternateContent>
  <bookViews>
    <workbookView xWindow="440" yWindow="560" windowWidth="17040" windowHeight="14960" tabRatio="500" firstSheet="1" activeTab="3"/>
  </bookViews>
  <sheets>
    <sheet name="7.2.2" sheetId="1" r:id="rId1"/>
    <sheet name="7.4.5" sheetId="2" r:id="rId2"/>
    <sheet name="7.5.3" sheetId="3" r:id="rId3"/>
    <sheet name="7.6.2" sheetId="4" r:id="rId4"/>
    <sheet name="ls" sheetId="5" r:id="rId5"/>
    <sheet name="lp" sheetId="10" r:id="rId6"/>
    <sheet name="7.7.2" sheetId="7" r:id="rId7"/>
    <sheet name="7.7.3" sheetId="8" r:id="rId8"/>
    <sheet name="7.7.3 (2)" sheetId="13" r:id="rId9"/>
    <sheet name="7.8.2" sheetId="11" r:id="rId10"/>
    <sheet name="7.8.2 other" sheetId="12" r:id="rId11"/>
  </sheets>
  <definedNames>
    <definedName name="solver_adj" localSheetId="3" hidden="1">'7.6.2'!$C$22:$C$35,'7.6.2'!$K$22:$L$40</definedName>
    <definedName name="solver_adj" localSheetId="5" hidden="1">lp!$C$2:$C$30,lp!$H$2:$I$35</definedName>
    <definedName name="solver_adj" localSheetId="4" hidden="1">ls!$C$2:$C$30</definedName>
    <definedName name="solver_cvg" localSheetId="3" hidden="1">0.0001</definedName>
    <definedName name="solver_cvg" localSheetId="5" hidden="1">0.0001</definedName>
    <definedName name="solver_cvg" localSheetId="4" hidden="1">0.0001</definedName>
    <definedName name="solver_drv" localSheetId="3" hidden="1">1</definedName>
    <definedName name="solver_drv" localSheetId="5" hidden="1">1</definedName>
    <definedName name="solver_drv" localSheetId="4" hidden="1">1</definedName>
    <definedName name="solver_eng" localSheetId="3" hidden="1">2</definedName>
    <definedName name="solver_eng" localSheetId="5" hidden="1">2</definedName>
    <definedName name="solver_eng" localSheetId="4" hidden="1">1</definedName>
    <definedName name="solver_itr" localSheetId="3" hidden="1">2147483647</definedName>
    <definedName name="solver_itr" localSheetId="5" hidden="1">2147483647</definedName>
    <definedName name="solver_itr" localSheetId="4" hidden="1">2147483647</definedName>
    <definedName name="solver_lhs1" localSheetId="3" hidden="1">'7.6.2'!$B$22:$B$40</definedName>
    <definedName name="solver_lhs1" localSheetId="5" hidden="1">lp!$B$2:$B$32</definedName>
    <definedName name="solver_lhs2" localSheetId="3" hidden="1">'7.6.2'!$B$55</definedName>
    <definedName name="solver_lhs2" localSheetId="5" hidden="1">lp!$B$40</definedName>
    <definedName name="solver_lin" localSheetId="3" hidden="1">1</definedName>
    <definedName name="solver_lin" localSheetId="5" hidden="1">1</definedName>
    <definedName name="solver_lin" localSheetId="4" hidden="1">2</definedName>
    <definedName name="solver_mip" localSheetId="3" hidden="1">2147483647</definedName>
    <definedName name="solver_mip" localSheetId="5" hidden="1">2147483647</definedName>
    <definedName name="solver_mip" localSheetId="4" hidden="1">2147483647</definedName>
    <definedName name="solver_mni" localSheetId="3" hidden="1">30</definedName>
    <definedName name="solver_mni" localSheetId="5" hidden="1">30</definedName>
    <definedName name="solver_mni" localSheetId="4" hidden="1">30</definedName>
    <definedName name="solver_mrt" localSheetId="3" hidden="1">0.075</definedName>
    <definedName name="solver_mrt" localSheetId="5" hidden="1">0.075</definedName>
    <definedName name="solver_mrt" localSheetId="4" hidden="1">0.075</definedName>
    <definedName name="solver_msl" localSheetId="3" hidden="1">2</definedName>
    <definedName name="solver_msl" localSheetId="5" hidden="1">2</definedName>
    <definedName name="solver_msl" localSheetId="4" hidden="1">2</definedName>
    <definedName name="solver_neg" localSheetId="3" hidden="1">1</definedName>
    <definedName name="solver_neg" localSheetId="5" hidden="1">1</definedName>
    <definedName name="solver_neg" localSheetId="4" hidden="1">1</definedName>
    <definedName name="solver_nod" localSheetId="3" hidden="1">2147483647</definedName>
    <definedName name="solver_nod" localSheetId="5" hidden="1">2147483647</definedName>
    <definedName name="solver_nod" localSheetId="4" hidden="1">2147483647</definedName>
    <definedName name="solver_num" localSheetId="3" hidden="1">2</definedName>
    <definedName name="solver_num" localSheetId="5" hidden="1">2</definedName>
    <definedName name="solver_num" localSheetId="4" hidden="1">0</definedName>
    <definedName name="solver_opt" localSheetId="3" hidden="1">'7.6.2'!$C$33</definedName>
    <definedName name="solver_opt" localSheetId="5" hidden="1">lp!$J$37</definedName>
    <definedName name="solver_opt" localSheetId="4" hidden="1">ls!$H$36</definedName>
    <definedName name="solver_pre" localSheetId="3" hidden="1">0.000001</definedName>
    <definedName name="solver_pre" localSheetId="5" hidden="1">0.000001</definedName>
    <definedName name="solver_pre" localSheetId="4" hidden="1">0.000001</definedName>
    <definedName name="solver_rbv" localSheetId="3" hidden="1">1</definedName>
    <definedName name="solver_rbv" localSheetId="5" hidden="1">1</definedName>
    <definedName name="solver_rbv" localSheetId="4" hidden="1">1</definedName>
    <definedName name="solver_rel1" localSheetId="3" hidden="1">2</definedName>
    <definedName name="solver_rel1" localSheetId="5" hidden="1">2</definedName>
    <definedName name="solver_rel2" localSheetId="3" hidden="1">2</definedName>
    <definedName name="solver_rel2" localSheetId="5" hidden="1">2</definedName>
    <definedName name="solver_rhs1" localSheetId="3" hidden="1">'7.6.2'!$M$22:$M$40</definedName>
    <definedName name="solver_rhs1" localSheetId="5" hidden="1">lp!$J$2:$J$32</definedName>
    <definedName name="solver_rhs2" localSheetId="3" hidden="1">'7.6.2'!$B$59</definedName>
    <definedName name="solver_rhs2" localSheetId="5" hidden="1">lp!$B$44</definedName>
    <definedName name="solver_rlx" localSheetId="3" hidden="1">2</definedName>
    <definedName name="solver_rlx" localSheetId="5" hidden="1">2</definedName>
    <definedName name="solver_rlx" localSheetId="4" hidden="1">2</definedName>
    <definedName name="solver_rsd" localSheetId="3" hidden="1">0</definedName>
    <definedName name="solver_rsd" localSheetId="5" hidden="1">0</definedName>
    <definedName name="solver_rsd" localSheetId="4" hidden="1">0</definedName>
    <definedName name="solver_scl" localSheetId="3" hidden="1">1</definedName>
    <definedName name="solver_scl" localSheetId="5" hidden="1">1</definedName>
    <definedName name="solver_scl" localSheetId="4" hidden="1">1</definedName>
    <definedName name="solver_sho" localSheetId="3" hidden="1">2</definedName>
    <definedName name="solver_sho" localSheetId="5" hidden="1">2</definedName>
    <definedName name="solver_sho" localSheetId="4" hidden="1">2</definedName>
    <definedName name="solver_ssz" localSheetId="3" hidden="1">100</definedName>
    <definedName name="solver_ssz" localSheetId="5" hidden="1">100</definedName>
    <definedName name="solver_ssz" localSheetId="4" hidden="1">100</definedName>
    <definedName name="solver_tim" localSheetId="3" hidden="1">2147483647</definedName>
    <definedName name="solver_tim" localSheetId="5" hidden="1">2147483647</definedName>
    <definedName name="solver_tim" localSheetId="4" hidden="1">2147483647</definedName>
    <definedName name="solver_tol" localSheetId="3" hidden="1">0.01</definedName>
    <definedName name="solver_tol" localSheetId="5" hidden="1">0.01</definedName>
    <definedName name="solver_tol" localSheetId="4" hidden="1">0.01</definedName>
    <definedName name="solver_typ" localSheetId="3" hidden="1">2</definedName>
    <definedName name="solver_typ" localSheetId="5" hidden="1">3</definedName>
    <definedName name="solver_typ" localSheetId="4" hidden="1">2</definedName>
    <definedName name="solver_val" localSheetId="3" hidden="1">0</definedName>
    <definedName name="solver_val" localSheetId="5" hidden="1">0</definedName>
    <definedName name="solver_val" localSheetId="4" hidden="1">0</definedName>
    <definedName name="solver_ver" localSheetId="3" hidden="1">2</definedName>
    <definedName name="solver_ver" localSheetId="5" hidden="1">2</definedName>
    <definedName name="solver_ver" localSheetId="4" hidden="1">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6" i="13" l="1"/>
  <c r="I37" i="13"/>
  <c r="I38" i="13"/>
  <c r="I39" i="13"/>
  <c r="H35" i="13"/>
  <c r="H36" i="13"/>
  <c r="H37" i="13"/>
  <c r="H38" i="13"/>
  <c r="H39" i="13"/>
  <c r="G34" i="13"/>
  <c r="G35" i="13"/>
  <c r="G36" i="13"/>
  <c r="G37" i="13"/>
  <c r="G38" i="13"/>
  <c r="F33" i="13"/>
  <c r="F34" i="13"/>
  <c r="F35" i="13"/>
  <c r="F36" i="13"/>
  <c r="F37" i="13"/>
  <c r="E32" i="13"/>
  <c r="E33" i="13"/>
  <c r="E34" i="13"/>
  <c r="E35" i="13"/>
  <c r="E36" i="13"/>
  <c r="D31" i="13"/>
  <c r="D32" i="13"/>
  <c r="D33" i="13"/>
  <c r="D34" i="13"/>
  <c r="D35" i="13"/>
  <c r="C34" i="13"/>
  <c r="C33" i="13"/>
  <c r="C32" i="13"/>
  <c r="C31" i="13"/>
  <c r="C30" i="13"/>
  <c r="I35" i="13"/>
  <c r="C10" i="13"/>
  <c r="D10" i="13"/>
  <c r="E10" i="13"/>
  <c r="C9" i="13"/>
  <c r="D9" i="13"/>
  <c r="E9" i="13"/>
  <c r="F10" i="13"/>
  <c r="H34" i="13"/>
  <c r="I34" i="13"/>
  <c r="C8" i="13"/>
  <c r="D8" i="13"/>
  <c r="E8" i="13"/>
  <c r="F9" i="13"/>
  <c r="G33" i="13"/>
  <c r="H33" i="13"/>
  <c r="I33" i="13"/>
  <c r="C7" i="13"/>
  <c r="D7" i="13"/>
  <c r="E7" i="13"/>
  <c r="F8" i="13"/>
  <c r="F32" i="13"/>
  <c r="G32" i="13"/>
  <c r="H32" i="13"/>
  <c r="I32" i="13"/>
  <c r="C6" i="13"/>
  <c r="D6" i="13"/>
  <c r="E6" i="13"/>
  <c r="F7" i="13"/>
  <c r="E31" i="13"/>
  <c r="F31" i="13"/>
  <c r="G31" i="13"/>
  <c r="H31" i="13"/>
  <c r="I31" i="13"/>
  <c r="C5" i="13"/>
  <c r="D5" i="13"/>
  <c r="E5" i="13"/>
  <c r="F6" i="13"/>
  <c r="D30" i="13"/>
  <c r="E30" i="13"/>
  <c r="F30" i="13"/>
  <c r="G30" i="13"/>
  <c r="H30" i="13"/>
  <c r="I30" i="13"/>
  <c r="F5" i="13"/>
  <c r="C29" i="13"/>
  <c r="D29" i="13"/>
  <c r="E29" i="13"/>
  <c r="F29" i="13"/>
  <c r="G29" i="13"/>
  <c r="H29" i="13"/>
  <c r="I29" i="13"/>
  <c r="C28" i="13"/>
  <c r="D28" i="13"/>
  <c r="E28" i="13"/>
  <c r="F28" i="13"/>
  <c r="G28" i="13"/>
  <c r="H28" i="13"/>
  <c r="I28" i="13"/>
  <c r="C27" i="13"/>
  <c r="D27" i="13"/>
  <c r="E27" i="13"/>
  <c r="F27" i="13"/>
  <c r="G27" i="13"/>
  <c r="H27" i="13"/>
  <c r="I27" i="13"/>
  <c r="C26" i="13"/>
  <c r="D26" i="13"/>
  <c r="E26" i="13"/>
  <c r="F26" i="13"/>
  <c r="G26" i="13"/>
  <c r="H26" i="13"/>
  <c r="I26" i="13"/>
  <c r="C25" i="13"/>
  <c r="D25" i="13"/>
  <c r="E25" i="13"/>
  <c r="F25" i="13"/>
  <c r="G25" i="13"/>
  <c r="H25" i="13"/>
  <c r="I25" i="13"/>
  <c r="C24" i="13"/>
  <c r="D24" i="13"/>
  <c r="E24" i="13"/>
  <c r="F24" i="13"/>
  <c r="G24" i="13"/>
  <c r="H24" i="13"/>
  <c r="I24" i="13"/>
  <c r="C23" i="13"/>
  <c r="D23" i="13"/>
  <c r="E23" i="13"/>
  <c r="F23" i="13"/>
  <c r="G23" i="13"/>
  <c r="H23" i="13"/>
  <c r="I23" i="13"/>
  <c r="C22" i="13"/>
  <c r="D22" i="13"/>
  <c r="E22" i="13"/>
  <c r="F22" i="13"/>
  <c r="G22" i="13"/>
  <c r="H22" i="13"/>
  <c r="I22" i="13"/>
  <c r="C21" i="13"/>
  <c r="D21" i="13"/>
  <c r="E21" i="13"/>
  <c r="F21" i="13"/>
  <c r="G21" i="13"/>
  <c r="H21" i="13"/>
  <c r="I21" i="13"/>
  <c r="C20" i="13"/>
  <c r="D20" i="13"/>
  <c r="E20" i="13"/>
  <c r="F20" i="13"/>
  <c r="G20" i="13"/>
  <c r="H20" i="13"/>
  <c r="I20" i="13"/>
  <c r="C19" i="13"/>
  <c r="D19" i="13"/>
  <c r="E19" i="13"/>
  <c r="F19" i="13"/>
  <c r="G19" i="13"/>
  <c r="H19" i="13"/>
  <c r="I19" i="13"/>
  <c r="C18" i="13"/>
  <c r="D18" i="13"/>
  <c r="E18" i="13"/>
  <c r="F18" i="13"/>
  <c r="G18" i="13"/>
  <c r="H18" i="13"/>
  <c r="I18" i="13"/>
  <c r="C17" i="13"/>
  <c r="D17" i="13"/>
  <c r="E17" i="13"/>
  <c r="F17" i="13"/>
  <c r="G17" i="13"/>
  <c r="I17" i="13"/>
  <c r="C16" i="13"/>
  <c r="D16" i="13"/>
  <c r="E16" i="13"/>
  <c r="F16" i="13"/>
  <c r="I16" i="13"/>
  <c r="C15" i="13"/>
  <c r="D15" i="13"/>
  <c r="E15" i="13"/>
  <c r="I15" i="13"/>
  <c r="C14" i="13"/>
  <c r="D14" i="13"/>
  <c r="I14" i="13"/>
  <c r="C13" i="13"/>
  <c r="I13" i="13"/>
  <c r="M4" i="7"/>
  <c r="I10" i="7"/>
  <c r="G10" i="7"/>
  <c r="I4" i="7"/>
  <c r="G4" i="7"/>
  <c r="P10" i="7"/>
  <c r="O10" i="7"/>
  <c r="N10" i="7"/>
  <c r="M10" i="7"/>
  <c r="L10" i="7"/>
  <c r="K10" i="7"/>
  <c r="J10" i="7"/>
  <c r="H10" i="7"/>
  <c r="P4" i="7"/>
  <c r="O4" i="7"/>
  <c r="N4" i="7"/>
  <c r="L4" i="7"/>
  <c r="K4" i="7"/>
  <c r="J4" i="7"/>
  <c r="H4" i="7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I4" i="12"/>
  <c r="H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4" i="12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35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4" i="11"/>
  <c r="D14" i="8"/>
  <c r="C14" i="8"/>
  <c r="I14" i="8"/>
  <c r="E15" i="8"/>
  <c r="D15" i="8"/>
  <c r="C15" i="8"/>
  <c r="I15" i="8"/>
  <c r="F16" i="8"/>
  <c r="E16" i="8"/>
  <c r="D16" i="8"/>
  <c r="C16" i="8"/>
  <c r="I16" i="8"/>
  <c r="G17" i="8"/>
  <c r="F17" i="8"/>
  <c r="E17" i="8"/>
  <c r="D17" i="8"/>
  <c r="C17" i="8"/>
  <c r="I17" i="8"/>
  <c r="H18" i="8"/>
  <c r="G18" i="8"/>
  <c r="F18" i="8"/>
  <c r="E18" i="8"/>
  <c r="D18" i="8"/>
  <c r="C18" i="8"/>
  <c r="I18" i="8"/>
  <c r="H19" i="8"/>
  <c r="G19" i="8"/>
  <c r="F19" i="8"/>
  <c r="E19" i="8"/>
  <c r="D19" i="8"/>
  <c r="C19" i="8"/>
  <c r="I19" i="8"/>
  <c r="H20" i="8"/>
  <c r="G20" i="8"/>
  <c r="F20" i="8"/>
  <c r="E20" i="8"/>
  <c r="D20" i="8"/>
  <c r="C20" i="8"/>
  <c r="I20" i="8"/>
  <c r="H21" i="8"/>
  <c r="G21" i="8"/>
  <c r="F21" i="8"/>
  <c r="E21" i="8"/>
  <c r="D21" i="8"/>
  <c r="C21" i="8"/>
  <c r="I21" i="8"/>
  <c r="H22" i="8"/>
  <c r="G22" i="8"/>
  <c r="F22" i="8"/>
  <c r="E22" i="8"/>
  <c r="D22" i="8"/>
  <c r="C22" i="8"/>
  <c r="I22" i="8"/>
  <c r="H23" i="8"/>
  <c r="G23" i="8"/>
  <c r="F23" i="8"/>
  <c r="E23" i="8"/>
  <c r="D23" i="8"/>
  <c r="C23" i="8"/>
  <c r="I23" i="8"/>
  <c r="H24" i="8"/>
  <c r="G24" i="8"/>
  <c r="F24" i="8"/>
  <c r="E24" i="8"/>
  <c r="D24" i="8"/>
  <c r="C24" i="8"/>
  <c r="I24" i="8"/>
  <c r="H25" i="8"/>
  <c r="G25" i="8"/>
  <c r="F25" i="8"/>
  <c r="E25" i="8"/>
  <c r="D25" i="8"/>
  <c r="C25" i="8"/>
  <c r="I25" i="8"/>
  <c r="H26" i="8"/>
  <c r="G26" i="8"/>
  <c r="F26" i="8"/>
  <c r="E26" i="8"/>
  <c r="D26" i="8"/>
  <c r="C26" i="8"/>
  <c r="I26" i="8"/>
  <c r="H27" i="8"/>
  <c r="G27" i="8"/>
  <c r="F27" i="8"/>
  <c r="E27" i="8"/>
  <c r="D27" i="8"/>
  <c r="C27" i="8"/>
  <c r="I27" i="8"/>
  <c r="H28" i="8"/>
  <c r="G28" i="8"/>
  <c r="F28" i="8"/>
  <c r="E28" i="8"/>
  <c r="D28" i="8"/>
  <c r="C28" i="8"/>
  <c r="I28" i="8"/>
  <c r="H29" i="8"/>
  <c r="G29" i="8"/>
  <c r="F29" i="8"/>
  <c r="E29" i="8"/>
  <c r="D29" i="8"/>
  <c r="C29" i="8"/>
  <c r="I29" i="8"/>
  <c r="H30" i="8"/>
  <c r="G30" i="8"/>
  <c r="F30" i="8"/>
  <c r="E30" i="8"/>
  <c r="D30" i="8"/>
  <c r="I30" i="8"/>
  <c r="H31" i="8"/>
  <c r="G31" i="8"/>
  <c r="F31" i="8"/>
  <c r="E31" i="8"/>
  <c r="I31" i="8"/>
  <c r="H32" i="8"/>
  <c r="G32" i="8"/>
  <c r="F32" i="8"/>
  <c r="I32" i="8"/>
  <c r="H33" i="8"/>
  <c r="G33" i="8"/>
  <c r="I33" i="8"/>
  <c r="H34" i="8"/>
  <c r="I34" i="8"/>
  <c r="C13" i="8"/>
  <c r="I13" i="8"/>
  <c r="C8" i="8"/>
  <c r="D8" i="8"/>
  <c r="E8" i="8"/>
  <c r="C7" i="8"/>
  <c r="D7" i="8"/>
  <c r="E7" i="8"/>
  <c r="F8" i="8"/>
  <c r="C9" i="8"/>
  <c r="D9" i="8"/>
  <c r="E9" i="8"/>
  <c r="F9" i="8"/>
  <c r="C10" i="8"/>
  <c r="D10" i="8"/>
  <c r="E10" i="8"/>
  <c r="F10" i="8"/>
  <c r="C6" i="8"/>
  <c r="D6" i="8"/>
  <c r="E6" i="8"/>
  <c r="F7" i="8"/>
  <c r="C5" i="8"/>
  <c r="D5" i="8"/>
  <c r="E5" i="8"/>
  <c r="F6" i="8"/>
  <c r="F5" i="8"/>
  <c r="B44" i="10"/>
  <c r="B42" i="10"/>
  <c r="B41" i="10"/>
  <c r="B40" i="10"/>
  <c r="J37" i="10"/>
  <c r="D3" i="10"/>
  <c r="E3" i="10"/>
  <c r="G3" i="10"/>
  <c r="J3" i="10"/>
  <c r="D4" i="10"/>
  <c r="E4" i="10"/>
  <c r="F4" i="10"/>
  <c r="G4" i="10"/>
  <c r="J4" i="10"/>
  <c r="D5" i="10"/>
  <c r="E5" i="10"/>
  <c r="F5" i="10"/>
  <c r="G5" i="10"/>
  <c r="J5" i="10"/>
  <c r="D6" i="10"/>
  <c r="E6" i="10"/>
  <c r="F6" i="10"/>
  <c r="G6" i="10"/>
  <c r="J6" i="10"/>
  <c r="D7" i="10"/>
  <c r="E7" i="10"/>
  <c r="F7" i="10"/>
  <c r="G7" i="10"/>
  <c r="J7" i="10"/>
  <c r="D8" i="10"/>
  <c r="E8" i="10"/>
  <c r="F8" i="10"/>
  <c r="G8" i="10"/>
  <c r="J8" i="10"/>
  <c r="D9" i="10"/>
  <c r="E9" i="10"/>
  <c r="F9" i="10"/>
  <c r="G9" i="10"/>
  <c r="J9" i="10"/>
  <c r="D10" i="10"/>
  <c r="E10" i="10"/>
  <c r="F10" i="10"/>
  <c r="G10" i="10"/>
  <c r="J10" i="10"/>
  <c r="D11" i="10"/>
  <c r="E11" i="10"/>
  <c r="F11" i="10"/>
  <c r="G11" i="10"/>
  <c r="J11" i="10"/>
  <c r="D12" i="10"/>
  <c r="E12" i="10"/>
  <c r="F12" i="10"/>
  <c r="G12" i="10"/>
  <c r="J12" i="10"/>
  <c r="D13" i="10"/>
  <c r="E13" i="10"/>
  <c r="F13" i="10"/>
  <c r="G13" i="10"/>
  <c r="J13" i="10"/>
  <c r="D14" i="10"/>
  <c r="E14" i="10"/>
  <c r="F14" i="10"/>
  <c r="G14" i="10"/>
  <c r="J14" i="10"/>
  <c r="D15" i="10"/>
  <c r="E15" i="10"/>
  <c r="F15" i="10"/>
  <c r="G15" i="10"/>
  <c r="J15" i="10"/>
  <c r="D16" i="10"/>
  <c r="E16" i="10"/>
  <c r="F16" i="10"/>
  <c r="G16" i="10"/>
  <c r="J16" i="10"/>
  <c r="D17" i="10"/>
  <c r="E17" i="10"/>
  <c r="F17" i="10"/>
  <c r="G17" i="10"/>
  <c r="J17" i="10"/>
  <c r="D18" i="10"/>
  <c r="E18" i="10"/>
  <c r="F18" i="10"/>
  <c r="G18" i="10"/>
  <c r="J18" i="10"/>
  <c r="D19" i="10"/>
  <c r="E19" i="10"/>
  <c r="F19" i="10"/>
  <c r="G19" i="10"/>
  <c r="J19" i="10"/>
  <c r="D20" i="10"/>
  <c r="E20" i="10"/>
  <c r="F20" i="10"/>
  <c r="G20" i="10"/>
  <c r="J20" i="10"/>
  <c r="D21" i="10"/>
  <c r="E21" i="10"/>
  <c r="F21" i="10"/>
  <c r="G21" i="10"/>
  <c r="J21" i="10"/>
  <c r="D22" i="10"/>
  <c r="E22" i="10"/>
  <c r="F22" i="10"/>
  <c r="G22" i="10"/>
  <c r="J22" i="10"/>
  <c r="D23" i="10"/>
  <c r="E23" i="10"/>
  <c r="F23" i="10"/>
  <c r="G23" i="10"/>
  <c r="J23" i="10"/>
  <c r="D24" i="10"/>
  <c r="E24" i="10"/>
  <c r="F24" i="10"/>
  <c r="G24" i="10"/>
  <c r="J24" i="10"/>
  <c r="D25" i="10"/>
  <c r="E25" i="10"/>
  <c r="F25" i="10"/>
  <c r="G25" i="10"/>
  <c r="J25" i="10"/>
  <c r="D26" i="10"/>
  <c r="E26" i="10"/>
  <c r="F26" i="10"/>
  <c r="G26" i="10"/>
  <c r="J26" i="10"/>
  <c r="D27" i="10"/>
  <c r="E27" i="10"/>
  <c r="F27" i="10"/>
  <c r="G27" i="10"/>
  <c r="J27" i="10"/>
  <c r="D28" i="10"/>
  <c r="E28" i="10"/>
  <c r="F28" i="10"/>
  <c r="G28" i="10"/>
  <c r="J28" i="10"/>
  <c r="D29" i="10"/>
  <c r="E29" i="10"/>
  <c r="F29" i="10"/>
  <c r="G29" i="10"/>
  <c r="J29" i="10"/>
  <c r="D30" i="10"/>
  <c r="E30" i="10"/>
  <c r="F30" i="10"/>
  <c r="G30" i="10"/>
  <c r="J30" i="10"/>
  <c r="E31" i="10"/>
  <c r="F31" i="10"/>
  <c r="G31" i="10"/>
  <c r="J31" i="10"/>
  <c r="F32" i="10"/>
  <c r="G32" i="10"/>
  <c r="J32" i="10"/>
  <c r="J33" i="10"/>
  <c r="J34" i="10"/>
  <c r="J35" i="10"/>
  <c r="D2" i="10"/>
  <c r="G2" i="10"/>
  <c r="J2" i="10"/>
  <c r="B37" i="10"/>
  <c r="B38" i="10"/>
  <c r="D31" i="10"/>
  <c r="D32" i="10"/>
  <c r="E32" i="10"/>
  <c r="D33" i="10"/>
  <c r="E33" i="10"/>
  <c r="F33" i="10"/>
  <c r="G33" i="10"/>
  <c r="E34" i="10"/>
  <c r="F34" i="10"/>
  <c r="G34" i="10"/>
  <c r="F35" i="10"/>
  <c r="G35" i="10"/>
  <c r="D2" i="5"/>
  <c r="G2" i="5"/>
  <c r="H2" i="5"/>
  <c r="D3" i="5"/>
  <c r="E3" i="5"/>
  <c r="G3" i="5"/>
  <c r="H3" i="5"/>
  <c r="D4" i="5"/>
  <c r="E4" i="5"/>
  <c r="F4" i="5"/>
  <c r="G4" i="5"/>
  <c r="H4" i="5"/>
  <c r="D5" i="5"/>
  <c r="E5" i="5"/>
  <c r="F5" i="5"/>
  <c r="G5" i="5"/>
  <c r="H5" i="5"/>
  <c r="D6" i="5"/>
  <c r="E6" i="5"/>
  <c r="F6" i="5"/>
  <c r="G6" i="5"/>
  <c r="H6" i="5"/>
  <c r="D7" i="5"/>
  <c r="E7" i="5"/>
  <c r="F7" i="5"/>
  <c r="G7" i="5"/>
  <c r="H7" i="5"/>
  <c r="D8" i="5"/>
  <c r="E8" i="5"/>
  <c r="F8" i="5"/>
  <c r="G8" i="5"/>
  <c r="H8" i="5"/>
  <c r="D9" i="5"/>
  <c r="E9" i="5"/>
  <c r="F9" i="5"/>
  <c r="G9" i="5"/>
  <c r="H9" i="5"/>
  <c r="D10" i="5"/>
  <c r="E10" i="5"/>
  <c r="F10" i="5"/>
  <c r="G10" i="5"/>
  <c r="H10" i="5"/>
  <c r="D11" i="5"/>
  <c r="E11" i="5"/>
  <c r="F11" i="5"/>
  <c r="G11" i="5"/>
  <c r="H11" i="5"/>
  <c r="D12" i="5"/>
  <c r="E12" i="5"/>
  <c r="F12" i="5"/>
  <c r="G12" i="5"/>
  <c r="H12" i="5"/>
  <c r="D13" i="5"/>
  <c r="E13" i="5"/>
  <c r="F13" i="5"/>
  <c r="G13" i="5"/>
  <c r="H13" i="5"/>
  <c r="D14" i="5"/>
  <c r="E14" i="5"/>
  <c r="F14" i="5"/>
  <c r="G14" i="5"/>
  <c r="H14" i="5"/>
  <c r="D15" i="5"/>
  <c r="E15" i="5"/>
  <c r="F15" i="5"/>
  <c r="G15" i="5"/>
  <c r="H15" i="5"/>
  <c r="D16" i="5"/>
  <c r="E16" i="5"/>
  <c r="F16" i="5"/>
  <c r="G16" i="5"/>
  <c r="H16" i="5"/>
  <c r="D17" i="5"/>
  <c r="E17" i="5"/>
  <c r="F17" i="5"/>
  <c r="G17" i="5"/>
  <c r="H17" i="5"/>
  <c r="D18" i="5"/>
  <c r="E18" i="5"/>
  <c r="F18" i="5"/>
  <c r="G18" i="5"/>
  <c r="H18" i="5"/>
  <c r="D19" i="5"/>
  <c r="E19" i="5"/>
  <c r="F19" i="5"/>
  <c r="G19" i="5"/>
  <c r="H19" i="5"/>
  <c r="D20" i="5"/>
  <c r="E20" i="5"/>
  <c r="F20" i="5"/>
  <c r="G20" i="5"/>
  <c r="H20" i="5"/>
  <c r="D21" i="5"/>
  <c r="E21" i="5"/>
  <c r="F21" i="5"/>
  <c r="G21" i="5"/>
  <c r="H21" i="5"/>
  <c r="D22" i="5"/>
  <c r="E22" i="5"/>
  <c r="F22" i="5"/>
  <c r="G22" i="5"/>
  <c r="H22" i="5"/>
  <c r="D23" i="5"/>
  <c r="E23" i="5"/>
  <c r="F23" i="5"/>
  <c r="G23" i="5"/>
  <c r="H23" i="5"/>
  <c r="D24" i="5"/>
  <c r="E24" i="5"/>
  <c r="F24" i="5"/>
  <c r="G24" i="5"/>
  <c r="H24" i="5"/>
  <c r="D25" i="5"/>
  <c r="E25" i="5"/>
  <c r="F25" i="5"/>
  <c r="G25" i="5"/>
  <c r="H25" i="5"/>
  <c r="D26" i="5"/>
  <c r="E26" i="5"/>
  <c r="F26" i="5"/>
  <c r="G26" i="5"/>
  <c r="H26" i="5"/>
  <c r="D27" i="5"/>
  <c r="E27" i="5"/>
  <c r="F27" i="5"/>
  <c r="G27" i="5"/>
  <c r="H27" i="5"/>
  <c r="D28" i="5"/>
  <c r="E28" i="5"/>
  <c r="F28" i="5"/>
  <c r="G28" i="5"/>
  <c r="H28" i="5"/>
  <c r="D29" i="5"/>
  <c r="E29" i="5"/>
  <c r="F29" i="5"/>
  <c r="G29" i="5"/>
  <c r="H29" i="5"/>
  <c r="D30" i="5"/>
  <c r="E30" i="5"/>
  <c r="F30" i="5"/>
  <c r="G30" i="5"/>
  <c r="H30" i="5"/>
  <c r="E31" i="5"/>
  <c r="F31" i="5"/>
  <c r="G31" i="5"/>
  <c r="H31" i="5"/>
  <c r="F32" i="5"/>
  <c r="G32" i="5"/>
  <c r="H32" i="5"/>
  <c r="H36" i="5"/>
  <c r="H33" i="5"/>
  <c r="H34" i="5"/>
  <c r="H35" i="5"/>
  <c r="G33" i="5"/>
  <c r="G34" i="5"/>
  <c r="G35" i="5"/>
  <c r="F33" i="5"/>
  <c r="F34" i="5"/>
  <c r="F35" i="5"/>
  <c r="E33" i="5"/>
  <c r="E34" i="5"/>
  <c r="D33" i="5"/>
  <c r="E32" i="5"/>
  <c r="D31" i="5"/>
  <c r="D32" i="5"/>
  <c r="B38" i="5"/>
  <c r="B37" i="5"/>
  <c r="M42" i="4"/>
  <c r="D22" i="4"/>
  <c r="J22" i="4"/>
  <c r="M22" i="4"/>
  <c r="B55" i="4"/>
  <c r="I27" i="4"/>
  <c r="H26" i="4"/>
  <c r="G25" i="4"/>
  <c r="F24" i="4"/>
  <c r="E23" i="4"/>
  <c r="B59" i="4"/>
  <c r="B58" i="4"/>
  <c r="B57" i="4"/>
  <c r="B56" i="4"/>
  <c r="D24" i="4"/>
  <c r="E24" i="4"/>
  <c r="J24" i="4"/>
  <c r="M24" i="4"/>
  <c r="D25" i="4"/>
  <c r="E25" i="4"/>
  <c r="F25" i="4"/>
  <c r="J25" i="4"/>
  <c r="M25" i="4"/>
  <c r="D26" i="4"/>
  <c r="E26" i="4"/>
  <c r="F26" i="4"/>
  <c r="G26" i="4"/>
  <c r="J26" i="4"/>
  <c r="M26" i="4"/>
  <c r="D27" i="4"/>
  <c r="E27" i="4"/>
  <c r="F27" i="4"/>
  <c r="G27" i="4"/>
  <c r="H27" i="4"/>
  <c r="J27" i="4"/>
  <c r="M27" i="4"/>
  <c r="D28" i="4"/>
  <c r="E28" i="4"/>
  <c r="F28" i="4"/>
  <c r="G28" i="4"/>
  <c r="H28" i="4"/>
  <c r="I28" i="4"/>
  <c r="J28" i="4"/>
  <c r="M28" i="4"/>
  <c r="D29" i="4"/>
  <c r="E29" i="4"/>
  <c r="F29" i="4"/>
  <c r="G29" i="4"/>
  <c r="H29" i="4"/>
  <c r="I29" i="4"/>
  <c r="J29" i="4"/>
  <c r="M29" i="4"/>
  <c r="D30" i="4"/>
  <c r="E30" i="4"/>
  <c r="F30" i="4"/>
  <c r="G30" i="4"/>
  <c r="H30" i="4"/>
  <c r="I30" i="4"/>
  <c r="J30" i="4"/>
  <c r="M30" i="4"/>
  <c r="D31" i="4"/>
  <c r="E31" i="4"/>
  <c r="F31" i="4"/>
  <c r="G31" i="4"/>
  <c r="H31" i="4"/>
  <c r="I31" i="4"/>
  <c r="J31" i="4"/>
  <c r="M31" i="4"/>
  <c r="D32" i="4"/>
  <c r="E32" i="4"/>
  <c r="F32" i="4"/>
  <c r="G32" i="4"/>
  <c r="H32" i="4"/>
  <c r="I32" i="4"/>
  <c r="J32" i="4"/>
  <c r="M32" i="4"/>
  <c r="D33" i="4"/>
  <c r="E33" i="4"/>
  <c r="F33" i="4"/>
  <c r="G33" i="4"/>
  <c r="H33" i="4"/>
  <c r="I33" i="4"/>
  <c r="J33" i="4"/>
  <c r="M33" i="4"/>
  <c r="D34" i="4"/>
  <c r="E34" i="4"/>
  <c r="F34" i="4"/>
  <c r="G34" i="4"/>
  <c r="H34" i="4"/>
  <c r="I34" i="4"/>
  <c r="J34" i="4"/>
  <c r="M34" i="4"/>
  <c r="D35" i="4"/>
  <c r="E35" i="4"/>
  <c r="F35" i="4"/>
  <c r="G35" i="4"/>
  <c r="H35" i="4"/>
  <c r="I35" i="4"/>
  <c r="J35" i="4"/>
  <c r="M35" i="4"/>
  <c r="E36" i="4"/>
  <c r="F36" i="4"/>
  <c r="G36" i="4"/>
  <c r="H36" i="4"/>
  <c r="I36" i="4"/>
  <c r="J36" i="4"/>
  <c r="M36" i="4"/>
  <c r="F37" i="4"/>
  <c r="G37" i="4"/>
  <c r="H37" i="4"/>
  <c r="I37" i="4"/>
  <c r="J37" i="4"/>
  <c r="M37" i="4"/>
  <c r="G38" i="4"/>
  <c r="H38" i="4"/>
  <c r="I38" i="4"/>
  <c r="J38" i="4"/>
  <c r="M38" i="4"/>
  <c r="H39" i="4"/>
  <c r="I39" i="4"/>
  <c r="J39" i="4"/>
  <c r="M39" i="4"/>
  <c r="I40" i="4"/>
  <c r="J40" i="4"/>
  <c r="M40" i="4"/>
  <c r="D23" i="4"/>
  <c r="J23" i="4"/>
  <c r="M23" i="4"/>
  <c r="E44" i="4"/>
  <c r="E45" i="4"/>
  <c r="E46" i="4"/>
  <c r="E47" i="4"/>
  <c r="E48" i="4"/>
  <c r="E49" i="4"/>
  <c r="E50" i="4"/>
  <c r="E52" i="4"/>
  <c r="F52" i="4"/>
  <c r="B8" i="4"/>
  <c r="B7" i="4"/>
  <c r="B6" i="4"/>
  <c r="B5" i="4"/>
  <c r="B4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30" i="3"/>
  <c r="D31" i="3"/>
  <c r="D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2" i="3"/>
  <c r="D15" i="2"/>
  <c r="D16" i="2"/>
  <c r="E15" i="2"/>
  <c r="D17" i="2"/>
  <c r="C16" i="2"/>
  <c r="E16" i="2"/>
  <c r="D18" i="2"/>
  <c r="C17" i="2"/>
  <c r="E17" i="2"/>
  <c r="D19" i="2"/>
  <c r="C18" i="2"/>
  <c r="E18" i="2"/>
  <c r="D20" i="2"/>
  <c r="C19" i="2"/>
  <c r="E19" i="2"/>
  <c r="D21" i="2"/>
  <c r="C20" i="2"/>
  <c r="E20" i="2"/>
  <c r="D22" i="2"/>
  <c r="C21" i="2"/>
  <c r="E21" i="2"/>
  <c r="D23" i="2"/>
  <c r="C22" i="2"/>
  <c r="E22" i="2"/>
  <c r="D24" i="2"/>
  <c r="C23" i="2"/>
  <c r="E23" i="2"/>
  <c r="D25" i="2"/>
  <c r="C24" i="2"/>
  <c r="E24" i="2"/>
  <c r="D26" i="2"/>
  <c r="C25" i="2"/>
  <c r="E25" i="2"/>
  <c r="D27" i="2"/>
  <c r="C26" i="2"/>
  <c r="E26" i="2"/>
  <c r="D28" i="2"/>
  <c r="C27" i="2"/>
  <c r="E27" i="2"/>
  <c r="D29" i="2"/>
  <c r="C28" i="2"/>
  <c r="E28" i="2"/>
  <c r="D30" i="2"/>
  <c r="C29" i="2"/>
  <c r="E29" i="2"/>
  <c r="D31" i="2"/>
  <c r="C30" i="2"/>
  <c r="E30" i="2"/>
  <c r="D32" i="2"/>
  <c r="C31" i="2"/>
  <c r="E31" i="2"/>
  <c r="D33" i="2"/>
  <c r="C32" i="2"/>
  <c r="E32" i="2"/>
  <c r="D34" i="2"/>
  <c r="C33" i="2"/>
  <c r="E33" i="2"/>
  <c r="D35" i="2"/>
  <c r="C34" i="2"/>
  <c r="E34" i="2"/>
  <c r="D36" i="2"/>
  <c r="C35" i="2"/>
  <c r="E35" i="2"/>
  <c r="D37" i="2"/>
  <c r="C36" i="2"/>
  <c r="E36" i="2"/>
  <c r="D38" i="2"/>
  <c r="C37" i="2"/>
  <c r="E37" i="2"/>
  <c r="D39" i="2"/>
  <c r="C38" i="2"/>
  <c r="E38" i="2"/>
  <c r="D40" i="2"/>
  <c r="C39" i="2"/>
  <c r="E39" i="2"/>
  <c r="C40" i="2"/>
  <c r="E40" i="2"/>
  <c r="E14" i="2"/>
  <c r="C14" i="2"/>
  <c r="C15" i="2"/>
  <c r="D14" i="2"/>
  <c r="C13" i="2"/>
  <c r="E13" i="2"/>
  <c r="B51" i="2"/>
  <c r="B52" i="2"/>
  <c r="B53" i="2"/>
  <c r="B49" i="2"/>
  <c r="B48" i="2"/>
  <c r="B47" i="2"/>
  <c r="B46" i="2"/>
  <c r="B45" i="2"/>
  <c r="E4" i="1"/>
  <c r="E5" i="1"/>
  <c r="E6" i="1"/>
  <c r="E7" i="1"/>
  <c r="E8" i="1"/>
  <c r="E9" i="1"/>
  <c r="E10" i="1"/>
  <c r="E11" i="1"/>
  <c r="E3" i="1"/>
  <c r="C4" i="1"/>
  <c r="C5" i="1"/>
  <c r="C6" i="1"/>
  <c r="C7" i="1"/>
  <c r="C8" i="1"/>
  <c r="C9" i="1"/>
  <c r="C10" i="1"/>
  <c r="C3" i="1"/>
  <c r="B4" i="1"/>
  <c r="B5" i="1"/>
  <c r="B6" i="1"/>
  <c r="B7" i="1"/>
  <c r="B8" i="1"/>
  <c r="B9" i="1"/>
  <c r="B10" i="1"/>
  <c r="B3" i="1"/>
  <c r="E10" i="7"/>
  <c r="E11" i="7"/>
  <c r="E14" i="7"/>
  <c r="E13" i="7"/>
  <c r="E12" i="7"/>
  <c r="E3" i="7"/>
  <c r="E4" i="7"/>
  <c r="E7" i="7"/>
  <c r="E6" i="7"/>
  <c r="E5" i="7"/>
  <c r="J12" i="4"/>
  <c r="I12" i="4"/>
  <c r="H12" i="4"/>
  <c r="G12" i="4"/>
  <c r="F12" i="4"/>
  <c r="E12" i="4"/>
  <c r="B12" i="4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8" i="2"/>
  <c r="B8" i="2"/>
</calcChain>
</file>

<file path=xl/sharedStrings.xml><?xml version="1.0" encoding="utf-8"?>
<sst xmlns="http://schemas.openxmlformats.org/spreadsheetml/2006/main" count="179" uniqueCount="117">
  <si>
    <t>Output when unit input</t>
  </si>
  <si>
    <t>Output when 2 units input</t>
  </si>
  <si>
    <t>Output when 3 units input</t>
  </si>
  <si>
    <t>Output when 2 units input followed by 3 units</t>
  </si>
  <si>
    <t>Time (h)</t>
  </si>
  <si>
    <t>Q (m3/s)</t>
  </si>
  <si>
    <t>Qb(m3/s)</t>
  </si>
  <si>
    <t>Storm duration (h)</t>
  </si>
  <si>
    <t>Storm intensity</t>
  </si>
  <si>
    <t>constant</t>
  </si>
  <si>
    <t>Watershed area (km2)</t>
  </si>
  <si>
    <t>Rainfall (in)</t>
  </si>
  <si>
    <t>Direct runoff (cfs)</t>
  </si>
  <si>
    <t>Time</t>
  </si>
  <si>
    <t>Runoff</t>
  </si>
  <si>
    <t>Runoff (m3/s)</t>
  </si>
  <si>
    <t>Abstractions (in/hr)</t>
  </si>
  <si>
    <t>Precipitation - Abstraction</t>
  </si>
  <si>
    <t>P2U(i-1)</t>
  </si>
  <si>
    <t>P3U(i-2)</t>
  </si>
  <si>
    <t>P4U(i-3)</t>
  </si>
  <si>
    <t>P5U(i-4)</t>
  </si>
  <si>
    <t>P6U(i-5)</t>
  </si>
  <si>
    <t>Use 10 minute unit hydrograph equations</t>
  </si>
  <si>
    <t>Slope (ft/ft)</t>
  </si>
  <si>
    <t>Watershed area (mi2)</t>
  </si>
  <si>
    <t>Main channel area (ft)</t>
  </si>
  <si>
    <t>Percent imperviousness (%)</t>
  </si>
  <si>
    <t>n</t>
  </si>
  <si>
    <t>Tp</t>
  </si>
  <si>
    <t>Qp</t>
  </si>
  <si>
    <t>TB</t>
  </si>
  <si>
    <t>W50</t>
  </si>
  <si>
    <t>W75</t>
  </si>
  <si>
    <t>phi</t>
  </si>
  <si>
    <t>Plot and compare unit hydrographs</t>
  </si>
  <si>
    <t>Time (hr)</t>
  </si>
  <si>
    <t>sum of runoff</t>
  </si>
  <si>
    <t>timestep</t>
  </si>
  <si>
    <t>direct runoff volume</t>
  </si>
  <si>
    <t>runoff depth</t>
  </si>
  <si>
    <t>distributing by 3</t>
  </si>
  <si>
    <t>p1</t>
  </si>
  <si>
    <t>p2</t>
  </si>
  <si>
    <t>p3</t>
  </si>
  <si>
    <t>2 hr unit hydrograph by deconv</t>
  </si>
  <si>
    <t>U()</t>
  </si>
  <si>
    <t>time</t>
  </si>
  <si>
    <t>0-2</t>
  </si>
  <si>
    <t>2-4</t>
  </si>
  <si>
    <t>direct runoff due to p1</t>
  </si>
  <si>
    <t>direct runoff due to p2</t>
  </si>
  <si>
    <t>baseflow</t>
  </si>
  <si>
    <t>strwamflow</t>
  </si>
  <si>
    <t>sum of direct runoff</t>
  </si>
  <si>
    <t>volume</t>
  </si>
  <si>
    <t>area</t>
  </si>
  <si>
    <t>runoff depth  (in)</t>
  </si>
  <si>
    <t>rianfall</t>
  </si>
  <si>
    <t>0-0.5</t>
  </si>
  <si>
    <t>Pe</t>
  </si>
  <si>
    <t>p6</t>
  </si>
  <si>
    <t>uh estimate</t>
  </si>
  <si>
    <t>p1u1</t>
  </si>
  <si>
    <t>estimtaed directi runoff hydro</t>
  </si>
  <si>
    <t>beta</t>
  </si>
  <si>
    <t>theta</t>
  </si>
  <si>
    <t>qn</t>
  </si>
  <si>
    <t>onj function</t>
  </si>
  <si>
    <t>sum of unit hydrographs</t>
  </si>
  <si>
    <t xml:space="preserve">dt </t>
  </si>
  <si>
    <t>pppt</t>
  </si>
  <si>
    <t>k = ap/dt</t>
  </si>
  <si>
    <t>p1ui</t>
  </si>
  <si>
    <t>p2ui</t>
  </si>
  <si>
    <t>p3ui</t>
  </si>
  <si>
    <t>estimated q</t>
  </si>
  <si>
    <t>error^2</t>
  </si>
  <si>
    <t>sum</t>
  </si>
  <si>
    <t>obj function</t>
  </si>
  <si>
    <t>dt</t>
  </si>
  <si>
    <t>p</t>
  </si>
  <si>
    <t>k=ap/dt</t>
  </si>
  <si>
    <t>rainfall</t>
  </si>
  <si>
    <t>cum</t>
  </si>
  <si>
    <t>cum excess</t>
  </si>
  <si>
    <t>excess rainfall</t>
  </si>
  <si>
    <t>0-10</t>
  </si>
  <si>
    <t>20-30</t>
  </si>
  <si>
    <t>30-40</t>
  </si>
  <si>
    <t>40-50</t>
  </si>
  <si>
    <t>50-60</t>
  </si>
  <si>
    <t>10-20</t>
  </si>
  <si>
    <t>s</t>
  </si>
  <si>
    <t>uh</t>
  </si>
  <si>
    <t>dr</t>
  </si>
  <si>
    <t>lagged by</t>
  </si>
  <si>
    <t>s curve ordinate (m3/s)</t>
  </si>
  <si>
    <t>lag by 2</t>
  </si>
  <si>
    <t>lag by 6</t>
  </si>
  <si>
    <t>lag by 12</t>
  </si>
  <si>
    <t>2hr uh</t>
  </si>
  <si>
    <t>6hr uh</t>
  </si>
  <si>
    <t>12hr uh</t>
  </si>
  <si>
    <t>Output when 3 units input delayed by 1 unit</t>
  </si>
  <si>
    <t>p4</t>
  </si>
  <si>
    <t>p5</t>
  </si>
  <si>
    <t>ax</t>
  </si>
  <si>
    <t>ay</t>
  </si>
  <si>
    <t>bx</t>
  </si>
  <si>
    <t>by</t>
  </si>
  <si>
    <t>cx</t>
  </si>
  <si>
    <t>cy</t>
  </si>
  <si>
    <t>dx</t>
  </si>
  <si>
    <t>dy</t>
  </si>
  <si>
    <t>ex</t>
  </si>
  <si>
    <t>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</si>
</sst>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C1" workbookViewId="0">
      <selection activeCell="D2" sqref="D2"/>
    </sheetView>
  </sheetViews>
  <sheetFormatPr baseColWidth="10" defaultRowHeight="16" x14ac:dyDescent="0.2"/>
  <cols>
    <col min="1" max="1" width="20.33203125" customWidth="1"/>
    <col min="2" max="4" width="23.1640625" customWidth="1"/>
    <col min="5" max="5" width="43.332031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104</v>
      </c>
      <c r="E1" t="s">
        <v>3</v>
      </c>
    </row>
    <row r="3" spans="1:5" x14ac:dyDescent="0.2">
      <c r="A3">
        <v>0.27</v>
      </c>
      <c r="B3">
        <f>2*A3</f>
        <v>0.54</v>
      </c>
      <c r="C3">
        <f>3*A3</f>
        <v>0.81</v>
      </c>
      <c r="E3">
        <f>B3+D3</f>
        <v>0.54</v>
      </c>
    </row>
    <row r="4" spans="1:5" x14ac:dyDescent="0.2">
      <c r="A4">
        <v>0.36</v>
      </c>
      <c r="B4">
        <f t="shared" ref="B4:B10" si="0">2*A4</f>
        <v>0.72</v>
      </c>
      <c r="C4">
        <f t="shared" ref="C4:C10" si="1">3*A4</f>
        <v>1.08</v>
      </c>
      <c r="D4">
        <v>0.81</v>
      </c>
      <c r="E4">
        <f t="shared" ref="E4:E11" si="2">B4+D4</f>
        <v>1.53</v>
      </c>
    </row>
    <row r="5" spans="1:5" x14ac:dyDescent="0.2">
      <c r="A5">
        <v>0.18</v>
      </c>
      <c r="B5">
        <f t="shared" si="0"/>
        <v>0.36</v>
      </c>
      <c r="C5">
        <f t="shared" si="1"/>
        <v>0.54</v>
      </c>
      <c r="D5">
        <v>1.08</v>
      </c>
      <c r="E5">
        <f t="shared" si="2"/>
        <v>1.44</v>
      </c>
    </row>
    <row r="6" spans="1:5" x14ac:dyDescent="0.2">
      <c r="A6">
        <v>0.09</v>
      </c>
      <c r="B6">
        <f t="shared" si="0"/>
        <v>0.18</v>
      </c>
      <c r="C6">
        <f t="shared" si="1"/>
        <v>0.27</v>
      </c>
      <c r="D6">
        <v>0.54</v>
      </c>
      <c r="E6">
        <f t="shared" si="2"/>
        <v>0.72</v>
      </c>
    </row>
    <row r="7" spans="1:5" x14ac:dyDescent="0.2">
      <c r="A7">
        <v>0.05</v>
      </c>
      <c r="B7">
        <f t="shared" si="0"/>
        <v>0.1</v>
      </c>
      <c r="C7">
        <f t="shared" si="1"/>
        <v>0.15000000000000002</v>
      </c>
      <c r="D7">
        <v>0.27</v>
      </c>
      <c r="E7">
        <f t="shared" si="2"/>
        <v>0.37</v>
      </c>
    </row>
    <row r="8" spans="1:5" x14ac:dyDescent="0.2">
      <c r="A8">
        <v>0.03</v>
      </c>
      <c r="B8">
        <f t="shared" si="0"/>
        <v>0.06</v>
      </c>
      <c r="C8">
        <f t="shared" si="1"/>
        <v>0.09</v>
      </c>
      <c r="D8">
        <v>0.15000000000000002</v>
      </c>
      <c r="E8">
        <f t="shared" si="2"/>
        <v>0.21000000000000002</v>
      </c>
    </row>
    <row r="9" spans="1:5" x14ac:dyDescent="0.2">
      <c r="A9">
        <v>0.01</v>
      </c>
      <c r="B9">
        <f t="shared" si="0"/>
        <v>0.02</v>
      </c>
      <c r="C9">
        <f t="shared" si="1"/>
        <v>0.03</v>
      </c>
      <c r="D9">
        <v>0.09</v>
      </c>
      <c r="E9">
        <f t="shared" si="2"/>
        <v>0.11</v>
      </c>
    </row>
    <row r="10" spans="1:5" x14ac:dyDescent="0.2">
      <c r="A10">
        <v>0.01</v>
      </c>
      <c r="B10">
        <f t="shared" si="0"/>
        <v>0.02</v>
      </c>
      <c r="C10">
        <f t="shared" si="1"/>
        <v>0.03</v>
      </c>
      <c r="D10">
        <v>0.03</v>
      </c>
      <c r="E10">
        <f t="shared" si="2"/>
        <v>0.05</v>
      </c>
    </row>
    <row r="11" spans="1:5" x14ac:dyDescent="0.2">
      <c r="D11">
        <v>0.03</v>
      </c>
      <c r="E11">
        <f t="shared" si="2"/>
        <v>0.03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E33" workbookViewId="0">
      <selection activeCell="M4" sqref="M4:M34"/>
    </sheetView>
  </sheetViews>
  <sheetFormatPr baseColWidth="10" defaultRowHeight="16" x14ac:dyDescent="0.2"/>
  <cols>
    <col min="1" max="1" width="19.33203125" customWidth="1"/>
    <col min="2" max="2" width="12.33203125" customWidth="1"/>
    <col min="3" max="3" width="19.1640625" customWidth="1"/>
    <col min="4" max="4" width="17.83203125" customWidth="1"/>
    <col min="5" max="5" width="16.1640625" customWidth="1"/>
  </cols>
  <sheetData>
    <row r="2" spans="1:13" x14ac:dyDescent="0.2">
      <c r="C2" t="s">
        <v>96</v>
      </c>
    </row>
    <row r="3" spans="1:13" x14ac:dyDescent="0.2">
      <c r="A3" t="s">
        <v>4</v>
      </c>
      <c r="B3" s="2" t="s">
        <v>15</v>
      </c>
      <c r="C3">
        <v>6</v>
      </c>
      <c r="D3">
        <v>12</v>
      </c>
      <c r="E3">
        <v>18</v>
      </c>
      <c r="F3">
        <v>24</v>
      </c>
      <c r="G3">
        <v>30</v>
      </c>
      <c r="H3">
        <v>36</v>
      </c>
      <c r="I3">
        <v>42</v>
      </c>
      <c r="J3">
        <v>48</v>
      </c>
      <c r="K3">
        <v>54</v>
      </c>
      <c r="L3" t="s">
        <v>78</v>
      </c>
      <c r="M3" t="s">
        <v>97</v>
      </c>
    </row>
    <row r="4" spans="1:13" x14ac:dyDescent="0.2">
      <c r="A4">
        <v>0</v>
      </c>
      <c r="B4">
        <v>0</v>
      </c>
      <c r="L4">
        <f>SUM(B4:K4)</f>
        <v>0</v>
      </c>
      <c r="M4">
        <f>L4*3</f>
        <v>0</v>
      </c>
    </row>
    <row r="5" spans="1:13" x14ac:dyDescent="0.2">
      <c r="A5">
        <v>2</v>
      </c>
      <c r="B5">
        <v>1</v>
      </c>
      <c r="L5">
        <f t="shared" ref="L5:L61" si="0">SUM(B5:K5)</f>
        <v>1</v>
      </c>
      <c r="M5">
        <f t="shared" ref="M5:M34" si="1">L5*3</f>
        <v>3</v>
      </c>
    </row>
    <row r="6" spans="1:13" x14ac:dyDescent="0.2">
      <c r="A6">
        <v>4</v>
      </c>
      <c r="B6">
        <v>3</v>
      </c>
      <c r="L6">
        <f t="shared" si="0"/>
        <v>3</v>
      </c>
      <c r="M6">
        <f t="shared" si="1"/>
        <v>9</v>
      </c>
    </row>
    <row r="7" spans="1:13" x14ac:dyDescent="0.2">
      <c r="A7">
        <v>6</v>
      </c>
      <c r="B7">
        <v>12</v>
      </c>
      <c r="C7">
        <v>0</v>
      </c>
      <c r="L7">
        <f t="shared" si="0"/>
        <v>12</v>
      </c>
      <c r="M7">
        <f t="shared" si="1"/>
        <v>36</v>
      </c>
    </row>
    <row r="8" spans="1:13" x14ac:dyDescent="0.2">
      <c r="A8">
        <v>8</v>
      </c>
      <c r="B8">
        <v>30</v>
      </c>
      <c r="C8">
        <v>1</v>
      </c>
      <c r="L8">
        <f t="shared" si="0"/>
        <v>31</v>
      </c>
      <c r="M8">
        <f t="shared" si="1"/>
        <v>93</v>
      </c>
    </row>
    <row r="9" spans="1:13" x14ac:dyDescent="0.2">
      <c r="A9">
        <v>10</v>
      </c>
      <c r="B9">
        <v>71</v>
      </c>
      <c r="C9">
        <v>3</v>
      </c>
      <c r="L9">
        <f t="shared" si="0"/>
        <v>74</v>
      </c>
      <c r="M9">
        <f t="shared" si="1"/>
        <v>222</v>
      </c>
    </row>
    <row r="10" spans="1:13" x14ac:dyDescent="0.2">
      <c r="A10">
        <v>12</v>
      </c>
      <c r="B10">
        <v>174</v>
      </c>
      <c r="C10">
        <v>12</v>
      </c>
      <c r="D10">
        <v>0</v>
      </c>
      <c r="L10">
        <f t="shared" si="0"/>
        <v>186</v>
      </c>
      <c r="M10">
        <f t="shared" si="1"/>
        <v>558</v>
      </c>
    </row>
    <row r="11" spans="1:13" x14ac:dyDescent="0.2">
      <c r="A11">
        <v>14</v>
      </c>
      <c r="B11">
        <v>281</v>
      </c>
      <c r="C11">
        <v>30</v>
      </c>
      <c r="D11">
        <v>1</v>
      </c>
      <c r="L11">
        <f t="shared" si="0"/>
        <v>312</v>
      </c>
      <c r="M11">
        <f t="shared" si="1"/>
        <v>936</v>
      </c>
    </row>
    <row r="12" spans="1:13" x14ac:dyDescent="0.2">
      <c r="A12">
        <v>16</v>
      </c>
      <c r="B12">
        <v>345</v>
      </c>
      <c r="C12">
        <v>71</v>
      </c>
      <c r="D12">
        <v>3</v>
      </c>
      <c r="L12">
        <f t="shared" si="0"/>
        <v>419</v>
      </c>
      <c r="M12">
        <f t="shared" si="1"/>
        <v>1257</v>
      </c>
    </row>
    <row r="13" spans="1:13" x14ac:dyDescent="0.2">
      <c r="A13">
        <v>18</v>
      </c>
      <c r="B13">
        <v>318</v>
      </c>
      <c r="C13">
        <v>174</v>
      </c>
      <c r="D13">
        <v>12</v>
      </c>
      <c r="E13">
        <v>0</v>
      </c>
      <c r="L13">
        <f t="shared" si="0"/>
        <v>504</v>
      </c>
      <c r="M13">
        <f t="shared" si="1"/>
        <v>1512</v>
      </c>
    </row>
    <row r="14" spans="1:13" x14ac:dyDescent="0.2">
      <c r="A14">
        <v>20</v>
      </c>
      <c r="B14">
        <v>255</v>
      </c>
      <c r="C14">
        <v>281</v>
      </c>
      <c r="D14">
        <v>30</v>
      </c>
      <c r="E14">
        <v>1</v>
      </c>
      <c r="L14">
        <f t="shared" si="0"/>
        <v>567</v>
      </c>
      <c r="M14">
        <f t="shared" si="1"/>
        <v>1701</v>
      </c>
    </row>
    <row r="15" spans="1:13" x14ac:dyDescent="0.2">
      <c r="A15">
        <v>22</v>
      </c>
      <c r="B15">
        <v>193</v>
      </c>
      <c r="C15">
        <v>345</v>
      </c>
      <c r="D15">
        <v>71</v>
      </c>
      <c r="E15">
        <v>3</v>
      </c>
      <c r="L15">
        <f t="shared" si="0"/>
        <v>612</v>
      </c>
      <c r="M15">
        <f t="shared" si="1"/>
        <v>1836</v>
      </c>
    </row>
    <row r="16" spans="1:13" x14ac:dyDescent="0.2">
      <c r="A16">
        <v>24</v>
      </c>
      <c r="B16">
        <v>143</v>
      </c>
      <c r="C16">
        <v>318</v>
      </c>
      <c r="D16">
        <v>174</v>
      </c>
      <c r="E16">
        <v>12</v>
      </c>
      <c r="F16">
        <v>0</v>
      </c>
      <c r="L16">
        <f t="shared" si="0"/>
        <v>647</v>
      </c>
      <c r="M16">
        <f t="shared" si="1"/>
        <v>1941</v>
      </c>
    </row>
    <row r="17" spans="1:13" x14ac:dyDescent="0.2">
      <c r="A17">
        <v>26</v>
      </c>
      <c r="B17">
        <v>102</v>
      </c>
      <c r="C17">
        <v>255</v>
      </c>
      <c r="D17">
        <v>281</v>
      </c>
      <c r="E17">
        <v>30</v>
      </c>
      <c r="F17">
        <v>1</v>
      </c>
      <c r="L17">
        <f t="shared" si="0"/>
        <v>669</v>
      </c>
      <c r="M17">
        <f t="shared" si="1"/>
        <v>2007</v>
      </c>
    </row>
    <row r="18" spans="1:13" x14ac:dyDescent="0.2">
      <c r="A18">
        <v>28</v>
      </c>
      <c r="B18">
        <v>72</v>
      </c>
      <c r="C18">
        <v>193</v>
      </c>
      <c r="D18">
        <v>345</v>
      </c>
      <c r="E18">
        <v>71</v>
      </c>
      <c r="F18">
        <v>3</v>
      </c>
      <c r="L18">
        <f t="shared" si="0"/>
        <v>684</v>
      </c>
      <c r="M18">
        <f t="shared" si="1"/>
        <v>2052</v>
      </c>
    </row>
    <row r="19" spans="1:13" x14ac:dyDescent="0.2">
      <c r="A19">
        <v>30</v>
      </c>
      <c r="B19">
        <v>50</v>
      </c>
      <c r="C19">
        <v>143</v>
      </c>
      <c r="D19">
        <v>318</v>
      </c>
      <c r="E19">
        <v>174</v>
      </c>
      <c r="F19">
        <v>12</v>
      </c>
      <c r="G19">
        <v>0</v>
      </c>
      <c r="L19">
        <f t="shared" si="0"/>
        <v>697</v>
      </c>
      <c r="M19">
        <f t="shared" si="1"/>
        <v>2091</v>
      </c>
    </row>
    <row r="20" spans="1:13" x14ac:dyDescent="0.2">
      <c r="A20">
        <v>32</v>
      </c>
      <c r="B20">
        <v>37</v>
      </c>
      <c r="C20">
        <v>102</v>
      </c>
      <c r="D20">
        <v>255</v>
      </c>
      <c r="E20">
        <v>281</v>
      </c>
      <c r="F20">
        <v>30</v>
      </c>
      <c r="G20">
        <v>1</v>
      </c>
      <c r="L20">
        <f t="shared" si="0"/>
        <v>706</v>
      </c>
      <c r="M20">
        <f t="shared" si="1"/>
        <v>2118</v>
      </c>
    </row>
    <row r="21" spans="1:13" x14ac:dyDescent="0.2">
      <c r="A21">
        <v>34</v>
      </c>
      <c r="B21">
        <v>27</v>
      </c>
      <c r="C21">
        <v>72</v>
      </c>
      <c r="D21">
        <v>193</v>
      </c>
      <c r="E21">
        <v>345</v>
      </c>
      <c r="F21">
        <v>71</v>
      </c>
      <c r="G21">
        <v>3</v>
      </c>
      <c r="L21">
        <f t="shared" si="0"/>
        <v>711</v>
      </c>
      <c r="M21">
        <f t="shared" si="1"/>
        <v>2133</v>
      </c>
    </row>
    <row r="22" spans="1:13" x14ac:dyDescent="0.2">
      <c r="A22">
        <v>36</v>
      </c>
      <c r="B22">
        <v>20</v>
      </c>
      <c r="C22">
        <v>50</v>
      </c>
      <c r="D22">
        <v>143</v>
      </c>
      <c r="E22">
        <v>318</v>
      </c>
      <c r="F22">
        <v>174</v>
      </c>
      <c r="G22">
        <v>12</v>
      </c>
      <c r="H22">
        <v>0</v>
      </c>
      <c r="L22">
        <f t="shared" si="0"/>
        <v>717</v>
      </c>
      <c r="M22">
        <f t="shared" si="1"/>
        <v>2151</v>
      </c>
    </row>
    <row r="23" spans="1:13" x14ac:dyDescent="0.2">
      <c r="A23">
        <v>38</v>
      </c>
      <c r="B23">
        <v>14</v>
      </c>
      <c r="C23">
        <v>37</v>
      </c>
      <c r="D23">
        <v>102</v>
      </c>
      <c r="E23">
        <v>255</v>
      </c>
      <c r="F23">
        <v>281</v>
      </c>
      <c r="G23">
        <v>30</v>
      </c>
      <c r="H23">
        <v>1</v>
      </c>
      <c r="L23">
        <f t="shared" si="0"/>
        <v>720</v>
      </c>
      <c r="M23">
        <f t="shared" si="1"/>
        <v>2160</v>
      </c>
    </row>
    <row r="24" spans="1:13" x14ac:dyDescent="0.2">
      <c r="A24">
        <v>40</v>
      </c>
      <c r="B24">
        <v>10</v>
      </c>
      <c r="C24">
        <v>27</v>
      </c>
      <c r="D24">
        <v>72</v>
      </c>
      <c r="E24">
        <v>193</v>
      </c>
      <c r="F24">
        <v>345</v>
      </c>
      <c r="G24">
        <v>71</v>
      </c>
      <c r="H24">
        <v>3</v>
      </c>
      <c r="L24">
        <f t="shared" si="0"/>
        <v>721</v>
      </c>
      <c r="M24">
        <f t="shared" si="1"/>
        <v>2163</v>
      </c>
    </row>
    <row r="25" spans="1:13" x14ac:dyDescent="0.2">
      <c r="A25">
        <v>42</v>
      </c>
      <c r="B25">
        <v>7</v>
      </c>
      <c r="C25">
        <v>20</v>
      </c>
      <c r="D25">
        <v>50</v>
      </c>
      <c r="E25">
        <v>143</v>
      </c>
      <c r="F25">
        <v>318</v>
      </c>
      <c r="G25">
        <v>174</v>
      </c>
      <c r="H25">
        <v>12</v>
      </c>
      <c r="I25">
        <v>0</v>
      </c>
      <c r="L25">
        <f t="shared" si="0"/>
        <v>724</v>
      </c>
      <c r="M25">
        <f t="shared" si="1"/>
        <v>2172</v>
      </c>
    </row>
    <row r="26" spans="1:13" x14ac:dyDescent="0.2">
      <c r="A26">
        <v>44</v>
      </c>
      <c r="B26">
        <v>5</v>
      </c>
      <c r="C26">
        <v>14</v>
      </c>
      <c r="D26">
        <v>37</v>
      </c>
      <c r="E26">
        <v>102</v>
      </c>
      <c r="F26">
        <v>255</v>
      </c>
      <c r="G26">
        <v>281</v>
      </c>
      <c r="H26">
        <v>30</v>
      </c>
      <c r="I26">
        <v>1</v>
      </c>
      <c r="L26">
        <f t="shared" si="0"/>
        <v>725</v>
      </c>
      <c r="M26">
        <f t="shared" si="1"/>
        <v>2175</v>
      </c>
    </row>
    <row r="27" spans="1:13" x14ac:dyDescent="0.2">
      <c r="A27">
        <v>46</v>
      </c>
      <c r="B27">
        <v>4</v>
      </c>
      <c r="C27">
        <v>10</v>
      </c>
      <c r="D27">
        <v>27</v>
      </c>
      <c r="E27">
        <v>72</v>
      </c>
      <c r="F27">
        <v>193</v>
      </c>
      <c r="G27">
        <v>345</v>
      </c>
      <c r="H27">
        <v>71</v>
      </c>
      <c r="I27">
        <v>3</v>
      </c>
      <c r="L27">
        <f t="shared" si="0"/>
        <v>725</v>
      </c>
      <c r="M27">
        <f t="shared" si="1"/>
        <v>2175</v>
      </c>
    </row>
    <row r="28" spans="1:13" x14ac:dyDescent="0.2">
      <c r="A28">
        <v>48</v>
      </c>
      <c r="B28">
        <v>2</v>
      </c>
      <c r="C28">
        <v>7</v>
      </c>
      <c r="D28">
        <v>20</v>
      </c>
      <c r="E28">
        <v>50</v>
      </c>
      <c r="F28">
        <v>143</v>
      </c>
      <c r="G28">
        <v>318</v>
      </c>
      <c r="H28">
        <v>174</v>
      </c>
      <c r="I28">
        <v>12</v>
      </c>
      <c r="J28">
        <v>0</v>
      </c>
      <c r="L28">
        <f t="shared" si="0"/>
        <v>726</v>
      </c>
      <c r="M28">
        <f t="shared" si="1"/>
        <v>2178</v>
      </c>
    </row>
    <row r="29" spans="1:13" x14ac:dyDescent="0.2">
      <c r="A29">
        <v>50</v>
      </c>
      <c r="B29">
        <v>2</v>
      </c>
      <c r="C29">
        <v>5</v>
      </c>
      <c r="D29">
        <v>14</v>
      </c>
      <c r="E29">
        <v>37</v>
      </c>
      <c r="F29">
        <v>102</v>
      </c>
      <c r="G29">
        <v>255</v>
      </c>
      <c r="H29">
        <v>281</v>
      </c>
      <c r="I29">
        <v>30</v>
      </c>
      <c r="J29">
        <v>1</v>
      </c>
      <c r="L29">
        <f t="shared" si="0"/>
        <v>727</v>
      </c>
      <c r="M29">
        <f t="shared" si="1"/>
        <v>2181</v>
      </c>
    </row>
    <row r="30" spans="1:13" x14ac:dyDescent="0.2">
      <c r="A30">
        <v>52</v>
      </c>
      <c r="B30">
        <v>1</v>
      </c>
      <c r="C30">
        <v>4</v>
      </c>
      <c r="D30">
        <v>10</v>
      </c>
      <c r="E30">
        <v>27</v>
      </c>
      <c r="F30">
        <v>72</v>
      </c>
      <c r="G30">
        <v>193</v>
      </c>
      <c r="H30">
        <v>345</v>
      </c>
      <c r="I30">
        <v>71</v>
      </c>
      <c r="J30">
        <v>3</v>
      </c>
      <c r="L30">
        <f t="shared" si="0"/>
        <v>726</v>
      </c>
      <c r="M30">
        <f t="shared" si="1"/>
        <v>2178</v>
      </c>
    </row>
    <row r="31" spans="1:13" x14ac:dyDescent="0.2">
      <c r="A31">
        <v>54</v>
      </c>
      <c r="B31">
        <v>1</v>
      </c>
      <c r="C31">
        <v>2</v>
      </c>
      <c r="D31">
        <v>7</v>
      </c>
      <c r="E31">
        <v>20</v>
      </c>
      <c r="F31">
        <v>50</v>
      </c>
      <c r="G31">
        <v>143</v>
      </c>
      <c r="H31">
        <v>318</v>
      </c>
      <c r="I31">
        <v>174</v>
      </c>
      <c r="J31">
        <v>12</v>
      </c>
      <c r="K31">
        <v>0</v>
      </c>
      <c r="L31">
        <f t="shared" si="0"/>
        <v>727</v>
      </c>
      <c r="M31">
        <f t="shared" si="1"/>
        <v>2181</v>
      </c>
    </row>
    <row r="32" spans="1:13" x14ac:dyDescent="0.2">
      <c r="A32">
        <v>56</v>
      </c>
      <c r="B32">
        <v>0</v>
      </c>
      <c r="C32">
        <v>2</v>
      </c>
      <c r="D32">
        <v>5</v>
      </c>
      <c r="E32">
        <v>14</v>
      </c>
      <c r="F32">
        <v>37</v>
      </c>
      <c r="G32">
        <v>102</v>
      </c>
      <c r="H32">
        <v>255</v>
      </c>
      <c r="I32">
        <v>281</v>
      </c>
      <c r="J32">
        <v>30</v>
      </c>
      <c r="K32">
        <v>1</v>
      </c>
      <c r="L32">
        <f t="shared" si="0"/>
        <v>727</v>
      </c>
      <c r="M32">
        <f t="shared" si="1"/>
        <v>2181</v>
      </c>
    </row>
    <row r="33" spans="1:13" x14ac:dyDescent="0.2">
      <c r="A33">
        <v>58</v>
      </c>
      <c r="B33">
        <v>0</v>
      </c>
      <c r="C33">
        <v>1</v>
      </c>
      <c r="D33">
        <v>4</v>
      </c>
      <c r="E33">
        <v>10</v>
      </c>
      <c r="F33">
        <v>27</v>
      </c>
      <c r="G33">
        <v>72</v>
      </c>
      <c r="H33">
        <v>193</v>
      </c>
      <c r="I33">
        <v>345</v>
      </c>
      <c r="J33">
        <v>71</v>
      </c>
      <c r="K33">
        <v>3</v>
      </c>
      <c r="L33">
        <f t="shared" si="0"/>
        <v>726</v>
      </c>
      <c r="M33">
        <f t="shared" si="1"/>
        <v>2178</v>
      </c>
    </row>
    <row r="34" spans="1:13" x14ac:dyDescent="0.2">
      <c r="A34">
        <v>60</v>
      </c>
      <c r="B34">
        <v>0</v>
      </c>
      <c r="C34">
        <v>1</v>
      </c>
      <c r="D34">
        <v>2</v>
      </c>
      <c r="E34">
        <v>7</v>
      </c>
      <c r="F34">
        <v>20</v>
      </c>
      <c r="G34">
        <v>50</v>
      </c>
      <c r="H34">
        <v>143</v>
      </c>
      <c r="I34">
        <v>318</v>
      </c>
      <c r="J34">
        <v>174</v>
      </c>
      <c r="K34">
        <v>12</v>
      </c>
      <c r="L34">
        <f t="shared" si="0"/>
        <v>727</v>
      </c>
      <c r="M34">
        <f t="shared" si="1"/>
        <v>2181</v>
      </c>
    </row>
    <row r="35" spans="1:13" x14ac:dyDescent="0.2">
      <c r="C35">
        <v>0</v>
      </c>
      <c r="D35">
        <v>2</v>
      </c>
      <c r="E35">
        <v>5</v>
      </c>
      <c r="F35">
        <v>14</v>
      </c>
      <c r="G35">
        <v>37</v>
      </c>
      <c r="H35">
        <v>102</v>
      </c>
      <c r="I35">
        <v>255</v>
      </c>
      <c r="J35">
        <v>281</v>
      </c>
      <c r="K35">
        <v>30</v>
      </c>
      <c r="L35">
        <f t="shared" si="0"/>
        <v>726</v>
      </c>
      <c r="M35">
        <f>M34</f>
        <v>2181</v>
      </c>
    </row>
    <row r="36" spans="1:13" x14ac:dyDescent="0.2">
      <c r="C36">
        <v>0</v>
      </c>
      <c r="D36">
        <v>1</v>
      </c>
      <c r="E36">
        <v>4</v>
      </c>
      <c r="F36">
        <v>10</v>
      </c>
      <c r="G36">
        <v>27</v>
      </c>
      <c r="H36">
        <v>72</v>
      </c>
      <c r="I36">
        <v>193</v>
      </c>
      <c r="J36">
        <v>345</v>
      </c>
      <c r="K36">
        <v>71</v>
      </c>
      <c r="L36">
        <f t="shared" si="0"/>
        <v>723</v>
      </c>
      <c r="M36">
        <f t="shared" ref="M36:M61" si="2">M35</f>
        <v>2181</v>
      </c>
    </row>
    <row r="37" spans="1:13" x14ac:dyDescent="0.2">
      <c r="C37">
        <v>0</v>
      </c>
      <c r="D37">
        <v>1</v>
      </c>
      <c r="E37">
        <v>2</v>
      </c>
      <c r="F37">
        <v>7</v>
      </c>
      <c r="G37">
        <v>20</v>
      </c>
      <c r="H37">
        <v>50</v>
      </c>
      <c r="I37">
        <v>143</v>
      </c>
      <c r="J37">
        <v>318</v>
      </c>
      <c r="K37">
        <v>174</v>
      </c>
      <c r="L37">
        <f t="shared" si="0"/>
        <v>715</v>
      </c>
      <c r="M37">
        <f t="shared" si="2"/>
        <v>2181</v>
      </c>
    </row>
    <row r="38" spans="1:13" x14ac:dyDescent="0.2">
      <c r="D38">
        <v>0</v>
      </c>
      <c r="E38">
        <v>2</v>
      </c>
      <c r="F38">
        <v>5</v>
      </c>
      <c r="G38">
        <v>14</v>
      </c>
      <c r="H38">
        <v>37</v>
      </c>
      <c r="I38">
        <v>102</v>
      </c>
      <c r="J38">
        <v>255</v>
      </c>
      <c r="K38">
        <v>281</v>
      </c>
      <c r="L38">
        <f t="shared" si="0"/>
        <v>696</v>
      </c>
      <c r="M38">
        <f t="shared" si="2"/>
        <v>2181</v>
      </c>
    </row>
    <row r="39" spans="1:13" x14ac:dyDescent="0.2">
      <c r="D39">
        <v>0</v>
      </c>
      <c r="E39">
        <v>1</v>
      </c>
      <c r="F39">
        <v>4</v>
      </c>
      <c r="G39">
        <v>10</v>
      </c>
      <c r="H39">
        <v>27</v>
      </c>
      <c r="I39">
        <v>72</v>
      </c>
      <c r="J39">
        <v>193</v>
      </c>
      <c r="K39">
        <v>345</v>
      </c>
      <c r="L39">
        <f t="shared" si="0"/>
        <v>652</v>
      </c>
      <c r="M39">
        <f t="shared" si="2"/>
        <v>2181</v>
      </c>
    </row>
    <row r="40" spans="1:13" x14ac:dyDescent="0.2">
      <c r="D40">
        <v>0</v>
      </c>
      <c r="E40">
        <v>1</v>
      </c>
      <c r="F40">
        <v>2</v>
      </c>
      <c r="G40">
        <v>7</v>
      </c>
      <c r="H40">
        <v>20</v>
      </c>
      <c r="I40">
        <v>50</v>
      </c>
      <c r="J40">
        <v>143</v>
      </c>
      <c r="K40">
        <v>318</v>
      </c>
      <c r="L40">
        <f t="shared" si="0"/>
        <v>541</v>
      </c>
      <c r="M40">
        <f t="shared" si="2"/>
        <v>2181</v>
      </c>
    </row>
    <row r="41" spans="1:13" x14ac:dyDescent="0.2">
      <c r="E41">
        <v>0</v>
      </c>
      <c r="F41">
        <v>2</v>
      </c>
      <c r="G41">
        <v>5</v>
      </c>
      <c r="H41">
        <v>14</v>
      </c>
      <c r="I41">
        <v>37</v>
      </c>
      <c r="J41">
        <v>102</v>
      </c>
      <c r="K41">
        <v>255</v>
      </c>
      <c r="L41">
        <f t="shared" si="0"/>
        <v>415</v>
      </c>
      <c r="M41">
        <f t="shared" si="2"/>
        <v>2181</v>
      </c>
    </row>
    <row r="42" spans="1:13" x14ac:dyDescent="0.2">
      <c r="E42">
        <v>0</v>
      </c>
      <c r="F42">
        <v>1</v>
      </c>
      <c r="G42">
        <v>4</v>
      </c>
      <c r="H42">
        <v>10</v>
      </c>
      <c r="I42">
        <v>27</v>
      </c>
      <c r="J42">
        <v>72</v>
      </c>
      <c r="K42">
        <v>193</v>
      </c>
      <c r="L42">
        <f t="shared" si="0"/>
        <v>307</v>
      </c>
      <c r="M42">
        <f t="shared" si="2"/>
        <v>2181</v>
      </c>
    </row>
    <row r="43" spans="1:13" x14ac:dyDescent="0.2">
      <c r="E43">
        <v>0</v>
      </c>
      <c r="F43">
        <v>1</v>
      </c>
      <c r="G43">
        <v>2</v>
      </c>
      <c r="H43">
        <v>7</v>
      </c>
      <c r="I43">
        <v>20</v>
      </c>
      <c r="J43">
        <v>50</v>
      </c>
      <c r="K43">
        <v>143</v>
      </c>
      <c r="L43">
        <f t="shared" si="0"/>
        <v>223</v>
      </c>
      <c r="M43">
        <f t="shared" si="2"/>
        <v>2181</v>
      </c>
    </row>
    <row r="44" spans="1:13" x14ac:dyDescent="0.2">
      <c r="F44">
        <v>0</v>
      </c>
      <c r="G44">
        <v>2</v>
      </c>
      <c r="H44">
        <v>5</v>
      </c>
      <c r="I44">
        <v>14</v>
      </c>
      <c r="J44">
        <v>37</v>
      </c>
      <c r="K44">
        <v>102</v>
      </c>
      <c r="L44">
        <f t="shared" si="0"/>
        <v>160</v>
      </c>
      <c r="M44">
        <f t="shared" si="2"/>
        <v>2181</v>
      </c>
    </row>
    <row r="45" spans="1:13" x14ac:dyDescent="0.2">
      <c r="F45">
        <v>0</v>
      </c>
      <c r="G45">
        <v>1</v>
      </c>
      <c r="H45">
        <v>4</v>
      </c>
      <c r="I45">
        <v>10</v>
      </c>
      <c r="J45">
        <v>27</v>
      </c>
      <c r="K45">
        <v>72</v>
      </c>
      <c r="L45">
        <f t="shared" si="0"/>
        <v>114</v>
      </c>
      <c r="M45">
        <f t="shared" si="2"/>
        <v>2181</v>
      </c>
    </row>
    <row r="46" spans="1:13" x14ac:dyDescent="0.2">
      <c r="F46">
        <v>0</v>
      </c>
      <c r="G46">
        <v>1</v>
      </c>
      <c r="H46">
        <v>2</v>
      </c>
      <c r="I46">
        <v>7</v>
      </c>
      <c r="J46">
        <v>20</v>
      </c>
      <c r="K46">
        <v>50</v>
      </c>
      <c r="L46">
        <f t="shared" si="0"/>
        <v>80</v>
      </c>
      <c r="M46">
        <f t="shared" si="2"/>
        <v>2181</v>
      </c>
    </row>
    <row r="47" spans="1:13" x14ac:dyDescent="0.2">
      <c r="G47">
        <v>0</v>
      </c>
      <c r="H47">
        <v>2</v>
      </c>
      <c r="I47">
        <v>5</v>
      </c>
      <c r="J47">
        <v>14</v>
      </c>
      <c r="K47">
        <v>37</v>
      </c>
      <c r="L47">
        <f t="shared" si="0"/>
        <v>58</v>
      </c>
      <c r="M47">
        <f t="shared" si="2"/>
        <v>2181</v>
      </c>
    </row>
    <row r="48" spans="1:13" x14ac:dyDescent="0.2">
      <c r="G48">
        <v>0</v>
      </c>
      <c r="H48">
        <v>1</v>
      </c>
      <c r="I48">
        <v>4</v>
      </c>
      <c r="J48">
        <v>10</v>
      </c>
      <c r="K48">
        <v>27</v>
      </c>
      <c r="L48">
        <f t="shared" si="0"/>
        <v>42</v>
      </c>
      <c r="M48">
        <f t="shared" si="2"/>
        <v>2181</v>
      </c>
    </row>
    <row r="49" spans="7:13" x14ac:dyDescent="0.2">
      <c r="G49">
        <v>0</v>
      </c>
      <c r="H49">
        <v>1</v>
      </c>
      <c r="I49">
        <v>2</v>
      </c>
      <c r="J49">
        <v>7</v>
      </c>
      <c r="K49">
        <v>20</v>
      </c>
      <c r="L49">
        <f t="shared" si="0"/>
        <v>30</v>
      </c>
      <c r="M49">
        <f t="shared" si="2"/>
        <v>2181</v>
      </c>
    </row>
    <row r="50" spans="7:13" x14ac:dyDescent="0.2">
      <c r="H50">
        <v>0</v>
      </c>
      <c r="I50">
        <v>2</v>
      </c>
      <c r="J50">
        <v>5</v>
      </c>
      <c r="K50">
        <v>14</v>
      </c>
      <c r="L50">
        <f t="shared" si="0"/>
        <v>21</v>
      </c>
      <c r="M50">
        <f t="shared" si="2"/>
        <v>2181</v>
      </c>
    </row>
    <row r="51" spans="7:13" x14ac:dyDescent="0.2">
      <c r="H51">
        <v>0</v>
      </c>
      <c r="I51">
        <v>1</v>
      </c>
      <c r="J51">
        <v>4</v>
      </c>
      <c r="K51">
        <v>10</v>
      </c>
      <c r="L51">
        <f t="shared" si="0"/>
        <v>15</v>
      </c>
      <c r="M51">
        <f t="shared" si="2"/>
        <v>2181</v>
      </c>
    </row>
    <row r="52" spans="7:13" x14ac:dyDescent="0.2">
      <c r="H52">
        <v>0</v>
      </c>
      <c r="I52">
        <v>1</v>
      </c>
      <c r="J52">
        <v>2</v>
      </c>
      <c r="K52">
        <v>7</v>
      </c>
      <c r="L52">
        <f t="shared" si="0"/>
        <v>10</v>
      </c>
      <c r="M52">
        <f t="shared" si="2"/>
        <v>2181</v>
      </c>
    </row>
    <row r="53" spans="7:13" x14ac:dyDescent="0.2">
      <c r="I53">
        <v>0</v>
      </c>
      <c r="J53">
        <v>2</v>
      </c>
      <c r="K53">
        <v>5</v>
      </c>
      <c r="L53">
        <f t="shared" si="0"/>
        <v>7</v>
      </c>
      <c r="M53">
        <f t="shared" si="2"/>
        <v>2181</v>
      </c>
    </row>
    <row r="54" spans="7:13" x14ac:dyDescent="0.2">
      <c r="I54">
        <v>0</v>
      </c>
      <c r="J54">
        <v>1</v>
      </c>
      <c r="K54">
        <v>4</v>
      </c>
      <c r="L54">
        <f t="shared" si="0"/>
        <v>5</v>
      </c>
      <c r="M54">
        <f t="shared" si="2"/>
        <v>2181</v>
      </c>
    </row>
    <row r="55" spans="7:13" x14ac:dyDescent="0.2">
      <c r="I55">
        <v>0</v>
      </c>
      <c r="J55">
        <v>1</v>
      </c>
      <c r="K55">
        <v>2</v>
      </c>
      <c r="L55">
        <f t="shared" si="0"/>
        <v>3</v>
      </c>
      <c r="M55">
        <f t="shared" si="2"/>
        <v>2181</v>
      </c>
    </row>
    <row r="56" spans="7:13" x14ac:dyDescent="0.2">
      <c r="J56">
        <v>0</v>
      </c>
      <c r="K56">
        <v>2</v>
      </c>
      <c r="L56">
        <f t="shared" si="0"/>
        <v>2</v>
      </c>
      <c r="M56">
        <f t="shared" si="2"/>
        <v>2181</v>
      </c>
    </row>
    <row r="57" spans="7:13" x14ac:dyDescent="0.2">
      <c r="J57">
        <v>0</v>
      </c>
      <c r="K57">
        <v>1</v>
      </c>
      <c r="L57">
        <f t="shared" si="0"/>
        <v>1</v>
      </c>
      <c r="M57">
        <f t="shared" si="2"/>
        <v>2181</v>
      </c>
    </row>
    <row r="58" spans="7:13" x14ac:dyDescent="0.2">
      <c r="J58">
        <v>0</v>
      </c>
      <c r="K58">
        <v>1</v>
      </c>
      <c r="L58">
        <f t="shared" si="0"/>
        <v>1</v>
      </c>
      <c r="M58">
        <f t="shared" si="2"/>
        <v>2181</v>
      </c>
    </row>
    <row r="59" spans="7:13" x14ac:dyDescent="0.2">
      <c r="K59">
        <v>0</v>
      </c>
      <c r="L59">
        <f t="shared" si="0"/>
        <v>0</v>
      </c>
      <c r="M59">
        <f t="shared" si="2"/>
        <v>2181</v>
      </c>
    </row>
    <row r="60" spans="7:13" x14ac:dyDescent="0.2">
      <c r="K60">
        <v>0</v>
      </c>
      <c r="L60">
        <f t="shared" si="0"/>
        <v>0</v>
      </c>
      <c r="M60">
        <f t="shared" si="2"/>
        <v>2181</v>
      </c>
    </row>
    <row r="61" spans="7:13" x14ac:dyDescent="0.2">
      <c r="K61">
        <v>0</v>
      </c>
      <c r="L61">
        <f t="shared" si="0"/>
        <v>0</v>
      </c>
      <c r="M61">
        <f t="shared" si="2"/>
        <v>2181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40"/>
  <sheetViews>
    <sheetView workbookViewId="0">
      <selection activeCell="G4" sqref="G4"/>
    </sheetView>
  </sheetViews>
  <sheetFormatPr baseColWidth="10" defaultRowHeight="16" x14ac:dyDescent="0.2"/>
  <cols>
    <col min="1" max="1" width="19.33203125" customWidth="1"/>
    <col min="2" max="2" width="12.33203125" customWidth="1"/>
  </cols>
  <sheetData>
    <row r="3" spans="1:9" x14ac:dyDescent="0.2">
      <c r="A3" t="s">
        <v>4</v>
      </c>
      <c r="B3" s="2" t="s">
        <v>15</v>
      </c>
      <c r="C3" t="s">
        <v>97</v>
      </c>
      <c r="D3" t="s">
        <v>98</v>
      </c>
      <c r="E3" t="s">
        <v>99</v>
      </c>
      <c r="F3" t="s">
        <v>100</v>
      </c>
      <c r="G3" t="s">
        <v>101</v>
      </c>
      <c r="H3" t="s">
        <v>102</v>
      </c>
      <c r="I3" t="s">
        <v>103</v>
      </c>
    </row>
    <row r="4" spans="1:9" x14ac:dyDescent="0.2">
      <c r="A4">
        <v>0</v>
      </c>
      <c r="B4">
        <v>0</v>
      </c>
      <c r="C4">
        <v>0</v>
      </c>
      <c r="G4">
        <f>(C4-D4)/2</f>
        <v>0</v>
      </c>
      <c r="H4">
        <f>(C4-E4)/6</f>
        <v>0</v>
      </c>
      <c r="I4">
        <f>(C4-F4)/12</f>
        <v>0</v>
      </c>
    </row>
    <row r="5" spans="1:9" x14ac:dyDescent="0.2">
      <c r="A5">
        <v>2</v>
      </c>
      <c r="B5">
        <v>1</v>
      </c>
      <c r="C5">
        <v>3</v>
      </c>
      <c r="D5">
        <v>0</v>
      </c>
      <c r="G5">
        <f t="shared" ref="G5:G34" si="0">(C5-D5)/2</f>
        <v>1.5</v>
      </c>
      <c r="H5">
        <f t="shared" ref="H5:H34" si="1">(C5-E5)/6</f>
        <v>0.5</v>
      </c>
      <c r="I5">
        <f t="shared" ref="I5:I34" si="2">(C5-F5)/12</f>
        <v>0.25</v>
      </c>
    </row>
    <row r="6" spans="1:9" x14ac:dyDescent="0.2">
      <c r="A6">
        <v>4</v>
      </c>
      <c r="B6">
        <v>3</v>
      </c>
      <c r="C6">
        <v>9</v>
      </c>
      <c r="D6">
        <v>3</v>
      </c>
      <c r="G6">
        <f t="shared" si="0"/>
        <v>3</v>
      </c>
      <c r="H6">
        <f t="shared" si="1"/>
        <v>1.5</v>
      </c>
      <c r="I6">
        <f t="shared" si="2"/>
        <v>0.75</v>
      </c>
    </row>
    <row r="7" spans="1:9" x14ac:dyDescent="0.2">
      <c r="A7">
        <v>6</v>
      </c>
      <c r="B7">
        <v>12</v>
      </c>
      <c r="C7">
        <v>36</v>
      </c>
      <c r="D7">
        <v>9</v>
      </c>
      <c r="E7">
        <v>0</v>
      </c>
      <c r="G7">
        <f t="shared" si="0"/>
        <v>13.5</v>
      </c>
      <c r="H7">
        <f t="shared" si="1"/>
        <v>6</v>
      </c>
      <c r="I7">
        <f t="shared" si="2"/>
        <v>3</v>
      </c>
    </row>
    <row r="8" spans="1:9" x14ac:dyDescent="0.2">
      <c r="A8">
        <v>8</v>
      </c>
      <c r="B8">
        <v>30</v>
      </c>
      <c r="C8">
        <v>93</v>
      </c>
      <c r="D8">
        <v>36</v>
      </c>
      <c r="E8">
        <v>3</v>
      </c>
      <c r="G8">
        <f t="shared" si="0"/>
        <v>28.5</v>
      </c>
      <c r="H8">
        <f t="shared" si="1"/>
        <v>15</v>
      </c>
      <c r="I8">
        <f t="shared" si="2"/>
        <v>7.75</v>
      </c>
    </row>
    <row r="9" spans="1:9" x14ac:dyDescent="0.2">
      <c r="A9">
        <v>10</v>
      </c>
      <c r="B9">
        <v>71</v>
      </c>
      <c r="C9">
        <v>222</v>
      </c>
      <c r="D9">
        <v>93</v>
      </c>
      <c r="E9">
        <v>9</v>
      </c>
      <c r="G9">
        <f t="shared" si="0"/>
        <v>64.5</v>
      </c>
      <c r="H9">
        <f t="shared" si="1"/>
        <v>35.5</v>
      </c>
      <c r="I9">
        <f t="shared" si="2"/>
        <v>18.5</v>
      </c>
    </row>
    <row r="10" spans="1:9" x14ac:dyDescent="0.2">
      <c r="A10">
        <v>12</v>
      </c>
      <c r="B10">
        <v>174</v>
      </c>
      <c r="C10">
        <v>558</v>
      </c>
      <c r="D10">
        <v>222</v>
      </c>
      <c r="E10">
        <v>36</v>
      </c>
      <c r="F10">
        <v>0</v>
      </c>
      <c r="G10">
        <f t="shared" si="0"/>
        <v>168</v>
      </c>
      <c r="H10">
        <f t="shared" si="1"/>
        <v>87</v>
      </c>
      <c r="I10">
        <f t="shared" si="2"/>
        <v>46.5</v>
      </c>
    </row>
    <row r="11" spans="1:9" x14ac:dyDescent="0.2">
      <c r="A11">
        <v>14</v>
      </c>
      <c r="B11">
        <v>281</v>
      </c>
      <c r="C11">
        <v>936</v>
      </c>
      <c r="D11">
        <v>558</v>
      </c>
      <c r="E11">
        <v>93</v>
      </c>
      <c r="F11">
        <v>3</v>
      </c>
      <c r="G11">
        <f t="shared" si="0"/>
        <v>189</v>
      </c>
      <c r="H11">
        <f t="shared" si="1"/>
        <v>140.5</v>
      </c>
      <c r="I11">
        <f t="shared" si="2"/>
        <v>77.75</v>
      </c>
    </row>
    <row r="12" spans="1:9" x14ac:dyDescent="0.2">
      <c r="A12">
        <v>16</v>
      </c>
      <c r="B12">
        <v>345</v>
      </c>
      <c r="C12">
        <v>1257</v>
      </c>
      <c r="D12">
        <v>936</v>
      </c>
      <c r="E12">
        <v>222</v>
      </c>
      <c r="F12">
        <v>9</v>
      </c>
      <c r="G12">
        <f t="shared" si="0"/>
        <v>160.5</v>
      </c>
      <c r="H12">
        <f t="shared" si="1"/>
        <v>172.5</v>
      </c>
      <c r="I12">
        <f t="shared" si="2"/>
        <v>104</v>
      </c>
    </row>
    <row r="13" spans="1:9" x14ac:dyDescent="0.2">
      <c r="A13">
        <v>18</v>
      </c>
      <c r="B13">
        <v>318</v>
      </c>
      <c r="C13">
        <v>1512</v>
      </c>
      <c r="D13">
        <v>1257</v>
      </c>
      <c r="E13">
        <v>558</v>
      </c>
      <c r="F13">
        <v>36</v>
      </c>
      <c r="G13">
        <f t="shared" si="0"/>
        <v>127.5</v>
      </c>
      <c r="H13">
        <f t="shared" si="1"/>
        <v>159</v>
      </c>
      <c r="I13">
        <f t="shared" si="2"/>
        <v>123</v>
      </c>
    </row>
    <row r="14" spans="1:9" x14ac:dyDescent="0.2">
      <c r="A14">
        <v>20</v>
      </c>
      <c r="B14">
        <v>255</v>
      </c>
      <c r="C14">
        <v>1701</v>
      </c>
      <c r="D14">
        <v>1512</v>
      </c>
      <c r="E14">
        <v>936</v>
      </c>
      <c r="F14">
        <v>93</v>
      </c>
      <c r="G14">
        <f t="shared" si="0"/>
        <v>94.5</v>
      </c>
      <c r="H14">
        <f t="shared" si="1"/>
        <v>127.5</v>
      </c>
      <c r="I14">
        <f t="shared" si="2"/>
        <v>134</v>
      </c>
    </row>
    <row r="15" spans="1:9" x14ac:dyDescent="0.2">
      <c r="A15">
        <v>22</v>
      </c>
      <c r="B15">
        <v>193</v>
      </c>
      <c r="C15">
        <v>1836</v>
      </c>
      <c r="D15">
        <v>1701</v>
      </c>
      <c r="E15">
        <v>1257</v>
      </c>
      <c r="F15">
        <v>222</v>
      </c>
      <c r="G15">
        <f t="shared" si="0"/>
        <v>67.5</v>
      </c>
      <c r="H15">
        <f t="shared" si="1"/>
        <v>96.5</v>
      </c>
      <c r="I15">
        <f t="shared" si="2"/>
        <v>134.5</v>
      </c>
    </row>
    <row r="16" spans="1:9" x14ac:dyDescent="0.2">
      <c r="A16">
        <v>24</v>
      </c>
      <c r="B16">
        <v>143</v>
      </c>
      <c r="C16">
        <v>1941</v>
      </c>
      <c r="D16">
        <v>1836</v>
      </c>
      <c r="E16">
        <v>1512</v>
      </c>
      <c r="F16">
        <v>558</v>
      </c>
      <c r="G16">
        <f t="shared" si="0"/>
        <v>52.5</v>
      </c>
      <c r="H16">
        <f t="shared" si="1"/>
        <v>71.5</v>
      </c>
      <c r="I16">
        <f t="shared" si="2"/>
        <v>115.25</v>
      </c>
    </row>
    <row r="17" spans="1:9" x14ac:dyDescent="0.2">
      <c r="A17">
        <v>26</v>
      </c>
      <c r="B17">
        <v>102</v>
      </c>
      <c r="C17">
        <v>2007</v>
      </c>
      <c r="D17">
        <v>1941</v>
      </c>
      <c r="E17">
        <v>1701</v>
      </c>
      <c r="F17">
        <v>936</v>
      </c>
      <c r="G17">
        <f t="shared" si="0"/>
        <v>33</v>
      </c>
      <c r="H17">
        <f t="shared" si="1"/>
        <v>51</v>
      </c>
      <c r="I17">
        <f t="shared" si="2"/>
        <v>89.25</v>
      </c>
    </row>
    <row r="18" spans="1:9" x14ac:dyDescent="0.2">
      <c r="A18">
        <v>28</v>
      </c>
      <c r="B18">
        <v>72</v>
      </c>
      <c r="C18">
        <v>2052</v>
      </c>
      <c r="D18">
        <v>2007</v>
      </c>
      <c r="E18">
        <v>1836</v>
      </c>
      <c r="F18">
        <v>1257</v>
      </c>
      <c r="G18">
        <f t="shared" si="0"/>
        <v>22.5</v>
      </c>
      <c r="H18">
        <f t="shared" si="1"/>
        <v>36</v>
      </c>
      <c r="I18">
        <f t="shared" si="2"/>
        <v>66.25</v>
      </c>
    </row>
    <row r="19" spans="1:9" x14ac:dyDescent="0.2">
      <c r="A19">
        <v>30</v>
      </c>
      <c r="B19">
        <v>50</v>
      </c>
      <c r="C19">
        <v>2091</v>
      </c>
      <c r="D19">
        <v>2052</v>
      </c>
      <c r="E19">
        <v>1941</v>
      </c>
      <c r="F19">
        <v>1512</v>
      </c>
      <c r="G19">
        <f t="shared" si="0"/>
        <v>19.5</v>
      </c>
      <c r="H19">
        <f t="shared" si="1"/>
        <v>25</v>
      </c>
      <c r="I19">
        <f t="shared" si="2"/>
        <v>48.25</v>
      </c>
    </row>
    <row r="20" spans="1:9" x14ac:dyDescent="0.2">
      <c r="A20">
        <v>32</v>
      </c>
      <c r="B20">
        <v>37</v>
      </c>
      <c r="C20">
        <v>2118</v>
      </c>
      <c r="D20">
        <v>2091</v>
      </c>
      <c r="E20">
        <v>2007</v>
      </c>
      <c r="F20">
        <v>1701</v>
      </c>
      <c r="G20">
        <f t="shared" si="0"/>
        <v>13.5</v>
      </c>
      <c r="H20">
        <f t="shared" si="1"/>
        <v>18.5</v>
      </c>
      <c r="I20">
        <f t="shared" si="2"/>
        <v>34.75</v>
      </c>
    </row>
    <row r="21" spans="1:9" x14ac:dyDescent="0.2">
      <c r="A21">
        <v>34</v>
      </c>
      <c r="B21">
        <v>27</v>
      </c>
      <c r="C21">
        <v>2133</v>
      </c>
      <c r="D21">
        <v>2118</v>
      </c>
      <c r="E21">
        <v>2052</v>
      </c>
      <c r="F21">
        <v>1836</v>
      </c>
      <c r="G21">
        <f t="shared" si="0"/>
        <v>7.5</v>
      </c>
      <c r="H21">
        <f t="shared" si="1"/>
        <v>13.5</v>
      </c>
      <c r="I21">
        <f t="shared" si="2"/>
        <v>24.75</v>
      </c>
    </row>
    <row r="22" spans="1:9" x14ac:dyDescent="0.2">
      <c r="A22">
        <v>36</v>
      </c>
      <c r="B22">
        <v>20</v>
      </c>
      <c r="C22">
        <v>2151</v>
      </c>
      <c r="D22">
        <v>2133</v>
      </c>
      <c r="E22">
        <v>2091</v>
      </c>
      <c r="F22">
        <v>1941</v>
      </c>
      <c r="G22">
        <f t="shared" si="0"/>
        <v>9</v>
      </c>
      <c r="H22">
        <f t="shared" si="1"/>
        <v>10</v>
      </c>
      <c r="I22">
        <f t="shared" si="2"/>
        <v>17.5</v>
      </c>
    </row>
    <row r="23" spans="1:9" x14ac:dyDescent="0.2">
      <c r="A23">
        <v>38</v>
      </c>
      <c r="B23">
        <v>14</v>
      </c>
      <c r="C23">
        <v>2160</v>
      </c>
      <c r="D23">
        <v>2151</v>
      </c>
      <c r="E23">
        <v>2118</v>
      </c>
      <c r="F23">
        <v>2007</v>
      </c>
      <c r="G23">
        <f t="shared" si="0"/>
        <v>4.5</v>
      </c>
      <c r="H23">
        <f t="shared" si="1"/>
        <v>7</v>
      </c>
      <c r="I23">
        <f t="shared" si="2"/>
        <v>12.75</v>
      </c>
    </row>
    <row r="24" spans="1:9" x14ac:dyDescent="0.2">
      <c r="A24">
        <v>40</v>
      </c>
      <c r="B24">
        <v>10</v>
      </c>
      <c r="C24">
        <v>2163</v>
      </c>
      <c r="D24">
        <v>2160</v>
      </c>
      <c r="E24">
        <v>2133</v>
      </c>
      <c r="F24">
        <v>2052</v>
      </c>
      <c r="G24">
        <f t="shared" si="0"/>
        <v>1.5</v>
      </c>
      <c r="H24">
        <f t="shared" si="1"/>
        <v>5</v>
      </c>
      <c r="I24">
        <f t="shared" si="2"/>
        <v>9.25</v>
      </c>
    </row>
    <row r="25" spans="1:9" x14ac:dyDescent="0.2">
      <c r="A25">
        <v>42</v>
      </c>
      <c r="B25">
        <v>7</v>
      </c>
      <c r="C25">
        <v>2172</v>
      </c>
      <c r="D25">
        <v>2163</v>
      </c>
      <c r="E25">
        <v>2151</v>
      </c>
      <c r="F25">
        <v>2091</v>
      </c>
      <c r="G25">
        <f t="shared" si="0"/>
        <v>4.5</v>
      </c>
      <c r="H25">
        <f t="shared" si="1"/>
        <v>3.5</v>
      </c>
      <c r="I25">
        <f t="shared" si="2"/>
        <v>6.75</v>
      </c>
    </row>
    <row r="26" spans="1:9" x14ac:dyDescent="0.2">
      <c r="A26">
        <v>44</v>
      </c>
      <c r="B26">
        <v>5</v>
      </c>
      <c r="C26">
        <v>2175</v>
      </c>
      <c r="D26">
        <v>2172</v>
      </c>
      <c r="E26">
        <v>2160</v>
      </c>
      <c r="F26">
        <v>2118</v>
      </c>
      <c r="G26">
        <f t="shared" si="0"/>
        <v>1.5</v>
      </c>
      <c r="H26">
        <f t="shared" si="1"/>
        <v>2.5</v>
      </c>
      <c r="I26">
        <f t="shared" si="2"/>
        <v>4.75</v>
      </c>
    </row>
    <row r="27" spans="1:9" x14ac:dyDescent="0.2">
      <c r="A27">
        <v>46</v>
      </c>
      <c r="B27">
        <v>4</v>
      </c>
      <c r="C27">
        <v>2175</v>
      </c>
      <c r="D27">
        <v>2175</v>
      </c>
      <c r="E27">
        <v>2163</v>
      </c>
      <c r="F27">
        <v>2133</v>
      </c>
      <c r="G27">
        <f t="shared" si="0"/>
        <v>0</v>
      </c>
      <c r="H27">
        <f t="shared" si="1"/>
        <v>2</v>
      </c>
      <c r="I27">
        <f t="shared" si="2"/>
        <v>3.5</v>
      </c>
    </row>
    <row r="28" spans="1:9" x14ac:dyDescent="0.2">
      <c r="A28">
        <v>48</v>
      </c>
      <c r="B28">
        <v>2</v>
      </c>
      <c r="C28">
        <v>2178</v>
      </c>
      <c r="D28">
        <v>2175</v>
      </c>
      <c r="E28">
        <v>2172</v>
      </c>
      <c r="F28">
        <v>2151</v>
      </c>
      <c r="G28">
        <f t="shared" si="0"/>
        <v>1.5</v>
      </c>
      <c r="H28">
        <f t="shared" si="1"/>
        <v>1</v>
      </c>
      <c r="I28">
        <f t="shared" si="2"/>
        <v>2.25</v>
      </c>
    </row>
    <row r="29" spans="1:9" x14ac:dyDescent="0.2">
      <c r="A29">
        <v>50</v>
      </c>
      <c r="B29">
        <v>2</v>
      </c>
      <c r="C29">
        <v>2181</v>
      </c>
      <c r="D29">
        <v>2178</v>
      </c>
      <c r="E29">
        <v>2175</v>
      </c>
      <c r="F29">
        <v>2160</v>
      </c>
      <c r="G29">
        <f t="shared" si="0"/>
        <v>1.5</v>
      </c>
      <c r="H29">
        <f t="shared" si="1"/>
        <v>1</v>
      </c>
      <c r="I29">
        <f t="shared" si="2"/>
        <v>1.75</v>
      </c>
    </row>
    <row r="30" spans="1:9" x14ac:dyDescent="0.2">
      <c r="A30">
        <v>52</v>
      </c>
      <c r="B30">
        <v>1</v>
      </c>
      <c r="C30">
        <v>2178</v>
      </c>
      <c r="D30">
        <v>2181</v>
      </c>
      <c r="E30">
        <v>2175</v>
      </c>
      <c r="F30">
        <v>2163</v>
      </c>
      <c r="G30">
        <f t="shared" si="0"/>
        <v>-1.5</v>
      </c>
      <c r="H30">
        <f t="shared" si="1"/>
        <v>0.5</v>
      </c>
      <c r="I30">
        <f t="shared" si="2"/>
        <v>1.25</v>
      </c>
    </row>
    <row r="31" spans="1:9" x14ac:dyDescent="0.2">
      <c r="A31">
        <v>54</v>
      </c>
      <c r="B31">
        <v>1</v>
      </c>
      <c r="C31">
        <v>2181</v>
      </c>
      <c r="D31">
        <v>2178</v>
      </c>
      <c r="E31">
        <v>2178</v>
      </c>
      <c r="F31">
        <v>2172</v>
      </c>
      <c r="G31">
        <f t="shared" si="0"/>
        <v>1.5</v>
      </c>
      <c r="H31">
        <f t="shared" si="1"/>
        <v>0.5</v>
      </c>
      <c r="I31">
        <f t="shared" si="2"/>
        <v>0.75</v>
      </c>
    </row>
    <row r="32" spans="1:9" x14ac:dyDescent="0.2">
      <c r="A32">
        <v>56</v>
      </c>
      <c r="B32">
        <v>0</v>
      </c>
      <c r="C32">
        <v>2181</v>
      </c>
      <c r="D32">
        <v>2181</v>
      </c>
      <c r="E32">
        <v>2181</v>
      </c>
      <c r="F32">
        <v>2175</v>
      </c>
      <c r="G32">
        <f t="shared" si="0"/>
        <v>0</v>
      </c>
      <c r="H32">
        <f t="shared" si="1"/>
        <v>0</v>
      </c>
      <c r="I32">
        <f t="shared" si="2"/>
        <v>0.5</v>
      </c>
    </row>
    <row r="33" spans="1:9" x14ac:dyDescent="0.2">
      <c r="A33">
        <v>58</v>
      </c>
      <c r="B33">
        <v>0</v>
      </c>
      <c r="C33">
        <v>2178</v>
      </c>
      <c r="D33">
        <v>2181</v>
      </c>
      <c r="E33">
        <v>2178</v>
      </c>
      <c r="F33">
        <v>2175</v>
      </c>
      <c r="G33">
        <f t="shared" si="0"/>
        <v>-1.5</v>
      </c>
      <c r="H33">
        <f t="shared" si="1"/>
        <v>0</v>
      </c>
      <c r="I33">
        <f t="shared" si="2"/>
        <v>0.25</v>
      </c>
    </row>
    <row r="34" spans="1:9" x14ac:dyDescent="0.2">
      <c r="A34">
        <v>60</v>
      </c>
      <c r="B34">
        <v>0</v>
      </c>
      <c r="C34">
        <v>2181</v>
      </c>
      <c r="D34">
        <v>2178</v>
      </c>
      <c r="E34">
        <v>2181</v>
      </c>
      <c r="F34">
        <v>2178</v>
      </c>
      <c r="G34">
        <f t="shared" si="0"/>
        <v>1.5</v>
      </c>
      <c r="H34">
        <f t="shared" si="1"/>
        <v>0</v>
      </c>
      <c r="I34">
        <f t="shared" si="2"/>
        <v>0.25</v>
      </c>
    </row>
    <row r="35" spans="1:9" x14ac:dyDescent="0.2">
      <c r="D35">
        <v>2181</v>
      </c>
      <c r="E35">
        <v>2181</v>
      </c>
      <c r="F35">
        <v>2181</v>
      </c>
    </row>
    <row r="36" spans="1:9" x14ac:dyDescent="0.2">
      <c r="E36">
        <v>2178</v>
      </c>
      <c r="F36">
        <v>2178</v>
      </c>
    </row>
    <row r="37" spans="1:9" x14ac:dyDescent="0.2">
      <c r="E37">
        <v>2181</v>
      </c>
      <c r="F37">
        <v>2181</v>
      </c>
    </row>
    <row r="38" spans="1:9" x14ac:dyDescent="0.2">
      <c r="F38">
        <v>2181</v>
      </c>
    </row>
    <row r="39" spans="1:9" x14ac:dyDescent="0.2">
      <c r="F39">
        <v>2178</v>
      </c>
    </row>
    <row r="40" spans="1:9" x14ac:dyDescent="0.2">
      <c r="F40">
        <v>2181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A25" workbookViewId="0">
      <selection activeCell="B48" sqref="B48"/>
    </sheetView>
  </sheetViews>
  <sheetFormatPr baseColWidth="10" defaultRowHeight="16" x14ac:dyDescent="0.2"/>
  <cols>
    <col min="1" max="1" width="19.33203125" customWidth="1"/>
    <col min="2" max="2" width="12.33203125" customWidth="1"/>
  </cols>
  <sheetData>
    <row r="1" spans="1:32" x14ac:dyDescent="0.2">
      <c r="A1" t="s">
        <v>7</v>
      </c>
      <c r="B1">
        <v>6</v>
      </c>
    </row>
    <row r="2" spans="1:32" x14ac:dyDescent="0.2">
      <c r="A2" t="s">
        <v>8</v>
      </c>
      <c r="B2" t="s">
        <v>9</v>
      </c>
    </row>
    <row r="3" spans="1:32" x14ac:dyDescent="0.2">
      <c r="A3" t="s">
        <v>10</v>
      </c>
      <c r="B3">
        <v>785</v>
      </c>
    </row>
    <row r="5" spans="1:32" x14ac:dyDescent="0.2">
      <c r="A5" t="s">
        <v>4</v>
      </c>
      <c r="B5">
        <v>0</v>
      </c>
      <c r="C5">
        <v>2</v>
      </c>
      <c r="D5">
        <v>4</v>
      </c>
      <c r="E5">
        <v>6</v>
      </c>
      <c r="F5">
        <v>8</v>
      </c>
      <c r="G5">
        <v>10</v>
      </c>
      <c r="H5">
        <v>12</v>
      </c>
      <c r="I5">
        <v>14</v>
      </c>
      <c r="J5">
        <v>16</v>
      </c>
      <c r="K5">
        <v>18</v>
      </c>
      <c r="L5">
        <v>20</v>
      </c>
      <c r="M5">
        <v>22</v>
      </c>
      <c r="N5">
        <v>24</v>
      </c>
      <c r="O5">
        <v>26</v>
      </c>
      <c r="P5">
        <v>28</v>
      </c>
      <c r="Q5">
        <v>30</v>
      </c>
      <c r="R5">
        <v>32</v>
      </c>
      <c r="S5">
        <v>34</v>
      </c>
      <c r="T5">
        <v>36</v>
      </c>
      <c r="U5">
        <v>38</v>
      </c>
      <c r="V5">
        <v>40</v>
      </c>
      <c r="W5">
        <v>42</v>
      </c>
      <c r="X5">
        <v>44</v>
      </c>
      <c r="Y5">
        <v>46</v>
      </c>
      <c r="Z5">
        <v>48</v>
      </c>
      <c r="AA5">
        <v>50</v>
      </c>
      <c r="AB5">
        <v>52</v>
      </c>
      <c r="AC5">
        <v>54</v>
      </c>
      <c r="AD5">
        <v>56</v>
      </c>
      <c r="AE5">
        <v>58</v>
      </c>
      <c r="AF5">
        <v>60</v>
      </c>
    </row>
    <row r="6" spans="1:32" x14ac:dyDescent="0.2">
      <c r="A6" t="s">
        <v>5</v>
      </c>
      <c r="B6">
        <v>18</v>
      </c>
      <c r="C6">
        <v>21</v>
      </c>
      <c r="D6">
        <v>28</v>
      </c>
      <c r="E6">
        <v>44</v>
      </c>
      <c r="F6">
        <v>70</v>
      </c>
      <c r="G6">
        <v>118</v>
      </c>
      <c r="H6">
        <v>228</v>
      </c>
      <c r="I6">
        <v>342</v>
      </c>
      <c r="J6">
        <v>413</v>
      </c>
      <c r="K6">
        <v>393</v>
      </c>
      <c r="L6">
        <v>334</v>
      </c>
      <c r="M6">
        <v>270</v>
      </c>
      <c r="N6">
        <v>216</v>
      </c>
      <c r="O6">
        <v>171</v>
      </c>
      <c r="P6">
        <v>138</v>
      </c>
      <c r="Q6">
        <v>113</v>
      </c>
      <c r="R6">
        <v>97</v>
      </c>
      <c r="S6">
        <v>84</v>
      </c>
      <c r="T6">
        <v>75</v>
      </c>
      <c r="U6">
        <v>66</v>
      </c>
      <c r="V6">
        <v>59</v>
      </c>
      <c r="W6">
        <v>54</v>
      </c>
      <c r="X6">
        <v>49</v>
      </c>
      <c r="Y6">
        <v>46</v>
      </c>
      <c r="Z6">
        <v>42</v>
      </c>
      <c r="AA6">
        <v>40</v>
      </c>
      <c r="AB6">
        <v>38</v>
      </c>
      <c r="AC6">
        <v>36</v>
      </c>
      <c r="AD6">
        <v>34</v>
      </c>
      <c r="AE6">
        <v>33</v>
      </c>
      <c r="AF6">
        <v>33</v>
      </c>
    </row>
    <row r="7" spans="1:32" x14ac:dyDescent="0.2">
      <c r="A7" t="s">
        <v>6</v>
      </c>
      <c r="B7">
        <v>18</v>
      </c>
      <c r="C7">
        <v>20</v>
      </c>
      <c r="D7">
        <v>25</v>
      </c>
      <c r="E7">
        <v>32</v>
      </c>
      <c r="F7">
        <v>40</v>
      </c>
      <c r="G7">
        <v>47</v>
      </c>
      <c r="H7">
        <v>54</v>
      </c>
      <c r="I7">
        <v>61</v>
      </c>
      <c r="J7">
        <v>68</v>
      </c>
      <c r="K7">
        <v>75</v>
      </c>
      <c r="L7">
        <v>79</v>
      </c>
      <c r="M7">
        <v>77</v>
      </c>
      <c r="N7">
        <v>73</v>
      </c>
      <c r="O7">
        <v>69</v>
      </c>
      <c r="P7">
        <v>66</v>
      </c>
      <c r="Q7">
        <v>63</v>
      </c>
      <c r="R7">
        <v>60</v>
      </c>
      <c r="S7">
        <v>57</v>
      </c>
      <c r="T7">
        <v>55</v>
      </c>
      <c r="U7">
        <v>52</v>
      </c>
      <c r="V7">
        <v>49</v>
      </c>
      <c r="W7">
        <v>47</v>
      </c>
      <c r="X7">
        <v>44</v>
      </c>
      <c r="Y7">
        <v>42</v>
      </c>
      <c r="Z7">
        <v>40</v>
      </c>
      <c r="AA7">
        <v>38</v>
      </c>
      <c r="AB7">
        <v>37</v>
      </c>
      <c r="AC7">
        <v>35</v>
      </c>
      <c r="AD7">
        <v>34</v>
      </c>
      <c r="AE7">
        <v>33</v>
      </c>
      <c r="AF7">
        <v>33</v>
      </c>
    </row>
    <row r="8" spans="1:32" x14ac:dyDescent="0.2">
      <c r="A8" t="s">
        <v>15</v>
      </c>
      <c r="B8">
        <f>B6-B7</f>
        <v>0</v>
      </c>
      <c r="C8">
        <f>C6-C7</f>
        <v>1</v>
      </c>
      <c r="D8">
        <f t="shared" ref="D8:AF8" si="0">D6-D7</f>
        <v>3</v>
      </c>
      <c r="E8">
        <f t="shared" si="0"/>
        <v>12</v>
      </c>
      <c r="F8">
        <f t="shared" si="0"/>
        <v>30</v>
      </c>
      <c r="G8">
        <f t="shared" si="0"/>
        <v>71</v>
      </c>
      <c r="H8">
        <f t="shared" si="0"/>
        <v>174</v>
      </c>
      <c r="I8">
        <f t="shared" si="0"/>
        <v>281</v>
      </c>
      <c r="J8">
        <f t="shared" si="0"/>
        <v>345</v>
      </c>
      <c r="K8">
        <f t="shared" si="0"/>
        <v>318</v>
      </c>
      <c r="L8">
        <f t="shared" si="0"/>
        <v>255</v>
      </c>
      <c r="M8">
        <f t="shared" si="0"/>
        <v>193</v>
      </c>
      <c r="N8">
        <f t="shared" si="0"/>
        <v>143</v>
      </c>
      <c r="O8">
        <f t="shared" si="0"/>
        <v>102</v>
      </c>
      <c r="P8">
        <f t="shared" si="0"/>
        <v>72</v>
      </c>
      <c r="Q8">
        <f t="shared" si="0"/>
        <v>50</v>
      </c>
      <c r="R8">
        <f t="shared" si="0"/>
        <v>37</v>
      </c>
      <c r="S8">
        <f t="shared" si="0"/>
        <v>27</v>
      </c>
      <c r="T8">
        <f t="shared" si="0"/>
        <v>20</v>
      </c>
      <c r="U8">
        <f t="shared" si="0"/>
        <v>14</v>
      </c>
      <c r="V8">
        <f t="shared" si="0"/>
        <v>10</v>
      </c>
      <c r="W8">
        <f t="shared" si="0"/>
        <v>7</v>
      </c>
      <c r="X8">
        <f t="shared" si="0"/>
        <v>5</v>
      </c>
      <c r="Y8">
        <f t="shared" si="0"/>
        <v>4</v>
      </c>
      <c r="Z8">
        <f t="shared" si="0"/>
        <v>2</v>
      </c>
      <c r="AA8">
        <f t="shared" si="0"/>
        <v>2</v>
      </c>
      <c r="AB8">
        <f t="shared" si="0"/>
        <v>1</v>
      </c>
      <c r="AC8">
        <f t="shared" si="0"/>
        <v>1</v>
      </c>
      <c r="AD8">
        <f t="shared" si="0"/>
        <v>0</v>
      </c>
      <c r="AE8">
        <f t="shared" si="0"/>
        <v>0</v>
      </c>
      <c r="AF8">
        <f t="shared" si="0"/>
        <v>0</v>
      </c>
    </row>
    <row r="11" spans="1:32" x14ac:dyDescent="0.2">
      <c r="A11" t="s">
        <v>4</v>
      </c>
      <c r="B11" s="2" t="s">
        <v>15</v>
      </c>
      <c r="C11" t="s">
        <v>18</v>
      </c>
      <c r="D11" t="s">
        <v>19</v>
      </c>
      <c r="E11" t="s">
        <v>45</v>
      </c>
    </row>
    <row r="12" spans="1:32" x14ac:dyDescent="0.2">
      <c r="A12">
        <v>0</v>
      </c>
      <c r="B12">
        <v>0</v>
      </c>
      <c r="E12">
        <v>0</v>
      </c>
    </row>
    <row r="13" spans="1:32" x14ac:dyDescent="0.2">
      <c r="A13">
        <v>2</v>
      </c>
      <c r="B13">
        <v>1</v>
      </c>
      <c r="C13">
        <f>$B$51*E12</f>
        <v>0</v>
      </c>
      <c r="E13">
        <f>(B13-C13)/$B$51</f>
        <v>1.5003822629969419</v>
      </c>
    </row>
    <row r="14" spans="1:32" x14ac:dyDescent="0.2">
      <c r="A14">
        <v>4</v>
      </c>
      <c r="B14">
        <v>3</v>
      </c>
      <c r="C14">
        <f t="shared" ref="C14:C40" si="1">$B$51*E13</f>
        <v>1</v>
      </c>
      <c r="D14">
        <f>$B$53*E12</f>
        <v>0</v>
      </c>
      <c r="E14">
        <f>(B14-(C14)-D14)/$B$51</f>
        <v>3.0007645259938838</v>
      </c>
    </row>
    <row r="15" spans="1:32" x14ac:dyDescent="0.2">
      <c r="A15">
        <v>6</v>
      </c>
      <c r="B15">
        <v>12</v>
      </c>
      <c r="C15">
        <f t="shared" si="1"/>
        <v>2</v>
      </c>
      <c r="D15">
        <f t="shared" ref="D15:D40" si="2">$B$53*E13</f>
        <v>1</v>
      </c>
      <c r="E15">
        <f t="shared" ref="E15:E40" si="3">(B15-(C15)-D15)/$B$51</f>
        <v>13.503440366972477</v>
      </c>
    </row>
    <row r="16" spans="1:32" x14ac:dyDescent="0.2">
      <c r="A16">
        <v>8</v>
      </c>
      <c r="B16">
        <v>30</v>
      </c>
      <c r="C16">
        <f t="shared" si="1"/>
        <v>9</v>
      </c>
      <c r="D16">
        <f t="shared" si="2"/>
        <v>2</v>
      </c>
      <c r="E16">
        <f t="shared" si="3"/>
        <v>28.507262996941897</v>
      </c>
    </row>
    <row r="17" spans="1:5" x14ac:dyDescent="0.2">
      <c r="A17">
        <v>10</v>
      </c>
      <c r="B17">
        <v>71</v>
      </c>
      <c r="C17">
        <f t="shared" si="1"/>
        <v>19</v>
      </c>
      <c r="D17">
        <f t="shared" si="2"/>
        <v>9</v>
      </c>
      <c r="E17">
        <f t="shared" si="3"/>
        <v>64.516437308868504</v>
      </c>
    </row>
    <row r="18" spans="1:5" x14ac:dyDescent="0.2">
      <c r="A18">
        <v>12</v>
      </c>
      <c r="B18">
        <v>174</v>
      </c>
      <c r="C18">
        <f t="shared" si="1"/>
        <v>43</v>
      </c>
      <c r="D18">
        <f t="shared" si="2"/>
        <v>19</v>
      </c>
      <c r="E18">
        <f t="shared" si="3"/>
        <v>168.04281345565749</v>
      </c>
    </row>
    <row r="19" spans="1:5" x14ac:dyDescent="0.2">
      <c r="A19">
        <v>14</v>
      </c>
      <c r="B19">
        <v>281</v>
      </c>
      <c r="C19">
        <f t="shared" si="1"/>
        <v>112</v>
      </c>
      <c r="D19">
        <f t="shared" si="2"/>
        <v>43</v>
      </c>
      <c r="E19">
        <f t="shared" si="3"/>
        <v>189.04816513761469</v>
      </c>
    </row>
    <row r="20" spans="1:5" x14ac:dyDescent="0.2">
      <c r="A20">
        <v>16</v>
      </c>
      <c r="B20">
        <v>345</v>
      </c>
      <c r="C20">
        <f t="shared" si="1"/>
        <v>126</v>
      </c>
      <c r="D20">
        <f t="shared" si="2"/>
        <v>112</v>
      </c>
      <c r="E20">
        <f t="shared" si="3"/>
        <v>160.54090214067278</v>
      </c>
    </row>
    <row r="21" spans="1:5" x14ac:dyDescent="0.2">
      <c r="A21">
        <v>18</v>
      </c>
      <c r="B21">
        <v>318</v>
      </c>
      <c r="C21">
        <f t="shared" si="1"/>
        <v>107</v>
      </c>
      <c r="D21">
        <f t="shared" si="2"/>
        <v>126</v>
      </c>
      <c r="E21">
        <f t="shared" si="3"/>
        <v>127.53249235474006</v>
      </c>
    </row>
    <row r="22" spans="1:5" x14ac:dyDescent="0.2">
      <c r="A22">
        <v>20</v>
      </c>
      <c r="B22">
        <v>255</v>
      </c>
      <c r="C22">
        <f t="shared" si="1"/>
        <v>85</v>
      </c>
      <c r="D22">
        <f t="shared" si="2"/>
        <v>107</v>
      </c>
      <c r="E22">
        <f t="shared" si="3"/>
        <v>94.524082568807344</v>
      </c>
    </row>
    <row r="23" spans="1:5" x14ac:dyDescent="0.2">
      <c r="A23">
        <v>22</v>
      </c>
      <c r="B23">
        <v>193</v>
      </c>
      <c r="C23">
        <f t="shared" si="1"/>
        <v>63</v>
      </c>
      <c r="D23">
        <f t="shared" si="2"/>
        <v>85</v>
      </c>
      <c r="E23">
        <f t="shared" si="3"/>
        <v>67.517201834862391</v>
      </c>
    </row>
    <row r="24" spans="1:5" x14ac:dyDescent="0.2">
      <c r="A24">
        <v>24</v>
      </c>
      <c r="B24">
        <v>143</v>
      </c>
      <c r="C24">
        <f t="shared" si="1"/>
        <v>45</v>
      </c>
      <c r="D24">
        <f t="shared" si="2"/>
        <v>63</v>
      </c>
      <c r="E24">
        <f t="shared" si="3"/>
        <v>52.513379204892971</v>
      </c>
    </row>
    <row r="25" spans="1:5" x14ac:dyDescent="0.2">
      <c r="A25">
        <v>26</v>
      </c>
      <c r="B25">
        <v>102</v>
      </c>
      <c r="C25">
        <f t="shared" si="1"/>
        <v>35</v>
      </c>
      <c r="D25">
        <f t="shared" si="2"/>
        <v>45</v>
      </c>
      <c r="E25">
        <f t="shared" si="3"/>
        <v>33.00840978593272</v>
      </c>
    </row>
    <row r="26" spans="1:5" x14ac:dyDescent="0.2">
      <c r="A26">
        <v>28</v>
      </c>
      <c r="B26">
        <v>72</v>
      </c>
      <c r="C26">
        <f t="shared" si="1"/>
        <v>22</v>
      </c>
      <c r="D26">
        <f t="shared" si="2"/>
        <v>35</v>
      </c>
      <c r="E26">
        <f t="shared" si="3"/>
        <v>22.50573394495413</v>
      </c>
    </row>
    <row r="27" spans="1:5" x14ac:dyDescent="0.2">
      <c r="A27">
        <v>30</v>
      </c>
      <c r="B27">
        <v>50</v>
      </c>
      <c r="C27">
        <f t="shared" si="1"/>
        <v>15</v>
      </c>
      <c r="D27">
        <f t="shared" si="2"/>
        <v>22</v>
      </c>
      <c r="E27">
        <f t="shared" si="3"/>
        <v>19.504969418960243</v>
      </c>
    </row>
    <row r="28" spans="1:5" x14ac:dyDescent="0.2">
      <c r="A28">
        <v>32</v>
      </c>
      <c r="B28">
        <v>37</v>
      </c>
      <c r="C28">
        <f t="shared" si="1"/>
        <v>12.999999999999998</v>
      </c>
      <c r="D28">
        <f t="shared" si="2"/>
        <v>15</v>
      </c>
      <c r="E28">
        <f t="shared" si="3"/>
        <v>13.503440366972477</v>
      </c>
    </row>
    <row r="29" spans="1:5" x14ac:dyDescent="0.2">
      <c r="A29">
        <v>34</v>
      </c>
      <c r="B29">
        <v>27</v>
      </c>
      <c r="C29">
        <f t="shared" si="1"/>
        <v>9</v>
      </c>
      <c r="D29">
        <f t="shared" si="2"/>
        <v>12.999999999999998</v>
      </c>
      <c r="E29">
        <f t="shared" si="3"/>
        <v>7.5019113149847128</v>
      </c>
    </row>
    <row r="30" spans="1:5" x14ac:dyDescent="0.2">
      <c r="A30">
        <v>36</v>
      </c>
      <c r="B30">
        <v>20</v>
      </c>
      <c r="C30">
        <f t="shared" si="1"/>
        <v>5.0000000000000018</v>
      </c>
      <c r="D30">
        <f t="shared" si="2"/>
        <v>9</v>
      </c>
      <c r="E30">
        <f t="shared" si="3"/>
        <v>9.0022935779816482</v>
      </c>
    </row>
    <row r="31" spans="1:5" x14ac:dyDescent="0.2">
      <c r="A31">
        <v>38</v>
      </c>
      <c r="B31">
        <v>14</v>
      </c>
      <c r="C31">
        <f t="shared" si="1"/>
        <v>5.9999999999999973</v>
      </c>
      <c r="D31">
        <f t="shared" si="2"/>
        <v>5.0000000000000018</v>
      </c>
      <c r="E31">
        <f t="shared" si="3"/>
        <v>4.5011467889908285</v>
      </c>
    </row>
    <row r="32" spans="1:5" x14ac:dyDescent="0.2">
      <c r="A32">
        <v>40</v>
      </c>
      <c r="B32">
        <v>10</v>
      </c>
      <c r="C32">
        <f t="shared" si="1"/>
        <v>3.0000000000000018</v>
      </c>
      <c r="D32">
        <f t="shared" si="2"/>
        <v>5.9999999999999973</v>
      </c>
      <c r="E32">
        <f t="shared" si="3"/>
        <v>1.5003822629969432</v>
      </c>
    </row>
    <row r="33" spans="1:5" x14ac:dyDescent="0.2">
      <c r="A33">
        <v>42</v>
      </c>
      <c r="B33">
        <v>7</v>
      </c>
      <c r="C33">
        <f t="shared" si="1"/>
        <v>1.0000000000000009</v>
      </c>
      <c r="D33">
        <f t="shared" si="2"/>
        <v>3.0000000000000018</v>
      </c>
      <c r="E33">
        <f t="shared" si="3"/>
        <v>4.5011467889908214</v>
      </c>
    </row>
    <row r="34" spans="1:5" x14ac:dyDescent="0.2">
      <c r="A34">
        <v>44</v>
      </c>
      <c r="B34">
        <v>5</v>
      </c>
      <c r="C34">
        <f t="shared" si="1"/>
        <v>2.9999999999999969</v>
      </c>
      <c r="D34">
        <f t="shared" si="2"/>
        <v>1.0000000000000009</v>
      </c>
      <c r="E34">
        <f t="shared" si="3"/>
        <v>1.5003822629969452</v>
      </c>
    </row>
    <row r="35" spans="1:5" x14ac:dyDescent="0.2">
      <c r="A35">
        <v>46</v>
      </c>
      <c r="B35">
        <v>4</v>
      </c>
      <c r="C35">
        <f t="shared" si="1"/>
        <v>1.0000000000000022</v>
      </c>
      <c r="D35">
        <f t="shared" si="2"/>
        <v>2.9999999999999969</v>
      </c>
      <c r="E35">
        <f t="shared" si="3"/>
        <v>1.3326071472947215E-15</v>
      </c>
    </row>
    <row r="36" spans="1:5" x14ac:dyDescent="0.2">
      <c r="A36">
        <v>48</v>
      </c>
      <c r="B36">
        <v>2</v>
      </c>
      <c r="C36">
        <f t="shared" si="1"/>
        <v>8.8817841970012523E-16</v>
      </c>
      <c r="D36">
        <f t="shared" si="2"/>
        <v>1.0000000000000022</v>
      </c>
      <c r="E36">
        <f t="shared" si="3"/>
        <v>1.5003822629969372</v>
      </c>
    </row>
    <row r="37" spans="1:5" x14ac:dyDescent="0.2">
      <c r="A37">
        <v>50</v>
      </c>
      <c r="B37">
        <v>2</v>
      </c>
      <c r="C37">
        <f t="shared" si="1"/>
        <v>0.99999999999999689</v>
      </c>
      <c r="D37">
        <f t="shared" si="2"/>
        <v>8.8817841970012523E-16</v>
      </c>
      <c r="E37">
        <f t="shared" si="3"/>
        <v>1.5003822629969452</v>
      </c>
    </row>
    <row r="38" spans="1:5" x14ac:dyDescent="0.2">
      <c r="A38">
        <v>52</v>
      </c>
      <c r="B38">
        <v>1</v>
      </c>
      <c r="C38">
        <f t="shared" si="1"/>
        <v>1.0000000000000022</v>
      </c>
      <c r="D38">
        <f t="shared" si="2"/>
        <v>0.99999999999999689</v>
      </c>
      <c r="E38">
        <f t="shared" si="3"/>
        <v>-1.5003822629969406</v>
      </c>
    </row>
    <row r="39" spans="1:5" x14ac:dyDescent="0.2">
      <c r="A39">
        <v>54</v>
      </c>
      <c r="B39">
        <v>1</v>
      </c>
      <c r="C39">
        <f t="shared" si="1"/>
        <v>-0.99999999999999911</v>
      </c>
      <c r="D39">
        <f t="shared" si="2"/>
        <v>1.0000000000000022</v>
      </c>
      <c r="E39">
        <f t="shared" si="3"/>
        <v>1.5003822629969372</v>
      </c>
    </row>
    <row r="40" spans="1:5" x14ac:dyDescent="0.2">
      <c r="A40">
        <v>56</v>
      </c>
      <c r="B40">
        <v>0</v>
      </c>
      <c r="C40">
        <f t="shared" si="1"/>
        <v>0.99999999999999689</v>
      </c>
      <c r="D40">
        <f t="shared" si="2"/>
        <v>-0.99999999999999911</v>
      </c>
      <c r="E40">
        <f t="shared" si="3"/>
        <v>3.3315178682368041E-15</v>
      </c>
    </row>
    <row r="41" spans="1:5" x14ac:dyDescent="0.2">
      <c r="A41">
        <v>58</v>
      </c>
      <c r="B41">
        <v>0</v>
      </c>
    </row>
    <row r="42" spans="1:5" x14ac:dyDescent="0.2">
      <c r="A42">
        <v>60</v>
      </c>
      <c r="B42">
        <v>0</v>
      </c>
    </row>
    <row r="45" spans="1:5" x14ac:dyDescent="0.2">
      <c r="A45" t="s">
        <v>37</v>
      </c>
      <c r="B45">
        <f>SUM(B12:B42)</f>
        <v>2180</v>
      </c>
    </row>
    <row r="46" spans="1:5" x14ac:dyDescent="0.2">
      <c r="A46" t="s">
        <v>38</v>
      </c>
      <c r="B46">
        <f>60*2*60</f>
        <v>7200</v>
      </c>
    </row>
    <row r="47" spans="1:5" x14ac:dyDescent="0.2">
      <c r="A47" t="s">
        <v>39</v>
      </c>
      <c r="B47">
        <f>B45*B46</f>
        <v>15696000</v>
      </c>
    </row>
    <row r="48" spans="1:5" x14ac:dyDescent="0.2">
      <c r="A48" t="s">
        <v>40</v>
      </c>
      <c r="B48">
        <f>(B47/(B3*1000000))*100</f>
        <v>1.9994904458598726</v>
      </c>
    </row>
    <row r="49" spans="1:2" x14ac:dyDescent="0.2">
      <c r="A49" t="s">
        <v>41</v>
      </c>
      <c r="B49">
        <f>B48/3</f>
        <v>0.66649681528662419</v>
      </c>
    </row>
    <row r="51" spans="1:2" x14ac:dyDescent="0.2">
      <c r="A51" t="s">
        <v>42</v>
      </c>
      <c r="B51">
        <f>B52</f>
        <v>0.66649681528662419</v>
      </c>
    </row>
    <row r="52" spans="1:2" x14ac:dyDescent="0.2">
      <c r="A52" t="s">
        <v>43</v>
      </c>
      <c r="B52">
        <f>B53</f>
        <v>0.66649681528662419</v>
      </c>
    </row>
    <row r="53" spans="1:2" x14ac:dyDescent="0.2">
      <c r="A53" t="s">
        <v>44</v>
      </c>
      <c r="B53">
        <f>B49</f>
        <v>0.66649681528662419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B3" sqref="B3"/>
    </sheetView>
  </sheetViews>
  <sheetFormatPr baseColWidth="10" defaultRowHeight="16" x14ac:dyDescent="0.2"/>
  <sheetData>
    <row r="1" spans="1:6" x14ac:dyDescent="0.2">
      <c r="A1" t="s">
        <v>36</v>
      </c>
      <c r="B1" t="s">
        <v>46</v>
      </c>
      <c r="C1" t="s">
        <v>50</v>
      </c>
      <c r="D1" t="s">
        <v>51</v>
      </c>
      <c r="E1" t="s">
        <v>52</v>
      </c>
      <c r="F1" t="s">
        <v>53</v>
      </c>
    </row>
    <row r="2" spans="1:6" x14ac:dyDescent="0.2">
      <c r="A2">
        <v>0</v>
      </c>
      <c r="B2">
        <v>0</v>
      </c>
      <c r="C2">
        <f>B2*$B$33</f>
        <v>0</v>
      </c>
      <c r="E2">
        <v>18</v>
      </c>
      <c r="F2">
        <f>E2+C2+D2</f>
        <v>18</v>
      </c>
    </row>
    <row r="3" spans="1:6" x14ac:dyDescent="0.2">
      <c r="A3">
        <v>2</v>
      </c>
      <c r="B3">
        <v>1.5003822629969419</v>
      </c>
      <c r="C3">
        <f t="shared" ref="C3:C30" si="0">B3*$B$33</f>
        <v>7.5019113149847092</v>
      </c>
      <c r="D3">
        <f>B2*$B$34</f>
        <v>0</v>
      </c>
      <c r="E3">
        <v>20</v>
      </c>
      <c r="F3">
        <f t="shared" ref="F3:F30" si="1">E3+C3+D3</f>
        <v>27.50191131498471</v>
      </c>
    </row>
    <row r="4" spans="1:6" x14ac:dyDescent="0.2">
      <c r="A4">
        <v>4</v>
      </c>
      <c r="B4">
        <v>3.0007645259938838</v>
      </c>
      <c r="C4">
        <f t="shared" si="0"/>
        <v>15.003822629969418</v>
      </c>
      <c r="D4">
        <f t="shared" ref="D4:D31" si="2">B3*$B$34</f>
        <v>9.0022935779816518</v>
      </c>
      <c r="E4">
        <v>25</v>
      </c>
      <c r="F4">
        <f t="shared" si="1"/>
        <v>49.006116207951074</v>
      </c>
    </row>
    <row r="5" spans="1:6" x14ac:dyDescent="0.2">
      <c r="A5">
        <v>6</v>
      </c>
      <c r="B5">
        <v>13.503440366972477</v>
      </c>
      <c r="C5">
        <f t="shared" si="0"/>
        <v>67.517201834862391</v>
      </c>
      <c r="D5">
        <f t="shared" si="2"/>
        <v>18.004587155963304</v>
      </c>
      <c r="E5">
        <v>32</v>
      </c>
      <c r="F5">
        <f t="shared" si="1"/>
        <v>117.5217889908257</v>
      </c>
    </row>
    <row r="6" spans="1:6" x14ac:dyDescent="0.2">
      <c r="A6">
        <v>8</v>
      </c>
      <c r="B6">
        <v>28.507262996941897</v>
      </c>
      <c r="C6">
        <f t="shared" si="0"/>
        <v>142.53631498470949</v>
      </c>
      <c r="D6">
        <f t="shared" si="2"/>
        <v>81.02064220183486</v>
      </c>
      <c r="E6">
        <v>40</v>
      </c>
      <c r="F6">
        <f t="shared" si="1"/>
        <v>263.55695718654437</v>
      </c>
    </row>
    <row r="7" spans="1:6" x14ac:dyDescent="0.2">
      <c r="A7">
        <v>10</v>
      </c>
      <c r="B7">
        <v>64.516437308868504</v>
      </c>
      <c r="C7">
        <f t="shared" si="0"/>
        <v>322.58218654434251</v>
      </c>
      <c r="D7">
        <f t="shared" si="2"/>
        <v>171.04357798165137</v>
      </c>
      <c r="E7">
        <v>47</v>
      </c>
      <c r="F7">
        <f t="shared" si="1"/>
        <v>540.62576452599387</v>
      </c>
    </row>
    <row r="8" spans="1:6" x14ac:dyDescent="0.2">
      <c r="A8">
        <v>12</v>
      </c>
      <c r="B8">
        <v>168.04281345565749</v>
      </c>
      <c r="C8">
        <f t="shared" si="0"/>
        <v>840.21406727828753</v>
      </c>
      <c r="D8">
        <f t="shared" si="2"/>
        <v>387.09862385321105</v>
      </c>
      <c r="E8">
        <v>54</v>
      </c>
      <c r="F8">
        <f t="shared" si="1"/>
        <v>1281.3126911314985</v>
      </c>
    </row>
    <row r="9" spans="1:6" x14ac:dyDescent="0.2">
      <c r="A9">
        <v>14</v>
      </c>
      <c r="B9">
        <v>189.04816513761469</v>
      </c>
      <c r="C9">
        <f t="shared" si="0"/>
        <v>945.24082568807341</v>
      </c>
      <c r="D9">
        <f t="shared" si="2"/>
        <v>1008.256880733945</v>
      </c>
      <c r="E9">
        <v>61</v>
      </c>
      <c r="F9">
        <f t="shared" si="1"/>
        <v>2014.4977064220184</v>
      </c>
    </row>
    <row r="10" spans="1:6" x14ac:dyDescent="0.2">
      <c r="A10">
        <v>16</v>
      </c>
      <c r="B10">
        <v>160.54090214067278</v>
      </c>
      <c r="C10">
        <f t="shared" si="0"/>
        <v>802.70451070336389</v>
      </c>
      <c r="D10">
        <f t="shared" si="2"/>
        <v>1134.2889908256882</v>
      </c>
      <c r="E10">
        <v>68</v>
      </c>
      <c r="F10">
        <f t="shared" si="1"/>
        <v>2004.9935015290521</v>
      </c>
    </row>
    <row r="11" spans="1:6" x14ac:dyDescent="0.2">
      <c r="A11">
        <v>18</v>
      </c>
      <c r="B11">
        <v>127.53249235474006</v>
      </c>
      <c r="C11">
        <f t="shared" si="0"/>
        <v>637.66246177370033</v>
      </c>
      <c r="D11">
        <f t="shared" si="2"/>
        <v>963.24541284403676</v>
      </c>
      <c r="E11">
        <v>75</v>
      </c>
      <c r="F11">
        <f t="shared" si="1"/>
        <v>1675.907874617737</v>
      </c>
    </row>
    <row r="12" spans="1:6" x14ac:dyDescent="0.2">
      <c r="A12">
        <v>20</v>
      </c>
      <c r="B12">
        <v>94.524082568807344</v>
      </c>
      <c r="C12">
        <f t="shared" si="0"/>
        <v>472.62041284403671</v>
      </c>
      <c r="D12">
        <f t="shared" si="2"/>
        <v>765.19495412844037</v>
      </c>
      <c r="E12">
        <v>79</v>
      </c>
      <c r="F12">
        <f t="shared" si="1"/>
        <v>1316.815366972477</v>
      </c>
    </row>
    <row r="13" spans="1:6" x14ac:dyDescent="0.2">
      <c r="A13">
        <v>22</v>
      </c>
      <c r="B13">
        <v>67.517201834862391</v>
      </c>
      <c r="C13">
        <f t="shared" si="0"/>
        <v>337.58600917431193</v>
      </c>
      <c r="D13">
        <f t="shared" si="2"/>
        <v>567.14449541284409</v>
      </c>
      <c r="E13">
        <v>77</v>
      </c>
      <c r="F13">
        <f t="shared" si="1"/>
        <v>981.73050458715602</v>
      </c>
    </row>
    <row r="14" spans="1:6" x14ac:dyDescent="0.2">
      <c r="A14">
        <v>24</v>
      </c>
      <c r="B14">
        <v>52.513379204892971</v>
      </c>
      <c r="C14">
        <f t="shared" si="0"/>
        <v>262.56689602446488</v>
      </c>
      <c r="D14">
        <f t="shared" si="2"/>
        <v>405.10321100917434</v>
      </c>
      <c r="E14">
        <v>73</v>
      </c>
      <c r="F14">
        <f t="shared" si="1"/>
        <v>740.67010703363917</v>
      </c>
    </row>
    <row r="15" spans="1:6" x14ac:dyDescent="0.2">
      <c r="A15">
        <v>26</v>
      </c>
      <c r="B15">
        <v>33.00840978593272</v>
      </c>
      <c r="C15">
        <f t="shared" si="0"/>
        <v>165.04204892966359</v>
      </c>
      <c r="D15">
        <f t="shared" si="2"/>
        <v>315.08027522935782</v>
      </c>
      <c r="E15">
        <v>69</v>
      </c>
      <c r="F15">
        <f t="shared" si="1"/>
        <v>549.12232415902145</v>
      </c>
    </row>
    <row r="16" spans="1:6" x14ac:dyDescent="0.2">
      <c r="A16">
        <v>28</v>
      </c>
      <c r="B16">
        <v>22.50573394495413</v>
      </c>
      <c r="C16">
        <f t="shared" si="0"/>
        <v>112.52866972477065</v>
      </c>
      <c r="D16">
        <f t="shared" si="2"/>
        <v>198.05045871559633</v>
      </c>
      <c r="E16">
        <v>66</v>
      </c>
      <c r="F16">
        <f t="shared" si="1"/>
        <v>376.57912844036696</v>
      </c>
    </row>
    <row r="17" spans="1:6" x14ac:dyDescent="0.2">
      <c r="A17">
        <v>30</v>
      </c>
      <c r="B17">
        <v>19.504969418960243</v>
      </c>
      <c r="C17">
        <f t="shared" si="0"/>
        <v>97.524847094801217</v>
      </c>
      <c r="D17">
        <f t="shared" si="2"/>
        <v>135.03440366972478</v>
      </c>
      <c r="E17">
        <v>63</v>
      </c>
      <c r="F17">
        <f t="shared" si="1"/>
        <v>295.55925076452598</v>
      </c>
    </row>
    <row r="18" spans="1:6" x14ac:dyDescent="0.2">
      <c r="A18">
        <v>32</v>
      </c>
      <c r="B18">
        <v>13.503440366972477</v>
      </c>
      <c r="C18">
        <f t="shared" si="0"/>
        <v>67.517201834862391</v>
      </c>
      <c r="D18">
        <f t="shared" si="2"/>
        <v>117.02981651376146</v>
      </c>
      <c r="E18">
        <v>60</v>
      </c>
      <c r="F18">
        <f t="shared" si="1"/>
        <v>244.54701834862385</v>
      </c>
    </row>
    <row r="19" spans="1:6" x14ac:dyDescent="0.2">
      <c r="A19">
        <v>34</v>
      </c>
      <c r="B19">
        <v>7.5019113149847128</v>
      </c>
      <c r="C19">
        <f t="shared" si="0"/>
        <v>37.509556574923565</v>
      </c>
      <c r="D19">
        <f t="shared" si="2"/>
        <v>81.02064220183486</v>
      </c>
      <c r="E19">
        <v>57</v>
      </c>
      <c r="F19">
        <f t="shared" si="1"/>
        <v>175.53019877675843</v>
      </c>
    </row>
    <row r="20" spans="1:6" x14ac:dyDescent="0.2">
      <c r="A20">
        <v>36</v>
      </c>
      <c r="B20">
        <v>9.0022935779816482</v>
      </c>
      <c r="C20">
        <f t="shared" si="0"/>
        <v>45.011467889908239</v>
      </c>
      <c r="D20">
        <f t="shared" si="2"/>
        <v>45.011467889908275</v>
      </c>
      <c r="E20">
        <v>55</v>
      </c>
      <c r="F20">
        <f t="shared" si="1"/>
        <v>145.02293577981652</v>
      </c>
    </row>
    <row r="21" spans="1:6" x14ac:dyDescent="0.2">
      <c r="A21">
        <v>38</v>
      </c>
      <c r="B21">
        <v>4.5011467889908285</v>
      </c>
      <c r="C21">
        <f t="shared" si="0"/>
        <v>22.505733944954144</v>
      </c>
      <c r="D21">
        <f t="shared" si="2"/>
        <v>54.013761467889893</v>
      </c>
      <c r="E21">
        <v>52</v>
      </c>
      <c r="F21">
        <f t="shared" si="1"/>
        <v>128.51949541284404</v>
      </c>
    </row>
    <row r="22" spans="1:6" x14ac:dyDescent="0.2">
      <c r="A22">
        <v>40</v>
      </c>
      <c r="B22">
        <v>1.5003822629969432</v>
      </c>
      <c r="C22">
        <f t="shared" si="0"/>
        <v>7.5019113149847163</v>
      </c>
      <c r="D22">
        <f t="shared" si="2"/>
        <v>27.006880733944971</v>
      </c>
      <c r="E22">
        <v>49</v>
      </c>
      <c r="F22">
        <f t="shared" si="1"/>
        <v>83.508792048929692</v>
      </c>
    </row>
    <row r="23" spans="1:6" x14ac:dyDescent="0.2">
      <c r="A23">
        <v>42</v>
      </c>
      <c r="B23">
        <v>4.5011467889908214</v>
      </c>
      <c r="C23">
        <f t="shared" si="0"/>
        <v>22.505733944954109</v>
      </c>
      <c r="D23">
        <f t="shared" si="2"/>
        <v>9.0022935779816589</v>
      </c>
      <c r="E23">
        <v>47</v>
      </c>
      <c r="F23">
        <f t="shared" si="1"/>
        <v>78.508027522935762</v>
      </c>
    </row>
    <row r="24" spans="1:6" x14ac:dyDescent="0.2">
      <c r="A24">
        <v>44</v>
      </c>
      <c r="B24">
        <v>1.5003822629969452</v>
      </c>
      <c r="C24">
        <f t="shared" si="0"/>
        <v>7.5019113149847261</v>
      </c>
      <c r="D24">
        <f t="shared" si="2"/>
        <v>27.006880733944929</v>
      </c>
      <c r="E24">
        <v>44</v>
      </c>
      <c r="F24">
        <f t="shared" si="1"/>
        <v>78.508792048929649</v>
      </c>
    </row>
    <row r="25" spans="1:6" x14ac:dyDescent="0.2">
      <c r="A25">
        <v>46</v>
      </c>
      <c r="B25">
        <v>1.3326071472947215E-15</v>
      </c>
      <c r="C25">
        <f t="shared" si="0"/>
        <v>6.6630357364736074E-15</v>
      </c>
      <c r="D25">
        <f t="shared" si="2"/>
        <v>9.0022935779816713</v>
      </c>
      <c r="E25">
        <v>42</v>
      </c>
      <c r="F25">
        <f t="shared" si="1"/>
        <v>51.002293577981675</v>
      </c>
    </row>
    <row r="26" spans="1:6" x14ac:dyDescent="0.2">
      <c r="A26">
        <v>48</v>
      </c>
      <c r="B26">
        <v>1.5003822629969372</v>
      </c>
      <c r="C26">
        <f t="shared" si="0"/>
        <v>7.5019113149846861</v>
      </c>
      <c r="D26">
        <f t="shared" si="2"/>
        <v>7.9956428837683295E-15</v>
      </c>
      <c r="E26">
        <v>40</v>
      </c>
      <c r="F26">
        <f t="shared" si="1"/>
        <v>47.501911314984696</v>
      </c>
    </row>
    <row r="27" spans="1:6" x14ac:dyDescent="0.2">
      <c r="A27">
        <v>50</v>
      </c>
      <c r="B27">
        <v>1.5003822629969452</v>
      </c>
      <c r="C27">
        <f t="shared" si="0"/>
        <v>7.5019113149847261</v>
      </c>
      <c r="D27">
        <f t="shared" si="2"/>
        <v>9.0022935779816233</v>
      </c>
      <c r="E27">
        <v>38</v>
      </c>
      <c r="F27">
        <f t="shared" si="1"/>
        <v>54.504204892966349</v>
      </c>
    </row>
    <row r="28" spans="1:6" x14ac:dyDescent="0.2">
      <c r="A28">
        <v>52</v>
      </c>
      <c r="B28">
        <v>-1.5003822629969406</v>
      </c>
      <c r="C28">
        <f t="shared" si="0"/>
        <v>-7.501911314984703</v>
      </c>
      <c r="D28">
        <f t="shared" si="2"/>
        <v>9.0022935779816713</v>
      </c>
      <c r="E28">
        <v>37</v>
      </c>
      <c r="F28">
        <f t="shared" si="1"/>
        <v>38.500382262996965</v>
      </c>
    </row>
    <row r="29" spans="1:6" x14ac:dyDescent="0.2">
      <c r="A29">
        <v>54</v>
      </c>
      <c r="B29">
        <v>1.5003822629969372</v>
      </c>
      <c r="C29">
        <f t="shared" si="0"/>
        <v>7.5019113149846861</v>
      </c>
      <c r="D29">
        <v>0</v>
      </c>
      <c r="E29">
        <v>35</v>
      </c>
      <c r="F29">
        <f t="shared" si="1"/>
        <v>42.501911314984689</v>
      </c>
    </row>
    <row r="30" spans="1:6" x14ac:dyDescent="0.2">
      <c r="A30">
        <v>56</v>
      </c>
      <c r="B30">
        <v>3.3315178682368041E-15</v>
      </c>
      <c r="C30">
        <f t="shared" si="0"/>
        <v>1.6657589341184021E-14</v>
      </c>
      <c r="D30">
        <f t="shared" si="2"/>
        <v>9.0022935779816233</v>
      </c>
      <c r="E30">
        <v>34</v>
      </c>
      <c r="F30">
        <f t="shared" si="1"/>
        <v>43.002293577981639</v>
      </c>
    </row>
    <row r="31" spans="1:6" x14ac:dyDescent="0.2">
      <c r="D31">
        <f t="shared" si="2"/>
        <v>1.9989107209420825E-14</v>
      </c>
    </row>
    <row r="32" spans="1:6" x14ac:dyDescent="0.2">
      <c r="A32" t="s">
        <v>47</v>
      </c>
    </row>
    <row r="33" spans="1:2" x14ac:dyDescent="0.2">
      <c r="A33" t="s">
        <v>48</v>
      </c>
      <c r="B33">
        <v>5</v>
      </c>
    </row>
    <row r="34" spans="1:2" x14ac:dyDescent="0.2">
      <c r="A34" s="3" t="s">
        <v>49</v>
      </c>
      <c r="B34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9"/>
  <sheetViews>
    <sheetView tabSelected="1" topLeftCell="B10" workbookViewId="0">
      <selection activeCell="L19" sqref="L19"/>
    </sheetView>
  </sheetViews>
  <sheetFormatPr baseColWidth="10" defaultRowHeight="16" x14ac:dyDescent="0.2"/>
  <cols>
    <col min="1" max="1" width="15.6640625" customWidth="1"/>
  </cols>
  <sheetData>
    <row r="1" spans="1:21" x14ac:dyDescent="0.2">
      <c r="A1" t="s">
        <v>4</v>
      </c>
      <c r="B1">
        <v>0.5</v>
      </c>
      <c r="E1">
        <v>1</v>
      </c>
      <c r="F1">
        <v>1.5</v>
      </c>
      <c r="G1">
        <v>2</v>
      </c>
      <c r="H1">
        <v>2.5</v>
      </c>
      <c r="I1">
        <v>3</v>
      </c>
      <c r="J1">
        <v>3.5</v>
      </c>
      <c r="K1">
        <v>4</v>
      </c>
      <c r="L1">
        <v>4.5</v>
      </c>
      <c r="M1">
        <v>5</v>
      </c>
      <c r="N1">
        <v>5.5</v>
      </c>
      <c r="O1">
        <v>6</v>
      </c>
      <c r="P1">
        <v>6.5</v>
      </c>
      <c r="Q1">
        <v>7</v>
      </c>
      <c r="R1">
        <v>7.5</v>
      </c>
      <c r="S1">
        <v>8</v>
      </c>
      <c r="T1">
        <v>8.5</v>
      </c>
      <c r="U1">
        <v>9</v>
      </c>
    </row>
    <row r="2" spans="1:21" x14ac:dyDescent="0.2">
      <c r="A2" t="s">
        <v>12</v>
      </c>
      <c r="B2">
        <v>32</v>
      </c>
      <c r="E2">
        <v>67</v>
      </c>
      <c r="F2">
        <v>121</v>
      </c>
      <c r="G2">
        <v>189</v>
      </c>
      <c r="H2">
        <v>279</v>
      </c>
      <c r="I2">
        <v>290</v>
      </c>
      <c r="J2">
        <v>237</v>
      </c>
      <c r="K2">
        <v>160</v>
      </c>
      <c r="L2">
        <v>108</v>
      </c>
      <c r="M2">
        <v>72</v>
      </c>
      <c r="N2">
        <v>54</v>
      </c>
      <c r="O2">
        <v>44</v>
      </c>
      <c r="P2">
        <v>33</v>
      </c>
      <c r="Q2">
        <v>28</v>
      </c>
      <c r="R2">
        <v>22</v>
      </c>
      <c r="S2">
        <v>20</v>
      </c>
      <c r="T2">
        <v>18</v>
      </c>
      <c r="U2">
        <v>16</v>
      </c>
    </row>
    <row r="3" spans="1:21" x14ac:dyDescent="0.2">
      <c r="A3" t="s">
        <v>11</v>
      </c>
      <c r="B3">
        <v>0.28000000000000003</v>
      </c>
      <c r="E3">
        <v>0.12</v>
      </c>
      <c r="F3">
        <v>0.13</v>
      </c>
      <c r="G3">
        <v>0.14000000000000001</v>
      </c>
      <c r="H3">
        <v>0.18</v>
      </c>
      <c r="I3">
        <v>0.14000000000000001</v>
      </c>
      <c r="J3">
        <v>7.0000000000000007E-2</v>
      </c>
    </row>
    <row r="4" spans="1:21" x14ac:dyDescent="0.2">
      <c r="A4" t="s">
        <v>54</v>
      </c>
      <c r="B4">
        <f>SUM(B2:U2)</f>
        <v>1790</v>
      </c>
    </row>
    <row r="5" spans="1:21" x14ac:dyDescent="0.2">
      <c r="A5" t="s">
        <v>38</v>
      </c>
      <c r="B5">
        <f>30*60</f>
        <v>1800</v>
      </c>
    </row>
    <row r="6" spans="1:21" x14ac:dyDescent="0.2">
      <c r="A6" t="s">
        <v>55</v>
      </c>
      <c r="B6">
        <f>B4*B5</f>
        <v>3222000</v>
      </c>
    </row>
    <row r="7" spans="1:21" x14ac:dyDescent="0.2">
      <c r="A7" t="s">
        <v>56</v>
      </c>
      <c r="B7">
        <f>7.03*5280^2</f>
        <v>195985152</v>
      </c>
    </row>
    <row r="8" spans="1:21" x14ac:dyDescent="0.2">
      <c r="A8" t="s">
        <v>57</v>
      </c>
      <c r="B8">
        <f>(B6/B7)*12</f>
        <v>0.19728025110800229</v>
      </c>
    </row>
    <row r="11" spans="1:21" x14ac:dyDescent="0.2">
      <c r="A11" s="1" t="s">
        <v>16</v>
      </c>
      <c r="B11">
        <v>0.05</v>
      </c>
    </row>
    <row r="12" spans="1:21" x14ac:dyDescent="0.2">
      <c r="A12" t="s">
        <v>17</v>
      </c>
      <c r="B12">
        <f>B3-B11</f>
        <v>0.23000000000000004</v>
      </c>
      <c r="E12">
        <f>E3-B11</f>
        <v>6.9999999999999993E-2</v>
      </c>
      <c r="F12">
        <f>F3-B11</f>
        <v>0.08</v>
      </c>
      <c r="G12">
        <f>G3-B11</f>
        <v>9.0000000000000011E-2</v>
      </c>
      <c r="H12">
        <f>H3-B11</f>
        <v>0.13</v>
      </c>
      <c r="I12">
        <f>I3-B11</f>
        <v>9.0000000000000011E-2</v>
      </c>
      <c r="J12">
        <f>J3-B11</f>
        <v>2.0000000000000004E-2</v>
      </c>
    </row>
    <row r="14" spans="1:21" x14ac:dyDescent="0.2">
      <c r="A14" t="s">
        <v>42</v>
      </c>
      <c r="B14">
        <v>0.14431990883789511</v>
      </c>
    </row>
    <row r="15" spans="1:21" x14ac:dyDescent="0.2">
      <c r="A15" t="s">
        <v>43</v>
      </c>
      <c r="B15">
        <v>0</v>
      </c>
    </row>
    <row r="16" spans="1:21" x14ac:dyDescent="0.2">
      <c r="A16" t="s">
        <v>44</v>
      </c>
      <c r="B16">
        <v>0</v>
      </c>
    </row>
    <row r="17" spans="1:13" x14ac:dyDescent="0.2">
      <c r="A17" t="s">
        <v>105</v>
      </c>
      <c r="B17">
        <v>4.3199088378950978E-3</v>
      </c>
    </row>
    <row r="18" spans="1:13" x14ac:dyDescent="0.2">
      <c r="A18" t="s">
        <v>106</v>
      </c>
      <c r="B18">
        <v>4.4319908837895078E-2</v>
      </c>
    </row>
    <row r="19" spans="1:13" x14ac:dyDescent="0.2">
      <c r="A19" t="s">
        <v>61</v>
      </c>
      <c r="B19">
        <v>4.3199088378950978E-3</v>
      </c>
    </row>
    <row r="21" spans="1:13" x14ac:dyDescent="0.2">
      <c r="A21" t="s">
        <v>4</v>
      </c>
      <c r="B21" t="s">
        <v>14</v>
      </c>
      <c r="C21" t="s">
        <v>62</v>
      </c>
      <c r="D21" t="s">
        <v>63</v>
      </c>
      <c r="E21" t="s">
        <v>18</v>
      </c>
      <c r="F21" t="s">
        <v>19</v>
      </c>
      <c r="G21" t="s">
        <v>20</v>
      </c>
      <c r="H21" t="s">
        <v>21</v>
      </c>
      <c r="I21" t="s">
        <v>22</v>
      </c>
      <c r="J21" t="s">
        <v>64</v>
      </c>
      <c r="K21" t="s">
        <v>65</v>
      </c>
      <c r="L21" t="s">
        <v>66</v>
      </c>
      <c r="M21" t="s">
        <v>67</v>
      </c>
    </row>
    <row r="22" spans="1:13" x14ac:dyDescent="0.2">
      <c r="A22">
        <v>0</v>
      </c>
      <c r="B22">
        <v>0</v>
      </c>
      <c r="C22">
        <v>0</v>
      </c>
      <c r="D22">
        <f>$B$14*C22</f>
        <v>0</v>
      </c>
      <c r="J22">
        <f>SUM(D22:I22)</f>
        <v>0</v>
      </c>
      <c r="K22">
        <v>0</v>
      </c>
      <c r="L22">
        <v>0</v>
      </c>
      <c r="M22">
        <f>J22-K22+L22</f>
        <v>0</v>
      </c>
    </row>
    <row r="23" spans="1:13" x14ac:dyDescent="0.2">
      <c r="A23">
        <v>0.5</v>
      </c>
      <c r="B23">
        <v>32</v>
      </c>
      <c r="C23">
        <v>221.72963008134298</v>
      </c>
      <c r="D23">
        <f>$B$14*C23</f>
        <v>31.999999999999623</v>
      </c>
      <c r="E23">
        <f>$B$15*C22</f>
        <v>0</v>
      </c>
      <c r="J23">
        <f>SUM(D23:I23)</f>
        <v>31.999999999999623</v>
      </c>
      <c r="K23">
        <v>0</v>
      </c>
      <c r="L23">
        <v>0</v>
      </c>
      <c r="M23">
        <f>J23-K23+L23</f>
        <v>31.999999999999623</v>
      </c>
    </row>
    <row r="24" spans="1:13" x14ac:dyDescent="0.2">
      <c r="A24">
        <v>1</v>
      </c>
      <c r="B24">
        <v>67</v>
      </c>
      <c r="C24">
        <v>464.24641298280039</v>
      </c>
      <c r="D24">
        <f t="shared" ref="D24:D35" si="0">$B$14*C24</f>
        <v>66.999999999997556</v>
      </c>
      <c r="E24">
        <f>$B$15*C23</f>
        <v>0</v>
      </c>
      <c r="F24">
        <f>$B$16*C22</f>
        <v>0</v>
      </c>
      <c r="J24">
        <f t="shared" ref="J24:J40" si="1">SUM(D24:I24)</f>
        <v>66.999999999997556</v>
      </c>
      <c r="K24">
        <v>0</v>
      </c>
      <c r="L24">
        <v>0</v>
      </c>
      <c r="M24">
        <f t="shared" ref="M24:M40" si="2">J24-K24+L24</f>
        <v>66.999999999997556</v>
      </c>
    </row>
    <row r="25" spans="1:13" x14ac:dyDescent="0.2">
      <c r="A25">
        <v>1.5</v>
      </c>
      <c r="B25">
        <v>121</v>
      </c>
      <c r="C25">
        <v>838.41516374514003</v>
      </c>
      <c r="D25">
        <f t="shared" si="0"/>
        <v>121.00000000000752</v>
      </c>
      <c r="E25">
        <f t="shared" ref="E25:E36" si="3">$B$15*C24</f>
        <v>0</v>
      </c>
      <c r="F25">
        <f>$B$16*C23</f>
        <v>0</v>
      </c>
      <c r="G25">
        <f>$B$17*C22</f>
        <v>0</v>
      </c>
      <c r="J25">
        <f t="shared" si="1"/>
        <v>121.00000000000752</v>
      </c>
      <c r="K25">
        <v>0</v>
      </c>
      <c r="L25">
        <v>0</v>
      </c>
      <c r="M25">
        <f t="shared" si="2"/>
        <v>121.00000000000752</v>
      </c>
    </row>
    <row r="26" spans="1:13" x14ac:dyDescent="0.2">
      <c r="A26">
        <v>2</v>
      </c>
      <c r="B26">
        <v>189</v>
      </c>
      <c r="C26">
        <v>1302.9536238316143</v>
      </c>
      <c r="D26">
        <f t="shared" si="0"/>
        <v>188.04214821138365</v>
      </c>
      <c r="E26">
        <f t="shared" si="3"/>
        <v>0</v>
      </c>
      <c r="F26">
        <f t="shared" ref="F26:F37" si="4">$B$16*C24</f>
        <v>0</v>
      </c>
      <c r="G26">
        <f>$B$17*C23</f>
        <v>0.95785178861160425</v>
      </c>
      <c r="H26">
        <f>$B$18*C22</f>
        <v>0</v>
      </c>
      <c r="J26">
        <f t="shared" si="1"/>
        <v>188.99999999999525</v>
      </c>
      <c r="K26">
        <v>0</v>
      </c>
      <c r="L26">
        <v>0</v>
      </c>
      <c r="M26">
        <f t="shared" si="2"/>
        <v>188.99999999999525</v>
      </c>
    </row>
    <row r="27" spans="1:13" x14ac:dyDescent="0.2">
      <c r="A27">
        <v>2.5</v>
      </c>
      <c r="B27">
        <v>279</v>
      </c>
      <c r="C27">
        <v>1851.2169455827484</v>
      </c>
      <c r="D27">
        <f t="shared" si="0"/>
        <v>267.16746082566891</v>
      </c>
      <c r="E27">
        <f t="shared" si="3"/>
        <v>0</v>
      </c>
      <c r="F27">
        <f t="shared" si="4"/>
        <v>0</v>
      </c>
      <c r="G27">
        <f t="shared" ref="G27:G38" si="5">$B$17*C24</f>
        <v>2.0055021824054968</v>
      </c>
      <c r="H27">
        <f>$B$18*C23</f>
        <v>9.8270369918653184</v>
      </c>
      <c r="I27">
        <f>$B$19*C22</f>
        <v>0</v>
      </c>
      <c r="J27">
        <f t="shared" si="1"/>
        <v>278.99999999993975</v>
      </c>
      <c r="K27">
        <v>0</v>
      </c>
      <c r="L27">
        <v>0</v>
      </c>
      <c r="M27">
        <f t="shared" si="2"/>
        <v>278.99999999993975</v>
      </c>
    </row>
    <row r="28" spans="1:13" x14ac:dyDescent="0.2">
      <c r="A28">
        <v>3</v>
      </c>
      <c r="B28">
        <v>290</v>
      </c>
      <c r="C28">
        <v>1835.1238894656506</v>
      </c>
      <c r="D28">
        <f t="shared" si="0"/>
        <v>264.8449124339262</v>
      </c>
      <c r="E28">
        <f t="shared" si="3"/>
        <v>0</v>
      </c>
      <c r="F28">
        <f t="shared" si="4"/>
        <v>0</v>
      </c>
      <c r="G28">
        <f t="shared" si="5"/>
        <v>3.621877075687896</v>
      </c>
      <c r="H28">
        <f t="shared" ref="H28:H39" si="6">$B$18*C24</f>
        <v>20.575358701717505</v>
      </c>
      <c r="I28">
        <f>$B$19*C23</f>
        <v>0.95785178861160425</v>
      </c>
      <c r="J28">
        <f t="shared" si="1"/>
        <v>289.99999999994321</v>
      </c>
      <c r="K28">
        <v>0</v>
      </c>
      <c r="L28">
        <v>0</v>
      </c>
      <c r="M28">
        <f t="shared" si="2"/>
        <v>289.99999999994321</v>
      </c>
    </row>
    <row r="29" spans="1:13" x14ac:dyDescent="0.2">
      <c r="A29">
        <v>3.5</v>
      </c>
      <c r="B29">
        <v>237</v>
      </c>
      <c r="C29">
        <v>1331.8146807661703</v>
      </c>
      <c r="D29">
        <f t="shared" si="0"/>
        <v>192.20737331714409</v>
      </c>
      <c r="E29">
        <f t="shared" si="3"/>
        <v>0</v>
      </c>
      <c r="F29">
        <f t="shared" si="4"/>
        <v>0</v>
      </c>
      <c r="G29">
        <f t="shared" si="5"/>
        <v>5.6286408749576351</v>
      </c>
      <c r="H29">
        <f t="shared" si="6"/>
        <v>37.158483625493481</v>
      </c>
      <c r="I29">
        <f t="shared" ref="I29:I40" si="7">$B$19*C24</f>
        <v>2.0055021824054968</v>
      </c>
      <c r="J29">
        <f t="shared" si="1"/>
        <v>237.00000000000071</v>
      </c>
      <c r="K29">
        <v>0</v>
      </c>
      <c r="L29">
        <v>0</v>
      </c>
      <c r="M29">
        <f t="shared" si="2"/>
        <v>237.00000000000071</v>
      </c>
    </row>
    <row r="30" spans="1:13" x14ac:dyDescent="0.2">
      <c r="A30">
        <v>4</v>
      </c>
      <c r="B30">
        <v>160</v>
      </c>
      <c r="C30">
        <v>628.00932582224152</v>
      </c>
      <c r="D30">
        <f t="shared" si="0"/>
        <v>90.634248652013866</v>
      </c>
      <c r="E30">
        <f t="shared" si="3"/>
        <v>0</v>
      </c>
      <c r="F30">
        <f t="shared" si="4"/>
        <v>0</v>
      </c>
      <c r="G30">
        <f t="shared" si="5"/>
        <v>7.997088444084083</v>
      </c>
      <c r="H30">
        <f t="shared" si="6"/>
        <v>57.74678582822218</v>
      </c>
      <c r="I30">
        <f t="shared" si="7"/>
        <v>3.621877075687896</v>
      </c>
      <c r="J30">
        <f t="shared" si="1"/>
        <v>160.00000000000804</v>
      </c>
      <c r="K30">
        <v>0</v>
      </c>
      <c r="L30">
        <v>0</v>
      </c>
      <c r="M30">
        <f t="shared" si="2"/>
        <v>160.00000000000804</v>
      </c>
    </row>
    <row r="31" spans="1:13" x14ac:dyDescent="0.2">
      <c r="A31">
        <v>4.5</v>
      </c>
      <c r="B31">
        <v>108</v>
      </c>
      <c r="C31">
        <v>85.906546426877441</v>
      </c>
      <c r="D31">
        <f t="shared" si="0"/>
        <v>12.398024948905356</v>
      </c>
      <c r="E31">
        <f t="shared" si="3"/>
        <v>0</v>
      </c>
      <c r="F31">
        <f t="shared" si="4"/>
        <v>0</v>
      </c>
      <c r="G31">
        <f t="shared" si="5"/>
        <v>7.9275679087350905</v>
      </c>
      <c r="H31">
        <f t="shared" si="6"/>
        <v>82.045766267393986</v>
      </c>
      <c r="I31">
        <f t="shared" si="7"/>
        <v>5.6286408749576351</v>
      </c>
      <c r="J31">
        <f t="shared" si="1"/>
        <v>107.99999999999207</v>
      </c>
      <c r="K31">
        <v>0</v>
      </c>
      <c r="L31">
        <v>0</v>
      </c>
      <c r="M31">
        <f t="shared" si="2"/>
        <v>107.99999999999207</v>
      </c>
    </row>
    <row r="32" spans="1:13" x14ac:dyDescent="0.2">
      <c r="A32">
        <v>5</v>
      </c>
      <c r="B32">
        <v>72</v>
      </c>
      <c r="C32">
        <v>0</v>
      </c>
      <c r="D32">
        <f t="shared" si="0"/>
        <v>0</v>
      </c>
      <c r="E32">
        <f t="shared" si="3"/>
        <v>0</v>
      </c>
      <c r="F32">
        <f t="shared" si="4"/>
        <v>0</v>
      </c>
      <c r="G32">
        <f t="shared" si="5"/>
        <v>5.7533180098802177</v>
      </c>
      <c r="H32">
        <f t="shared" si="6"/>
        <v>81.332523487361073</v>
      </c>
      <c r="I32">
        <f t="shared" si="7"/>
        <v>7.997088444084083</v>
      </c>
      <c r="J32">
        <f t="shared" si="1"/>
        <v>95.082929941325375</v>
      </c>
      <c r="K32">
        <v>23.082929941334346</v>
      </c>
      <c r="L32">
        <v>0</v>
      </c>
      <c r="M32">
        <f t="shared" si="2"/>
        <v>71.999999999991033</v>
      </c>
    </row>
    <row r="33" spans="1:13" x14ac:dyDescent="0.2">
      <c r="A33">
        <v>5.5</v>
      </c>
      <c r="B33">
        <v>54</v>
      </c>
      <c r="C33">
        <v>260.90803666929628</v>
      </c>
      <c r="D33">
        <f t="shared" si="0"/>
        <v>37.654224067187037</v>
      </c>
      <c r="E33">
        <f t="shared" si="3"/>
        <v>0</v>
      </c>
      <c r="F33">
        <f t="shared" si="4"/>
        <v>0</v>
      </c>
      <c r="G33">
        <f t="shared" si="5"/>
        <v>2.7129430369000431</v>
      </c>
      <c r="H33">
        <f t="shared" si="6"/>
        <v>59.025905240527003</v>
      </c>
      <c r="I33">
        <f t="shared" si="7"/>
        <v>7.9275679087350905</v>
      </c>
      <c r="J33">
        <f t="shared" si="1"/>
        <v>107.32064025334917</v>
      </c>
      <c r="K33">
        <v>53.320640253347875</v>
      </c>
      <c r="L33">
        <v>0</v>
      </c>
      <c r="M33">
        <f t="shared" si="2"/>
        <v>54.000000000001293</v>
      </c>
    </row>
    <row r="34" spans="1:13" x14ac:dyDescent="0.2">
      <c r="A34">
        <v>6</v>
      </c>
      <c r="B34">
        <v>44</v>
      </c>
      <c r="C34">
        <v>69.5833135708844</v>
      </c>
      <c r="D34">
        <f t="shared" si="0"/>
        <v>10.042257471188707</v>
      </c>
      <c r="E34">
        <f t="shared" si="3"/>
        <v>0</v>
      </c>
      <c r="F34">
        <f t="shared" si="4"/>
        <v>0</v>
      </c>
      <c r="G34">
        <f t="shared" si="5"/>
        <v>0.3711084491425134</v>
      </c>
      <c r="H34">
        <f t="shared" si="6"/>
        <v>27.833316069789692</v>
      </c>
      <c r="I34">
        <f t="shared" si="7"/>
        <v>5.7533180098802177</v>
      </c>
      <c r="J34">
        <f t="shared" si="1"/>
        <v>44.00000000000113</v>
      </c>
      <c r="K34">
        <v>0</v>
      </c>
      <c r="L34">
        <v>0</v>
      </c>
      <c r="M34">
        <f t="shared" si="2"/>
        <v>44.00000000000113</v>
      </c>
    </row>
    <row r="35" spans="1:13" x14ac:dyDescent="0.2">
      <c r="A35">
        <v>6.5</v>
      </c>
      <c r="B35">
        <v>33</v>
      </c>
      <c r="C35">
        <v>183.47909772190013</v>
      </c>
      <c r="D35">
        <f t="shared" si="0"/>
        <v>26.479686656883874</v>
      </c>
      <c r="E35">
        <f t="shared" si="3"/>
        <v>0</v>
      </c>
      <c r="F35">
        <f t="shared" si="4"/>
        <v>0</v>
      </c>
      <c r="G35">
        <f t="shared" si="5"/>
        <v>0</v>
      </c>
      <c r="H35">
        <f t="shared" si="6"/>
        <v>3.8073703062176092</v>
      </c>
      <c r="I35">
        <f t="shared" si="7"/>
        <v>2.7129430369000431</v>
      </c>
      <c r="J35">
        <f t="shared" si="1"/>
        <v>33.000000000001528</v>
      </c>
      <c r="K35">
        <v>0</v>
      </c>
      <c r="L35">
        <v>0</v>
      </c>
      <c r="M35">
        <f t="shared" si="2"/>
        <v>33.000000000001528</v>
      </c>
    </row>
    <row r="36" spans="1:13" x14ac:dyDescent="0.2">
      <c r="A36">
        <v>7</v>
      </c>
      <c r="B36">
        <v>28</v>
      </c>
      <c r="E36">
        <f t="shared" si="3"/>
        <v>0</v>
      </c>
      <c r="F36">
        <f t="shared" si="4"/>
        <v>0</v>
      </c>
      <c r="G36">
        <f t="shared" si="5"/>
        <v>1.1270989334855512</v>
      </c>
      <c r="H36">
        <f t="shared" si="6"/>
        <v>0</v>
      </c>
      <c r="I36">
        <f t="shared" si="7"/>
        <v>0.3711084491425134</v>
      </c>
      <c r="J36">
        <f t="shared" si="1"/>
        <v>1.4982073826280646</v>
      </c>
      <c r="K36">
        <v>0</v>
      </c>
      <c r="L36">
        <v>26.501792617372466</v>
      </c>
      <c r="M36">
        <f t="shared" si="2"/>
        <v>28.000000000000529</v>
      </c>
    </row>
    <row r="37" spans="1:13" x14ac:dyDescent="0.2">
      <c r="A37">
        <v>7.5</v>
      </c>
      <c r="B37">
        <v>22</v>
      </c>
      <c r="F37">
        <f t="shared" si="4"/>
        <v>0</v>
      </c>
      <c r="G37">
        <f t="shared" si="5"/>
        <v>0.30059357126488939</v>
      </c>
      <c r="H37">
        <f t="shared" si="6"/>
        <v>11.563420400257398</v>
      </c>
      <c r="I37">
        <f t="shared" si="7"/>
        <v>0</v>
      </c>
      <c r="J37">
        <f t="shared" si="1"/>
        <v>11.864013971522287</v>
      </c>
      <c r="K37">
        <v>0</v>
      </c>
      <c r="L37">
        <v>10.135986028477811</v>
      </c>
      <c r="M37">
        <f t="shared" si="2"/>
        <v>22.000000000000099</v>
      </c>
    </row>
    <row r="38" spans="1:13" x14ac:dyDescent="0.2">
      <c r="A38">
        <v>8</v>
      </c>
      <c r="B38">
        <v>20</v>
      </c>
      <c r="G38">
        <f t="shared" si="5"/>
        <v>0.79261297581785473</v>
      </c>
      <c r="H38">
        <f t="shared" si="6"/>
        <v>3.0839261141002638</v>
      </c>
      <c r="I38">
        <f t="shared" si="7"/>
        <v>1.1270989334855512</v>
      </c>
      <c r="J38">
        <f t="shared" si="1"/>
        <v>5.0036380234036697</v>
      </c>
      <c r="K38">
        <v>0</v>
      </c>
      <c r="L38">
        <v>14.996361976596452</v>
      </c>
      <c r="M38">
        <f t="shared" si="2"/>
        <v>20.000000000000121</v>
      </c>
    </row>
    <row r="39" spans="1:13" x14ac:dyDescent="0.2">
      <c r="A39">
        <v>8.5</v>
      </c>
      <c r="B39">
        <v>18</v>
      </c>
      <c r="H39">
        <f t="shared" si="6"/>
        <v>8.1317768846938563</v>
      </c>
      <c r="I39">
        <f t="shared" si="7"/>
        <v>0.30059357126488939</v>
      </c>
      <c r="J39">
        <f t="shared" si="1"/>
        <v>8.4323704559587451</v>
      </c>
      <c r="K39">
        <v>0</v>
      </c>
      <c r="L39">
        <v>9.5676295440411199</v>
      </c>
      <c r="M39">
        <f t="shared" si="2"/>
        <v>17.999999999999865</v>
      </c>
    </row>
    <row r="40" spans="1:13" x14ac:dyDescent="0.2">
      <c r="A40">
        <v>9</v>
      </c>
      <c r="B40">
        <v>16</v>
      </c>
      <c r="I40">
        <f t="shared" si="7"/>
        <v>0.79261297581785473</v>
      </c>
      <c r="J40">
        <f t="shared" si="1"/>
        <v>0.79261297581785473</v>
      </c>
      <c r="K40">
        <v>0</v>
      </c>
      <c r="L40">
        <v>15.207387024182291</v>
      </c>
      <c r="M40">
        <f t="shared" si="2"/>
        <v>16.000000000000146</v>
      </c>
    </row>
    <row r="42" spans="1:13" x14ac:dyDescent="0.2">
      <c r="E42">
        <v>0.13568009116210492</v>
      </c>
      <c r="L42" t="s">
        <v>68</v>
      </c>
      <c r="M42">
        <f>SUM(K22:K40,L22:L40)</f>
        <v>152.81272738535236</v>
      </c>
    </row>
    <row r="43" spans="1:13" x14ac:dyDescent="0.2">
      <c r="A43" t="s">
        <v>47</v>
      </c>
      <c r="B43" t="s">
        <v>58</v>
      </c>
      <c r="E43" t="s">
        <v>60</v>
      </c>
    </row>
    <row r="44" spans="1:13" x14ac:dyDescent="0.2">
      <c r="A44" t="s">
        <v>59</v>
      </c>
      <c r="B44">
        <v>0.28000000000000003</v>
      </c>
      <c r="E44">
        <f>IF((B44-$E$42)&lt;0,0,(B44-$E$42))</f>
        <v>0.14431990883789511</v>
      </c>
    </row>
    <row r="45" spans="1:13" x14ac:dyDescent="0.2">
      <c r="B45">
        <v>0.12</v>
      </c>
      <c r="E45">
        <f t="shared" ref="E45:E50" si="8">IF((B45-$E$42)&lt;0,0,(B45-$E$42))</f>
        <v>0</v>
      </c>
    </row>
    <row r="46" spans="1:13" x14ac:dyDescent="0.2">
      <c r="B46">
        <v>0.13</v>
      </c>
      <c r="E46">
        <f t="shared" si="8"/>
        <v>0</v>
      </c>
    </row>
    <row r="47" spans="1:13" x14ac:dyDescent="0.2">
      <c r="B47">
        <v>0.14000000000000001</v>
      </c>
      <c r="E47">
        <f t="shared" si="8"/>
        <v>4.3199088378950978E-3</v>
      </c>
    </row>
    <row r="48" spans="1:13" x14ac:dyDescent="0.2">
      <c r="B48">
        <v>0.18</v>
      </c>
      <c r="E48">
        <f t="shared" si="8"/>
        <v>4.4319908837895078E-2</v>
      </c>
    </row>
    <row r="49" spans="1:6" x14ac:dyDescent="0.2">
      <c r="B49">
        <v>0.14000000000000001</v>
      </c>
      <c r="E49">
        <f t="shared" si="8"/>
        <v>4.3199088378950978E-3</v>
      </c>
    </row>
    <row r="50" spans="1:6" x14ac:dyDescent="0.2">
      <c r="B50">
        <v>7.0000000000000007E-2</v>
      </c>
      <c r="E50">
        <f t="shared" si="8"/>
        <v>0</v>
      </c>
    </row>
    <row r="52" spans="1:6" x14ac:dyDescent="0.2">
      <c r="E52">
        <f>SUM(E44:E50)</f>
        <v>0.19727963535158038</v>
      </c>
      <c r="F52">
        <f>E52-B8</f>
        <v>-6.157564219066991E-7</v>
      </c>
    </row>
    <row r="55" spans="1:6" x14ac:dyDescent="0.2">
      <c r="A55" t="s">
        <v>69</v>
      </c>
      <c r="B55">
        <f>SUM(C22:C35)</f>
        <v>9073.3866666666654</v>
      </c>
    </row>
    <row r="56" spans="1:6" x14ac:dyDescent="0.2">
      <c r="A56" t="s">
        <v>70</v>
      </c>
      <c r="B56">
        <f>30*60</f>
        <v>1800</v>
      </c>
    </row>
    <row r="57" spans="1:6" x14ac:dyDescent="0.2">
      <c r="A57" t="s">
        <v>56</v>
      </c>
      <c r="B57">
        <f>7.03*5280^2</f>
        <v>195985152</v>
      </c>
    </row>
    <row r="58" spans="1:6" x14ac:dyDescent="0.2">
      <c r="A58" t="s">
        <v>71</v>
      </c>
      <c r="B58">
        <f>1/12</f>
        <v>8.3333333333333329E-2</v>
      </c>
    </row>
    <row r="59" spans="1:6" x14ac:dyDescent="0.2">
      <c r="A59" t="s">
        <v>72</v>
      </c>
      <c r="B59">
        <f>B57*B58/B56</f>
        <v>9073.3866666666672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C2" sqref="C2:C30"/>
    </sheetView>
  </sheetViews>
  <sheetFormatPr baseColWidth="10" defaultRowHeight="16" x14ac:dyDescent="0.2"/>
  <sheetData>
    <row r="1" spans="1:8" x14ac:dyDescent="0.2">
      <c r="A1" t="s">
        <v>4</v>
      </c>
      <c r="B1" t="s">
        <v>15</v>
      </c>
      <c r="C1" t="s">
        <v>45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</row>
    <row r="2" spans="1:8" x14ac:dyDescent="0.2">
      <c r="A2">
        <v>0</v>
      </c>
      <c r="B2">
        <v>0</v>
      </c>
      <c r="C2">
        <v>0</v>
      </c>
      <c r="D2">
        <f>$B$36*C2</f>
        <v>0</v>
      </c>
      <c r="G2">
        <f>SUM(D2:F2)</f>
        <v>0</v>
      </c>
      <c r="H2">
        <f>(B2-G2)^2</f>
        <v>0</v>
      </c>
    </row>
    <row r="3" spans="1:8" x14ac:dyDescent="0.2">
      <c r="A3">
        <v>2</v>
      </c>
      <c r="B3">
        <v>1</v>
      </c>
      <c r="C3">
        <v>0</v>
      </c>
      <c r="D3">
        <f t="shared" ref="D3:D33" si="0">$B$36*C3</f>
        <v>0</v>
      </c>
      <c r="E3">
        <f>$B$37*C2</f>
        <v>0</v>
      </c>
      <c r="G3">
        <f t="shared" ref="G3:G35" si="1">SUM(D3:F3)</f>
        <v>0</v>
      </c>
      <c r="H3">
        <f t="shared" ref="H3:H35" si="2">(B3-G3)^2</f>
        <v>1</v>
      </c>
    </row>
    <row r="4" spans="1:8" x14ac:dyDescent="0.2">
      <c r="A4">
        <v>4</v>
      </c>
      <c r="B4">
        <v>3</v>
      </c>
      <c r="C4">
        <v>7.547113504939011</v>
      </c>
      <c r="D4">
        <f t="shared" si="0"/>
        <v>5.0188304807844428</v>
      </c>
      <c r="E4">
        <f t="shared" ref="E4:E34" si="3">$B$37*C3</f>
        <v>0</v>
      </c>
      <c r="F4">
        <f>$B$38*C2</f>
        <v>0</v>
      </c>
      <c r="G4">
        <f t="shared" si="1"/>
        <v>5.0188304807844428</v>
      </c>
      <c r="H4">
        <f t="shared" si="2"/>
        <v>4.0756765101443442</v>
      </c>
    </row>
    <row r="5" spans="1:8" x14ac:dyDescent="0.2">
      <c r="A5">
        <v>6</v>
      </c>
      <c r="B5">
        <v>12</v>
      </c>
      <c r="C5">
        <v>9.1951997900510776</v>
      </c>
      <c r="D5">
        <f t="shared" si="0"/>
        <v>6.1148078603839666</v>
      </c>
      <c r="E5">
        <f t="shared" si="3"/>
        <v>5.0188304807844428</v>
      </c>
      <c r="F5">
        <f t="shared" ref="F5:F35" si="4">$B$38*C3</f>
        <v>0</v>
      </c>
      <c r="G5">
        <f t="shared" si="1"/>
        <v>11.13363834116841</v>
      </c>
      <c r="H5">
        <f t="shared" si="2"/>
        <v>0.75058252389342373</v>
      </c>
    </row>
    <row r="6" spans="1:8" x14ac:dyDescent="0.2">
      <c r="A6">
        <v>8</v>
      </c>
      <c r="B6">
        <v>30</v>
      </c>
      <c r="C6">
        <v>27.197940374383098</v>
      </c>
      <c r="D6">
        <f t="shared" si="0"/>
        <v>18.086630348964761</v>
      </c>
      <c r="E6">
        <f t="shared" si="3"/>
        <v>6.1148078603839666</v>
      </c>
      <c r="F6">
        <f t="shared" si="4"/>
        <v>5.0188304807844428</v>
      </c>
      <c r="G6">
        <f t="shared" si="1"/>
        <v>29.220268690133167</v>
      </c>
      <c r="H6">
        <f t="shared" si="2"/>
        <v>0.60798091558664646</v>
      </c>
    </row>
    <row r="7" spans="1:8" x14ac:dyDescent="0.2">
      <c r="A7">
        <v>10</v>
      </c>
      <c r="B7">
        <v>71</v>
      </c>
      <c r="C7">
        <v>72.303074863347433</v>
      </c>
      <c r="D7">
        <f t="shared" si="0"/>
        <v>48.081544784126045</v>
      </c>
      <c r="E7">
        <f t="shared" si="3"/>
        <v>18.086630348964761</v>
      </c>
      <c r="F7">
        <f t="shared" si="4"/>
        <v>6.1148078603839666</v>
      </c>
      <c r="G7">
        <f t="shared" si="1"/>
        <v>72.282982993474775</v>
      </c>
      <c r="H7">
        <f t="shared" si="2"/>
        <v>1.6460453615454944</v>
      </c>
    </row>
    <row r="8" spans="1:8" x14ac:dyDescent="0.2">
      <c r="A8">
        <v>12</v>
      </c>
      <c r="B8">
        <v>174</v>
      </c>
      <c r="C8">
        <v>161.87610213545264</v>
      </c>
      <c r="D8">
        <f t="shared" si="0"/>
        <v>107.64760792007601</v>
      </c>
      <c r="E8">
        <f t="shared" si="3"/>
        <v>48.081544784126045</v>
      </c>
      <c r="F8">
        <f t="shared" si="4"/>
        <v>18.086630348964761</v>
      </c>
      <c r="G8">
        <f t="shared" si="1"/>
        <v>173.8157830531668</v>
      </c>
      <c r="H8">
        <f t="shared" si="2"/>
        <v>3.393588350054718E-2</v>
      </c>
    </row>
    <row r="9" spans="1:8" x14ac:dyDescent="0.2">
      <c r="A9">
        <v>14</v>
      </c>
      <c r="B9">
        <v>281</v>
      </c>
      <c r="C9">
        <v>188.46607582420836</v>
      </c>
      <c r="D9">
        <f t="shared" si="0"/>
        <v>125.32994042309856</v>
      </c>
      <c r="E9">
        <f t="shared" si="3"/>
        <v>107.64760792007601</v>
      </c>
      <c r="F9">
        <f t="shared" si="4"/>
        <v>48.081544784126045</v>
      </c>
      <c r="G9">
        <f t="shared" si="1"/>
        <v>281.05909312730063</v>
      </c>
      <c r="H9">
        <f t="shared" si="2"/>
        <v>3.4919976941681858E-3</v>
      </c>
    </row>
    <row r="10" spans="1:8" x14ac:dyDescent="0.2">
      <c r="A10">
        <v>16</v>
      </c>
      <c r="B10">
        <v>345</v>
      </c>
      <c r="C10">
        <v>167.97081457458273</v>
      </c>
      <c r="D10">
        <f t="shared" si="0"/>
        <v>111.70059169209752</v>
      </c>
      <c r="E10">
        <f t="shared" si="3"/>
        <v>125.32994042309856</v>
      </c>
      <c r="F10">
        <f t="shared" si="4"/>
        <v>107.64760792007601</v>
      </c>
      <c r="G10">
        <f t="shared" si="1"/>
        <v>344.67814003527212</v>
      </c>
      <c r="H10">
        <f t="shared" si="2"/>
        <v>0.10359383689463082</v>
      </c>
    </row>
    <row r="11" spans="1:8" x14ac:dyDescent="0.2">
      <c r="A11">
        <v>18</v>
      </c>
      <c r="B11">
        <v>318</v>
      </c>
      <c r="C11">
        <v>122.45471411000844</v>
      </c>
      <c r="D11">
        <f t="shared" si="0"/>
        <v>81.432384883155621</v>
      </c>
      <c r="E11">
        <f t="shared" si="3"/>
        <v>111.70059169209752</v>
      </c>
      <c r="F11">
        <f t="shared" si="4"/>
        <v>125.32994042309856</v>
      </c>
      <c r="G11">
        <f t="shared" si="1"/>
        <v>318.46291699835172</v>
      </c>
      <c r="H11">
        <f t="shared" si="2"/>
        <v>0.21429214736296248</v>
      </c>
    </row>
    <row r="12" spans="1:8" x14ac:dyDescent="0.2">
      <c r="A12">
        <v>20</v>
      </c>
      <c r="B12">
        <v>255</v>
      </c>
      <c r="C12">
        <v>94.112222993835147</v>
      </c>
      <c r="D12">
        <f t="shared" si="0"/>
        <v>62.584628290900376</v>
      </c>
      <c r="E12">
        <f t="shared" si="3"/>
        <v>81.432384883155621</v>
      </c>
      <c r="F12">
        <f t="shared" si="4"/>
        <v>111.70059169209752</v>
      </c>
      <c r="G12">
        <f t="shared" si="1"/>
        <v>255.71760486615352</v>
      </c>
      <c r="H12">
        <f t="shared" si="2"/>
        <v>0.51495674392721413</v>
      </c>
    </row>
    <row r="13" spans="1:8" x14ac:dyDescent="0.2">
      <c r="A13">
        <v>22</v>
      </c>
      <c r="B13">
        <v>193</v>
      </c>
      <c r="C13">
        <v>72.481818616686141</v>
      </c>
      <c r="D13">
        <f t="shared" si="0"/>
        <v>48.200409380096289</v>
      </c>
      <c r="E13">
        <f t="shared" si="3"/>
        <v>62.584628290900376</v>
      </c>
      <c r="F13">
        <f t="shared" si="4"/>
        <v>81.432384883155621</v>
      </c>
      <c r="G13">
        <f t="shared" si="1"/>
        <v>192.21742255415228</v>
      </c>
      <c r="H13">
        <f t="shared" si="2"/>
        <v>0.61242745874954307</v>
      </c>
    </row>
    <row r="14" spans="1:8" x14ac:dyDescent="0.2">
      <c r="A14">
        <v>24</v>
      </c>
      <c r="B14">
        <v>143</v>
      </c>
      <c r="C14">
        <v>49.149049055259702</v>
      </c>
      <c r="D14">
        <f t="shared" si="0"/>
        <v>32.684117621747703</v>
      </c>
      <c r="E14">
        <f t="shared" si="3"/>
        <v>48.200409380096289</v>
      </c>
      <c r="F14">
        <f t="shared" si="4"/>
        <v>62.584628290900376</v>
      </c>
      <c r="G14">
        <f t="shared" si="1"/>
        <v>143.46915529274438</v>
      </c>
      <c r="H14">
        <f t="shared" si="2"/>
        <v>0.22010668871006037</v>
      </c>
    </row>
    <row r="15" spans="1:8" x14ac:dyDescent="0.2">
      <c r="A15">
        <v>26</v>
      </c>
      <c r="B15">
        <v>102</v>
      </c>
      <c r="C15">
        <v>32.607967097171993</v>
      </c>
      <c r="D15">
        <f t="shared" si="0"/>
        <v>21.684298119619378</v>
      </c>
      <c r="E15">
        <f t="shared" si="3"/>
        <v>32.684117621747703</v>
      </c>
      <c r="F15">
        <f t="shared" si="4"/>
        <v>48.200409380096289</v>
      </c>
      <c r="G15">
        <f t="shared" si="1"/>
        <v>102.56882512146336</v>
      </c>
      <c r="H15">
        <f t="shared" si="2"/>
        <v>0.32356201880780899</v>
      </c>
    </row>
    <row r="16" spans="1:8" x14ac:dyDescent="0.2">
      <c r="A16">
        <v>28</v>
      </c>
      <c r="B16">
        <v>72</v>
      </c>
      <c r="C16">
        <v>25.659477799316068</v>
      </c>
      <c r="D16">
        <f t="shared" si="0"/>
        <v>17.063552736545187</v>
      </c>
      <c r="E16">
        <f t="shared" si="3"/>
        <v>21.684298119619378</v>
      </c>
      <c r="F16">
        <f t="shared" si="4"/>
        <v>32.684117621747703</v>
      </c>
      <c r="G16">
        <f t="shared" si="1"/>
        <v>71.431968477912264</v>
      </c>
      <c r="H16">
        <f t="shared" si="2"/>
        <v>0.32265981008531025</v>
      </c>
    </row>
    <row r="17" spans="1:8" x14ac:dyDescent="0.2">
      <c r="A17">
        <v>30</v>
      </c>
      <c r="B17">
        <v>50</v>
      </c>
      <c r="C17">
        <v>17.470446123055705</v>
      </c>
      <c r="D17">
        <f t="shared" si="0"/>
        <v>11.617846671832044</v>
      </c>
      <c r="E17">
        <f t="shared" si="3"/>
        <v>17.063552736545187</v>
      </c>
      <c r="F17">
        <f t="shared" si="4"/>
        <v>21.684298119619378</v>
      </c>
      <c r="G17">
        <f t="shared" si="1"/>
        <v>50.365697527996609</v>
      </c>
      <c r="H17">
        <f t="shared" si="2"/>
        <v>0.13373468198283064</v>
      </c>
    </row>
    <row r="18" spans="1:8" x14ac:dyDescent="0.2">
      <c r="A18">
        <v>32</v>
      </c>
      <c r="B18">
        <v>37</v>
      </c>
      <c r="C18">
        <v>13.239835256721896</v>
      </c>
      <c r="D18">
        <f t="shared" si="0"/>
        <v>8.8044904457200612</v>
      </c>
      <c r="E18">
        <f t="shared" si="3"/>
        <v>11.617846671832044</v>
      </c>
      <c r="F18">
        <f t="shared" si="4"/>
        <v>17.063552736545187</v>
      </c>
      <c r="G18">
        <f t="shared" si="1"/>
        <v>37.485889854097294</v>
      </c>
      <c r="H18">
        <f t="shared" si="2"/>
        <v>0.2360889503146901</v>
      </c>
    </row>
    <row r="19" spans="1:8" x14ac:dyDescent="0.2">
      <c r="A19">
        <v>34</v>
      </c>
      <c r="B19">
        <v>27</v>
      </c>
      <c r="C19">
        <v>9.4545898343033699</v>
      </c>
      <c r="D19">
        <f t="shared" si="0"/>
        <v>6.2873022398117415</v>
      </c>
      <c r="E19">
        <f t="shared" si="3"/>
        <v>8.8044904457200612</v>
      </c>
      <c r="F19">
        <f t="shared" si="4"/>
        <v>11.617846671832044</v>
      </c>
      <c r="G19">
        <f t="shared" si="1"/>
        <v>26.709639357363848</v>
      </c>
      <c r="H19">
        <f t="shared" si="2"/>
        <v>8.4309302792079183E-2</v>
      </c>
    </row>
    <row r="20" spans="1:8" x14ac:dyDescent="0.2">
      <c r="A20">
        <v>36</v>
      </c>
      <c r="B20">
        <v>20</v>
      </c>
      <c r="C20">
        <v>7.3231925951126531</v>
      </c>
      <c r="D20">
        <f t="shared" si="0"/>
        <v>4.8699230757499148</v>
      </c>
      <c r="E20">
        <f t="shared" si="3"/>
        <v>6.2873022398117415</v>
      </c>
      <c r="F20">
        <f t="shared" si="4"/>
        <v>8.8044904457200612</v>
      </c>
      <c r="G20">
        <f t="shared" si="1"/>
        <v>19.961715761281717</v>
      </c>
      <c r="H20">
        <f t="shared" si="2"/>
        <v>1.4656829342385058E-3</v>
      </c>
    </row>
    <row r="21" spans="1:8" x14ac:dyDescent="0.2">
      <c r="A21">
        <v>38</v>
      </c>
      <c r="B21">
        <v>14</v>
      </c>
      <c r="C21">
        <v>4.6701887854295929</v>
      </c>
      <c r="D21">
        <f t="shared" si="0"/>
        <v>3.1056755423106797</v>
      </c>
      <c r="E21">
        <f t="shared" si="3"/>
        <v>4.8699230757499148</v>
      </c>
      <c r="F21">
        <f t="shared" si="4"/>
        <v>6.2873022398117415</v>
      </c>
      <c r="G21">
        <f t="shared" si="1"/>
        <v>14.262900857872335</v>
      </c>
      <c r="H21">
        <f t="shared" si="2"/>
        <v>6.9116861070009736E-2</v>
      </c>
    </row>
    <row r="22" spans="1:8" x14ac:dyDescent="0.2">
      <c r="A22">
        <v>40</v>
      </c>
      <c r="B22">
        <v>10</v>
      </c>
      <c r="C22">
        <v>3.1829515822248564</v>
      </c>
      <c r="D22">
        <f t="shared" si="0"/>
        <v>2.1166628021795297</v>
      </c>
      <c r="E22">
        <f t="shared" si="3"/>
        <v>3.1056755423106797</v>
      </c>
      <c r="F22">
        <f t="shared" si="4"/>
        <v>4.8699230757499148</v>
      </c>
      <c r="G22">
        <f t="shared" si="1"/>
        <v>10.092261420240124</v>
      </c>
      <c r="H22">
        <f t="shared" si="2"/>
        <v>8.512169664724796E-3</v>
      </c>
    </row>
    <row r="23" spans="1:8" x14ac:dyDescent="0.2">
      <c r="A23">
        <v>42</v>
      </c>
      <c r="B23">
        <v>7</v>
      </c>
      <c r="C23">
        <v>2.8105151866042903</v>
      </c>
      <c r="D23">
        <f t="shared" si="0"/>
        <v>1.8689925990918532</v>
      </c>
      <c r="E23">
        <f t="shared" si="3"/>
        <v>2.1166628021795297</v>
      </c>
      <c r="F23">
        <f t="shared" si="4"/>
        <v>3.1056755423106797</v>
      </c>
      <c r="G23">
        <f t="shared" si="1"/>
        <v>7.0913309435820624</v>
      </c>
      <c r="H23">
        <f t="shared" si="2"/>
        <v>8.3413412555898639E-3</v>
      </c>
    </row>
    <row r="24" spans="1:8" x14ac:dyDescent="0.2">
      <c r="A24">
        <v>44</v>
      </c>
      <c r="B24">
        <v>5</v>
      </c>
      <c r="C24">
        <v>1.5566306843560489</v>
      </c>
      <c r="D24">
        <f t="shared" si="0"/>
        <v>1.0351594050967725</v>
      </c>
      <c r="E24">
        <f t="shared" si="3"/>
        <v>1.8689925990918532</v>
      </c>
      <c r="F24">
        <f t="shared" si="4"/>
        <v>2.1166628021795297</v>
      </c>
      <c r="G24">
        <f t="shared" si="1"/>
        <v>5.0208148063681559</v>
      </c>
      <c r="H24">
        <f t="shared" si="2"/>
        <v>4.3325616414382399E-4</v>
      </c>
    </row>
    <row r="25" spans="1:8" x14ac:dyDescent="0.2">
      <c r="A25">
        <v>46</v>
      </c>
      <c r="B25">
        <v>4</v>
      </c>
      <c r="C25">
        <v>1.6677946072777341</v>
      </c>
      <c r="D25">
        <f t="shared" si="0"/>
        <v>1.1090834138396932</v>
      </c>
      <c r="E25">
        <f t="shared" si="3"/>
        <v>1.0351594050967725</v>
      </c>
      <c r="F25">
        <f t="shared" si="4"/>
        <v>1.8689925990918532</v>
      </c>
      <c r="G25">
        <f t="shared" si="1"/>
        <v>4.0132354180283185</v>
      </c>
      <c r="H25">
        <f t="shared" si="2"/>
        <v>1.751762903843387E-4</v>
      </c>
    </row>
    <row r="26" spans="1:8" x14ac:dyDescent="0.2">
      <c r="A26">
        <v>48</v>
      </c>
      <c r="B26">
        <v>2</v>
      </c>
      <c r="C26">
        <v>0</v>
      </c>
      <c r="D26">
        <f t="shared" si="0"/>
        <v>0</v>
      </c>
      <c r="E26">
        <f t="shared" si="3"/>
        <v>1.1090834138396932</v>
      </c>
      <c r="F26">
        <f t="shared" si="4"/>
        <v>1.0351594050967725</v>
      </c>
      <c r="G26">
        <f t="shared" si="1"/>
        <v>2.1442428189364655</v>
      </c>
      <c r="H26">
        <f t="shared" si="2"/>
        <v>2.0805990814737975E-2</v>
      </c>
    </row>
    <row r="27" spans="1:8" x14ac:dyDescent="0.2">
      <c r="A27">
        <v>50</v>
      </c>
      <c r="B27">
        <v>2</v>
      </c>
      <c r="C27">
        <v>1.4162997321540896</v>
      </c>
      <c r="D27">
        <f t="shared" si="0"/>
        <v>0.94183932188246955</v>
      </c>
      <c r="E27">
        <f t="shared" si="3"/>
        <v>0</v>
      </c>
      <c r="F27">
        <f t="shared" si="4"/>
        <v>1.1090834138396932</v>
      </c>
      <c r="G27">
        <f t="shared" si="1"/>
        <v>2.0509227357221627</v>
      </c>
      <c r="H27">
        <f t="shared" si="2"/>
        <v>2.5931250134292212E-3</v>
      </c>
    </row>
    <row r="28" spans="1:8" x14ac:dyDescent="0.2">
      <c r="A28">
        <v>52</v>
      </c>
      <c r="B28">
        <v>1</v>
      </c>
      <c r="C28">
        <v>8.2585202233446953E-2</v>
      </c>
      <c r="D28">
        <f t="shared" si="0"/>
        <v>5.4919159485242224E-2</v>
      </c>
      <c r="E28">
        <f t="shared" si="3"/>
        <v>0.94183932188246955</v>
      </c>
      <c r="F28">
        <f t="shared" si="4"/>
        <v>0</v>
      </c>
      <c r="G28">
        <f t="shared" si="1"/>
        <v>0.99675848136771172</v>
      </c>
      <c r="H28">
        <f t="shared" si="2"/>
        <v>1.0507443043472056E-5</v>
      </c>
    </row>
    <row r="29" spans="1:8" x14ac:dyDescent="0.2">
      <c r="A29">
        <v>54</v>
      </c>
      <c r="B29">
        <v>1</v>
      </c>
      <c r="C29">
        <v>0</v>
      </c>
      <c r="D29">
        <f t="shared" si="0"/>
        <v>0</v>
      </c>
      <c r="E29">
        <f t="shared" si="3"/>
        <v>5.4919159485242224E-2</v>
      </c>
      <c r="F29">
        <f t="shared" si="4"/>
        <v>0.94183932188246955</v>
      </c>
      <c r="G29">
        <f t="shared" si="1"/>
        <v>0.99675848136771172</v>
      </c>
      <c r="H29">
        <f t="shared" si="2"/>
        <v>1.0507443043472056E-5</v>
      </c>
    </row>
    <row r="30" spans="1:8" x14ac:dyDescent="0.2">
      <c r="A30">
        <v>56</v>
      </c>
      <c r="B30">
        <v>0</v>
      </c>
      <c r="C30">
        <v>0</v>
      </c>
      <c r="D30">
        <f t="shared" si="0"/>
        <v>0</v>
      </c>
      <c r="E30">
        <f t="shared" si="3"/>
        <v>0</v>
      </c>
      <c r="F30">
        <f t="shared" si="4"/>
        <v>5.4919159485242224E-2</v>
      </c>
      <c r="G30">
        <f t="shared" si="1"/>
        <v>5.4919159485242224E-2</v>
      </c>
      <c r="H30">
        <f t="shared" si="2"/>
        <v>3.0161140785654708E-3</v>
      </c>
    </row>
    <row r="31" spans="1:8" x14ac:dyDescent="0.2">
      <c r="A31">
        <v>58</v>
      </c>
      <c r="B31">
        <v>0</v>
      </c>
      <c r="D31">
        <f t="shared" si="0"/>
        <v>0</v>
      </c>
      <c r="E31">
        <f t="shared" si="3"/>
        <v>0</v>
      </c>
      <c r="F31">
        <f t="shared" si="4"/>
        <v>0</v>
      </c>
      <c r="G31">
        <f t="shared" si="1"/>
        <v>0</v>
      </c>
      <c r="H31">
        <f t="shared" si="2"/>
        <v>0</v>
      </c>
    </row>
    <row r="32" spans="1:8" x14ac:dyDescent="0.2">
      <c r="A32">
        <v>60</v>
      </c>
      <c r="B32">
        <v>0</v>
      </c>
      <c r="D32">
        <f t="shared" si="0"/>
        <v>0</v>
      </c>
      <c r="E32">
        <f t="shared" si="3"/>
        <v>0</v>
      </c>
      <c r="F32">
        <f t="shared" si="4"/>
        <v>0</v>
      </c>
      <c r="G32">
        <f t="shared" si="1"/>
        <v>0</v>
      </c>
      <c r="H32">
        <f t="shared" si="2"/>
        <v>0</v>
      </c>
    </row>
    <row r="33" spans="1:8" x14ac:dyDescent="0.2">
      <c r="D33">
        <f t="shared" si="0"/>
        <v>0</v>
      </c>
      <c r="E33">
        <f t="shared" si="3"/>
        <v>0</v>
      </c>
      <c r="F33">
        <f t="shared" si="4"/>
        <v>0</v>
      </c>
      <c r="G33">
        <f t="shared" si="1"/>
        <v>0</v>
      </c>
      <c r="H33">
        <f t="shared" si="2"/>
        <v>0</v>
      </c>
    </row>
    <row r="34" spans="1:8" x14ac:dyDescent="0.2">
      <c r="E34">
        <f t="shared" si="3"/>
        <v>0</v>
      </c>
      <c r="F34">
        <f t="shared" si="4"/>
        <v>0</v>
      </c>
      <c r="G34">
        <f t="shared" si="1"/>
        <v>0</v>
      </c>
      <c r="H34">
        <f t="shared" si="2"/>
        <v>0</v>
      </c>
    </row>
    <row r="35" spans="1:8" x14ac:dyDescent="0.2">
      <c r="F35">
        <f t="shared" si="4"/>
        <v>0</v>
      </c>
      <c r="G35">
        <f t="shared" si="1"/>
        <v>0</v>
      </c>
      <c r="H35">
        <f t="shared" si="2"/>
        <v>0</v>
      </c>
    </row>
    <row r="36" spans="1:8" x14ac:dyDescent="0.2">
      <c r="A36" t="s">
        <v>48</v>
      </c>
      <c r="B36">
        <v>0.66500000000000004</v>
      </c>
      <c r="G36" t="s">
        <v>78</v>
      </c>
      <c r="H36">
        <f>SUM(H2:H35)</f>
        <v>10.997925564163666</v>
      </c>
    </row>
    <row r="37" spans="1:8" x14ac:dyDescent="0.2">
      <c r="B37">
        <f>B36</f>
        <v>0.66500000000000004</v>
      </c>
    </row>
    <row r="38" spans="1:8" x14ac:dyDescent="0.2">
      <c r="B38">
        <f>B37</f>
        <v>0.66500000000000004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G20" sqref="G20"/>
    </sheetView>
  </sheetViews>
  <sheetFormatPr baseColWidth="10" defaultRowHeight="16" x14ac:dyDescent="0.2"/>
  <sheetData>
    <row r="1" spans="1:10" x14ac:dyDescent="0.2">
      <c r="A1" t="s">
        <v>4</v>
      </c>
      <c r="B1" t="s">
        <v>15</v>
      </c>
      <c r="C1" t="s">
        <v>45</v>
      </c>
      <c r="D1" t="s">
        <v>73</v>
      </c>
      <c r="E1" t="s">
        <v>74</v>
      </c>
      <c r="F1" t="s">
        <v>75</v>
      </c>
      <c r="G1" t="s">
        <v>76</v>
      </c>
      <c r="H1" t="s">
        <v>65</v>
      </c>
      <c r="I1" t="s">
        <v>66</v>
      </c>
      <c r="J1" t="s">
        <v>67</v>
      </c>
    </row>
    <row r="2" spans="1:10" x14ac:dyDescent="0.2">
      <c r="A2">
        <v>0</v>
      </c>
      <c r="B2">
        <v>0</v>
      </c>
      <c r="C2">
        <v>0</v>
      </c>
      <c r="D2">
        <f>$B$36*C2</f>
        <v>0</v>
      </c>
      <c r="G2">
        <f>SUM(D2:F2)</f>
        <v>0</v>
      </c>
      <c r="H2">
        <v>0</v>
      </c>
      <c r="I2">
        <v>0</v>
      </c>
      <c r="J2">
        <f>G2-H2+I2</f>
        <v>0</v>
      </c>
    </row>
    <row r="3" spans="1:10" x14ac:dyDescent="0.2">
      <c r="A3">
        <v>2</v>
      </c>
      <c r="B3">
        <v>1</v>
      </c>
      <c r="C3">
        <v>0</v>
      </c>
      <c r="D3">
        <f t="shared" ref="D3:D33" si="0">$B$36*C3</f>
        <v>0</v>
      </c>
      <c r="E3">
        <f>$B$37*C2</f>
        <v>0</v>
      </c>
      <c r="G3">
        <f t="shared" ref="G3:G35" si="1">SUM(D3:F3)</f>
        <v>0</v>
      </c>
      <c r="H3">
        <v>0</v>
      </c>
      <c r="I3">
        <v>0</v>
      </c>
      <c r="J3">
        <f t="shared" ref="J3:J35" si="2">G3-H3+I3</f>
        <v>0</v>
      </c>
    </row>
    <row r="4" spans="1:10" x14ac:dyDescent="0.2">
      <c r="A4">
        <v>4</v>
      </c>
      <c r="B4">
        <v>3</v>
      </c>
      <c r="C4">
        <v>4.5112781954887211</v>
      </c>
      <c r="D4">
        <f t="shared" si="0"/>
        <v>2.9999999999999996</v>
      </c>
      <c r="E4">
        <f t="shared" ref="E4:E34" si="3">$B$37*C3</f>
        <v>0</v>
      </c>
      <c r="F4">
        <f>$B$38*C2</f>
        <v>0</v>
      </c>
      <c r="G4">
        <f t="shared" si="1"/>
        <v>2.9999999999999996</v>
      </c>
      <c r="H4">
        <v>0</v>
      </c>
      <c r="I4">
        <v>0</v>
      </c>
      <c r="J4">
        <f t="shared" si="2"/>
        <v>2.9999999999999996</v>
      </c>
    </row>
    <row r="5" spans="1:10" x14ac:dyDescent="0.2">
      <c r="A5">
        <v>6</v>
      </c>
      <c r="B5">
        <v>12</v>
      </c>
      <c r="C5">
        <v>13.533834586466142</v>
      </c>
      <c r="D5">
        <f t="shared" si="0"/>
        <v>8.9999999999999858</v>
      </c>
      <c r="E5">
        <f t="shared" si="3"/>
        <v>2.9999999999999996</v>
      </c>
      <c r="F5">
        <f t="shared" ref="F5:F35" si="4">$B$38*C3</f>
        <v>0</v>
      </c>
      <c r="G5">
        <f t="shared" si="1"/>
        <v>11.999999999999986</v>
      </c>
      <c r="H5">
        <v>0</v>
      </c>
      <c r="I5">
        <v>0</v>
      </c>
      <c r="J5">
        <f t="shared" si="2"/>
        <v>11.999999999999986</v>
      </c>
    </row>
    <row r="6" spans="1:10" x14ac:dyDescent="0.2">
      <c r="A6">
        <v>8</v>
      </c>
      <c r="B6">
        <v>30</v>
      </c>
      <c r="C6">
        <v>25.616123642439408</v>
      </c>
      <c r="D6">
        <f t="shared" si="0"/>
        <v>17.034722222222207</v>
      </c>
      <c r="E6">
        <f t="shared" si="3"/>
        <v>8.9999999999999858</v>
      </c>
      <c r="F6">
        <f t="shared" si="4"/>
        <v>2.9999999999999996</v>
      </c>
      <c r="G6">
        <f t="shared" si="1"/>
        <v>29.034722222222193</v>
      </c>
      <c r="H6">
        <v>0</v>
      </c>
      <c r="I6">
        <v>0</v>
      </c>
      <c r="J6">
        <f t="shared" si="2"/>
        <v>29.034722222222193</v>
      </c>
    </row>
    <row r="7" spans="1:10" x14ac:dyDescent="0.2">
      <c r="A7">
        <v>10</v>
      </c>
      <c r="B7">
        <v>71</v>
      </c>
      <c r="C7">
        <v>67.616959064327077</v>
      </c>
      <c r="D7">
        <f t="shared" si="0"/>
        <v>44.965277777777509</v>
      </c>
      <c r="E7">
        <f t="shared" si="3"/>
        <v>17.034722222222207</v>
      </c>
      <c r="F7">
        <f t="shared" si="4"/>
        <v>8.9999999999999858</v>
      </c>
      <c r="G7">
        <f t="shared" si="1"/>
        <v>70.999999999999702</v>
      </c>
      <c r="H7">
        <v>0</v>
      </c>
      <c r="I7">
        <v>0</v>
      </c>
      <c r="J7">
        <f t="shared" si="2"/>
        <v>70.999999999999702</v>
      </c>
    </row>
    <row r="8" spans="1:10" x14ac:dyDescent="0.2">
      <c r="A8">
        <v>12</v>
      </c>
      <c r="B8">
        <v>174</v>
      </c>
      <c r="C8">
        <v>168.42105263157958</v>
      </c>
      <c r="D8">
        <f t="shared" si="0"/>
        <v>112.00000000000043</v>
      </c>
      <c r="E8">
        <f t="shared" si="3"/>
        <v>44.965277777777509</v>
      </c>
      <c r="F8">
        <f t="shared" si="4"/>
        <v>17.034722222222207</v>
      </c>
      <c r="G8">
        <f t="shared" si="1"/>
        <v>174.00000000000014</v>
      </c>
      <c r="H8">
        <v>0</v>
      </c>
      <c r="I8">
        <v>0</v>
      </c>
      <c r="J8">
        <f t="shared" si="2"/>
        <v>174.00000000000014</v>
      </c>
    </row>
    <row r="9" spans="1:10" x14ac:dyDescent="0.2">
      <c r="A9">
        <v>14</v>
      </c>
      <c r="B9">
        <v>281</v>
      </c>
      <c r="C9">
        <v>186.51837928153836</v>
      </c>
      <c r="D9">
        <f t="shared" si="0"/>
        <v>124.03472222222301</v>
      </c>
      <c r="E9">
        <f t="shared" si="3"/>
        <v>112.00000000000043</v>
      </c>
      <c r="F9">
        <f t="shared" si="4"/>
        <v>44.965277777777509</v>
      </c>
      <c r="G9">
        <f t="shared" si="1"/>
        <v>281.00000000000091</v>
      </c>
      <c r="H9">
        <v>0</v>
      </c>
      <c r="I9">
        <v>0</v>
      </c>
      <c r="J9">
        <f t="shared" si="2"/>
        <v>281.00000000000091</v>
      </c>
    </row>
    <row r="10" spans="1:10" x14ac:dyDescent="0.2">
      <c r="A10">
        <v>16</v>
      </c>
      <c r="B10">
        <v>345</v>
      </c>
      <c r="C10">
        <v>162.40601503759351</v>
      </c>
      <c r="D10">
        <f t="shared" si="0"/>
        <v>107.99999999999969</v>
      </c>
      <c r="E10">
        <f t="shared" si="3"/>
        <v>124.03472222222301</v>
      </c>
      <c r="F10">
        <f t="shared" si="4"/>
        <v>112.00000000000043</v>
      </c>
      <c r="G10">
        <f t="shared" si="1"/>
        <v>344.03472222222308</v>
      </c>
      <c r="H10">
        <v>0</v>
      </c>
      <c r="I10">
        <v>0</v>
      </c>
      <c r="J10">
        <f t="shared" si="2"/>
        <v>344.03472222222308</v>
      </c>
    </row>
    <row r="11" spans="1:10" x14ac:dyDescent="0.2">
      <c r="A11">
        <v>18</v>
      </c>
      <c r="B11">
        <v>318</v>
      </c>
      <c r="C11">
        <v>129.27109440267191</v>
      </c>
      <c r="D11">
        <f t="shared" si="0"/>
        <v>85.965277777776819</v>
      </c>
      <c r="E11">
        <f t="shared" si="3"/>
        <v>107.99999999999969</v>
      </c>
      <c r="F11">
        <f t="shared" si="4"/>
        <v>124.03472222222301</v>
      </c>
      <c r="G11">
        <f t="shared" si="1"/>
        <v>317.99999999999955</v>
      </c>
      <c r="H11">
        <v>0</v>
      </c>
      <c r="I11">
        <v>0</v>
      </c>
      <c r="J11">
        <f t="shared" si="2"/>
        <v>317.99999999999955</v>
      </c>
    </row>
    <row r="12" spans="1:10" x14ac:dyDescent="0.2">
      <c r="A12">
        <v>20</v>
      </c>
      <c r="B12">
        <v>255</v>
      </c>
      <c r="C12">
        <v>91.781537176275066</v>
      </c>
      <c r="D12">
        <f t="shared" si="0"/>
        <v>61.034722222222925</v>
      </c>
      <c r="E12">
        <f t="shared" si="3"/>
        <v>85.965277777776819</v>
      </c>
      <c r="F12">
        <f t="shared" si="4"/>
        <v>107.99999999999969</v>
      </c>
      <c r="G12">
        <f t="shared" si="1"/>
        <v>254.99999999999943</v>
      </c>
      <c r="H12">
        <v>0</v>
      </c>
      <c r="I12">
        <v>0</v>
      </c>
      <c r="J12">
        <f t="shared" si="2"/>
        <v>254.99999999999943</v>
      </c>
    </row>
    <row r="13" spans="1:10" x14ac:dyDescent="0.2">
      <c r="A13">
        <v>22</v>
      </c>
      <c r="B13">
        <v>193</v>
      </c>
      <c r="C13">
        <v>69.172932330827109</v>
      </c>
      <c r="D13">
        <f t="shared" si="0"/>
        <v>46.000000000000028</v>
      </c>
      <c r="E13">
        <f t="shared" si="3"/>
        <v>61.034722222222925</v>
      </c>
      <c r="F13">
        <f t="shared" si="4"/>
        <v>85.965277777776819</v>
      </c>
      <c r="G13">
        <f t="shared" si="1"/>
        <v>192.99999999999977</v>
      </c>
      <c r="H13">
        <v>0</v>
      </c>
      <c r="I13">
        <v>0</v>
      </c>
      <c r="J13">
        <f t="shared" si="2"/>
        <v>192.99999999999977</v>
      </c>
    </row>
    <row r="14" spans="1:10" x14ac:dyDescent="0.2">
      <c r="A14">
        <v>24</v>
      </c>
      <c r="B14">
        <v>143</v>
      </c>
      <c r="C14">
        <v>51.127819548871791</v>
      </c>
      <c r="D14">
        <f t="shared" si="0"/>
        <v>33.999999999999744</v>
      </c>
      <c r="E14">
        <f t="shared" si="3"/>
        <v>46.000000000000028</v>
      </c>
      <c r="F14">
        <f t="shared" si="4"/>
        <v>61.034722222222925</v>
      </c>
      <c r="G14">
        <f t="shared" si="1"/>
        <v>141.03472222222268</v>
      </c>
      <c r="H14">
        <v>0</v>
      </c>
      <c r="I14">
        <v>0</v>
      </c>
      <c r="J14">
        <f t="shared" si="2"/>
        <v>141.03472222222268</v>
      </c>
    </row>
    <row r="15" spans="1:10" x14ac:dyDescent="0.2">
      <c r="A15">
        <v>26</v>
      </c>
      <c r="B15">
        <v>102</v>
      </c>
      <c r="C15">
        <v>33.082706766917319</v>
      </c>
      <c r="D15">
        <f t="shared" si="0"/>
        <v>22.000000000000018</v>
      </c>
      <c r="E15">
        <f t="shared" si="3"/>
        <v>33.999999999999744</v>
      </c>
      <c r="F15">
        <f t="shared" si="4"/>
        <v>46.000000000000028</v>
      </c>
      <c r="G15">
        <f t="shared" si="1"/>
        <v>101.99999999999979</v>
      </c>
      <c r="H15">
        <v>0</v>
      </c>
      <c r="I15">
        <v>0</v>
      </c>
      <c r="J15">
        <f t="shared" si="2"/>
        <v>101.99999999999979</v>
      </c>
    </row>
    <row r="16" spans="1:10" x14ac:dyDescent="0.2">
      <c r="A16">
        <v>28</v>
      </c>
      <c r="B16">
        <v>72</v>
      </c>
      <c r="C16">
        <v>24.060150375939909</v>
      </c>
      <c r="D16">
        <f t="shared" si="0"/>
        <v>16.000000000000039</v>
      </c>
      <c r="E16">
        <f t="shared" si="3"/>
        <v>22.000000000000018</v>
      </c>
      <c r="F16">
        <f t="shared" si="4"/>
        <v>33.999999999999744</v>
      </c>
      <c r="G16">
        <f t="shared" si="1"/>
        <v>71.999999999999801</v>
      </c>
      <c r="H16">
        <v>0</v>
      </c>
      <c r="I16">
        <v>0</v>
      </c>
      <c r="J16">
        <f t="shared" si="2"/>
        <v>71.999999999999801</v>
      </c>
    </row>
    <row r="17" spans="1:10" x14ac:dyDescent="0.2">
      <c r="A17">
        <v>30</v>
      </c>
      <c r="B17">
        <v>50</v>
      </c>
      <c r="C17">
        <v>18.045112781954895</v>
      </c>
      <c r="D17">
        <f t="shared" si="0"/>
        <v>12.000000000000005</v>
      </c>
      <c r="E17">
        <f t="shared" si="3"/>
        <v>16.000000000000039</v>
      </c>
      <c r="F17">
        <f t="shared" si="4"/>
        <v>22.000000000000018</v>
      </c>
      <c r="G17">
        <f t="shared" si="1"/>
        <v>50.000000000000057</v>
      </c>
      <c r="H17">
        <v>0</v>
      </c>
      <c r="I17">
        <v>0</v>
      </c>
      <c r="J17">
        <f t="shared" si="2"/>
        <v>50.000000000000057</v>
      </c>
    </row>
    <row r="18" spans="1:10" x14ac:dyDescent="0.2">
      <c r="A18">
        <v>32</v>
      </c>
      <c r="B18">
        <v>37</v>
      </c>
      <c r="C18">
        <v>13.533834586466167</v>
      </c>
      <c r="D18">
        <f t="shared" si="0"/>
        <v>9.0000000000000018</v>
      </c>
      <c r="E18">
        <f t="shared" si="3"/>
        <v>12.000000000000005</v>
      </c>
      <c r="F18">
        <f t="shared" si="4"/>
        <v>16.000000000000039</v>
      </c>
      <c r="G18">
        <f t="shared" si="1"/>
        <v>37.000000000000043</v>
      </c>
      <c r="H18">
        <v>0</v>
      </c>
      <c r="I18">
        <v>0</v>
      </c>
      <c r="J18">
        <f t="shared" si="2"/>
        <v>37.000000000000043</v>
      </c>
    </row>
    <row r="19" spans="1:10" x14ac:dyDescent="0.2">
      <c r="A19">
        <v>34</v>
      </c>
      <c r="B19">
        <v>27</v>
      </c>
      <c r="C19">
        <v>9.0225563909774422</v>
      </c>
      <c r="D19">
        <f t="shared" si="0"/>
        <v>5.9999999999999991</v>
      </c>
      <c r="E19">
        <f t="shared" si="3"/>
        <v>9.0000000000000018</v>
      </c>
      <c r="F19">
        <f t="shared" si="4"/>
        <v>12.000000000000005</v>
      </c>
      <c r="G19">
        <f t="shared" si="1"/>
        <v>27.000000000000007</v>
      </c>
      <c r="H19">
        <v>0</v>
      </c>
      <c r="I19">
        <v>0</v>
      </c>
      <c r="J19">
        <f t="shared" si="2"/>
        <v>27.000000000000007</v>
      </c>
    </row>
    <row r="20" spans="1:10" x14ac:dyDescent="0.2">
      <c r="A20">
        <v>36</v>
      </c>
      <c r="B20">
        <v>20</v>
      </c>
      <c r="C20">
        <v>7.5187969924812021</v>
      </c>
      <c r="D20">
        <f t="shared" si="0"/>
        <v>5</v>
      </c>
      <c r="E20">
        <f t="shared" si="3"/>
        <v>5.9999999999999991</v>
      </c>
      <c r="F20">
        <f t="shared" si="4"/>
        <v>9.0000000000000018</v>
      </c>
      <c r="G20">
        <f t="shared" si="1"/>
        <v>20</v>
      </c>
      <c r="H20">
        <v>0</v>
      </c>
      <c r="I20">
        <v>0</v>
      </c>
      <c r="J20">
        <f t="shared" si="2"/>
        <v>20</v>
      </c>
    </row>
    <row r="21" spans="1:10" x14ac:dyDescent="0.2">
      <c r="A21">
        <v>38</v>
      </c>
      <c r="B21">
        <v>14</v>
      </c>
      <c r="C21">
        <v>4.5112781954887211</v>
      </c>
      <c r="D21">
        <f t="shared" si="0"/>
        <v>2.9999999999999996</v>
      </c>
      <c r="E21">
        <f t="shared" si="3"/>
        <v>5</v>
      </c>
      <c r="F21">
        <f t="shared" si="4"/>
        <v>5.9999999999999991</v>
      </c>
      <c r="G21">
        <f t="shared" si="1"/>
        <v>14</v>
      </c>
      <c r="H21">
        <v>0</v>
      </c>
      <c r="I21">
        <v>0</v>
      </c>
      <c r="J21">
        <f t="shared" si="2"/>
        <v>14</v>
      </c>
    </row>
    <row r="22" spans="1:10" x14ac:dyDescent="0.2">
      <c r="A22">
        <v>40</v>
      </c>
      <c r="B22">
        <v>10</v>
      </c>
      <c r="C22">
        <v>3.007518796992481</v>
      </c>
      <c r="D22">
        <f t="shared" si="0"/>
        <v>2</v>
      </c>
      <c r="E22">
        <f t="shared" si="3"/>
        <v>2.9999999999999996</v>
      </c>
      <c r="F22">
        <f t="shared" si="4"/>
        <v>5</v>
      </c>
      <c r="G22">
        <f t="shared" si="1"/>
        <v>10</v>
      </c>
      <c r="H22">
        <v>0</v>
      </c>
      <c r="I22">
        <v>0</v>
      </c>
      <c r="J22">
        <f t="shared" si="2"/>
        <v>10</v>
      </c>
    </row>
    <row r="23" spans="1:10" x14ac:dyDescent="0.2">
      <c r="A23">
        <v>42</v>
      </c>
      <c r="B23">
        <v>7</v>
      </c>
      <c r="C23">
        <v>3.007518796992481</v>
      </c>
      <c r="D23">
        <f t="shared" si="0"/>
        <v>2</v>
      </c>
      <c r="E23">
        <f t="shared" si="3"/>
        <v>2</v>
      </c>
      <c r="F23">
        <f t="shared" si="4"/>
        <v>2.9999999999999996</v>
      </c>
      <c r="G23">
        <f t="shared" si="1"/>
        <v>7</v>
      </c>
      <c r="H23">
        <v>0</v>
      </c>
      <c r="I23">
        <v>0</v>
      </c>
      <c r="J23">
        <f t="shared" si="2"/>
        <v>7</v>
      </c>
    </row>
    <row r="24" spans="1:10" x14ac:dyDescent="0.2">
      <c r="A24">
        <v>44</v>
      </c>
      <c r="B24">
        <v>5</v>
      </c>
      <c r="C24">
        <v>1.5037593984962405</v>
      </c>
      <c r="D24">
        <f t="shared" si="0"/>
        <v>1</v>
      </c>
      <c r="E24">
        <f t="shared" si="3"/>
        <v>2</v>
      </c>
      <c r="F24">
        <f t="shared" si="4"/>
        <v>2</v>
      </c>
      <c r="G24">
        <f t="shared" si="1"/>
        <v>5</v>
      </c>
      <c r="H24">
        <v>0</v>
      </c>
      <c r="I24">
        <v>0</v>
      </c>
      <c r="J24">
        <f t="shared" si="2"/>
        <v>5</v>
      </c>
    </row>
    <row r="25" spans="1:10" x14ac:dyDescent="0.2">
      <c r="A25">
        <v>46</v>
      </c>
      <c r="B25">
        <v>4</v>
      </c>
      <c r="C25">
        <v>1.5037593984962405</v>
      </c>
      <c r="D25">
        <f t="shared" si="0"/>
        <v>1</v>
      </c>
      <c r="E25">
        <f t="shared" si="3"/>
        <v>1</v>
      </c>
      <c r="F25">
        <f t="shared" si="4"/>
        <v>2</v>
      </c>
      <c r="G25">
        <f t="shared" si="1"/>
        <v>4</v>
      </c>
      <c r="H25">
        <v>0</v>
      </c>
      <c r="I25">
        <v>0</v>
      </c>
      <c r="J25">
        <f t="shared" si="2"/>
        <v>4</v>
      </c>
    </row>
    <row r="26" spans="1:10" x14ac:dyDescent="0.2">
      <c r="A26">
        <v>48</v>
      </c>
      <c r="B26">
        <v>2</v>
      </c>
      <c r="C26">
        <v>0</v>
      </c>
      <c r="D26">
        <f t="shared" si="0"/>
        <v>0</v>
      </c>
      <c r="E26">
        <f t="shared" si="3"/>
        <v>1</v>
      </c>
      <c r="F26">
        <f t="shared" si="4"/>
        <v>1</v>
      </c>
      <c r="G26">
        <f t="shared" si="1"/>
        <v>2</v>
      </c>
      <c r="H26">
        <v>0</v>
      </c>
      <c r="I26">
        <v>0</v>
      </c>
      <c r="J26">
        <f t="shared" si="2"/>
        <v>2</v>
      </c>
    </row>
    <row r="27" spans="1:10" x14ac:dyDescent="0.2">
      <c r="A27">
        <v>50</v>
      </c>
      <c r="B27">
        <v>2</v>
      </c>
      <c r="C27">
        <v>1.5037593984962405</v>
      </c>
      <c r="D27">
        <f t="shared" si="0"/>
        <v>1</v>
      </c>
      <c r="E27">
        <f t="shared" si="3"/>
        <v>0</v>
      </c>
      <c r="F27">
        <f t="shared" si="4"/>
        <v>1</v>
      </c>
      <c r="G27">
        <f t="shared" si="1"/>
        <v>2</v>
      </c>
      <c r="H27">
        <v>0</v>
      </c>
      <c r="I27">
        <v>0</v>
      </c>
      <c r="J27">
        <f t="shared" si="2"/>
        <v>2</v>
      </c>
    </row>
    <row r="28" spans="1:10" x14ac:dyDescent="0.2">
      <c r="A28">
        <v>52</v>
      </c>
      <c r="B28">
        <v>1</v>
      </c>
      <c r="C28">
        <v>0</v>
      </c>
      <c r="D28">
        <f t="shared" si="0"/>
        <v>0</v>
      </c>
      <c r="E28">
        <f t="shared" si="3"/>
        <v>1</v>
      </c>
      <c r="F28">
        <f t="shared" si="4"/>
        <v>0</v>
      </c>
      <c r="G28">
        <f t="shared" si="1"/>
        <v>1</v>
      </c>
      <c r="H28">
        <v>0</v>
      </c>
      <c r="I28">
        <v>0</v>
      </c>
      <c r="J28">
        <f t="shared" si="2"/>
        <v>1</v>
      </c>
    </row>
    <row r="29" spans="1:10" x14ac:dyDescent="0.2">
      <c r="A29">
        <v>54</v>
      </c>
      <c r="B29">
        <v>1</v>
      </c>
      <c r="C29">
        <v>0</v>
      </c>
      <c r="D29">
        <f t="shared" si="0"/>
        <v>0</v>
      </c>
      <c r="E29">
        <f t="shared" si="3"/>
        <v>0</v>
      </c>
      <c r="F29">
        <f t="shared" si="4"/>
        <v>1</v>
      </c>
      <c r="G29">
        <f t="shared" si="1"/>
        <v>1</v>
      </c>
      <c r="H29">
        <v>0</v>
      </c>
      <c r="I29">
        <v>0</v>
      </c>
      <c r="J29">
        <f t="shared" si="2"/>
        <v>1</v>
      </c>
    </row>
    <row r="30" spans="1:10" x14ac:dyDescent="0.2">
      <c r="A30">
        <v>56</v>
      </c>
      <c r="B30">
        <v>0</v>
      </c>
      <c r="C30">
        <v>0</v>
      </c>
      <c r="D30">
        <f t="shared" si="0"/>
        <v>0</v>
      </c>
      <c r="E30">
        <f t="shared" si="3"/>
        <v>0</v>
      </c>
      <c r="F30">
        <f t="shared" si="4"/>
        <v>0</v>
      </c>
      <c r="G30">
        <f t="shared" si="1"/>
        <v>0</v>
      </c>
      <c r="H30">
        <v>0</v>
      </c>
      <c r="I30">
        <v>0</v>
      </c>
      <c r="J30">
        <f t="shared" si="2"/>
        <v>0</v>
      </c>
    </row>
    <row r="31" spans="1:10" x14ac:dyDescent="0.2">
      <c r="A31">
        <v>58</v>
      </c>
      <c r="B31">
        <v>0</v>
      </c>
      <c r="D31">
        <f t="shared" si="0"/>
        <v>0</v>
      </c>
      <c r="E31">
        <f t="shared" si="3"/>
        <v>0</v>
      </c>
      <c r="F31">
        <f t="shared" si="4"/>
        <v>0</v>
      </c>
      <c r="G31">
        <f t="shared" si="1"/>
        <v>0</v>
      </c>
      <c r="H31">
        <v>0</v>
      </c>
      <c r="I31">
        <v>0</v>
      </c>
      <c r="J31">
        <f t="shared" si="2"/>
        <v>0</v>
      </c>
    </row>
    <row r="32" spans="1:10" x14ac:dyDescent="0.2">
      <c r="A32">
        <v>60</v>
      </c>
      <c r="B32">
        <v>0</v>
      </c>
      <c r="D32">
        <f t="shared" si="0"/>
        <v>0</v>
      </c>
      <c r="E32">
        <f t="shared" si="3"/>
        <v>0</v>
      </c>
      <c r="F32">
        <f t="shared" si="4"/>
        <v>0</v>
      </c>
      <c r="G32">
        <f t="shared" si="1"/>
        <v>0</v>
      </c>
      <c r="H32">
        <v>0</v>
      </c>
      <c r="I32">
        <v>0</v>
      </c>
      <c r="J32">
        <f t="shared" si="2"/>
        <v>0</v>
      </c>
    </row>
    <row r="33" spans="1:10" x14ac:dyDescent="0.2">
      <c r="D33">
        <f t="shared" si="0"/>
        <v>0</v>
      </c>
      <c r="E33">
        <f t="shared" si="3"/>
        <v>0</v>
      </c>
      <c r="F33">
        <f t="shared" si="4"/>
        <v>0</v>
      </c>
      <c r="G33">
        <f t="shared" si="1"/>
        <v>0</v>
      </c>
      <c r="H33">
        <v>0</v>
      </c>
      <c r="I33">
        <v>0</v>
      </c>
      <c r="J33">
        <f t="shared" si="2"/>
        <v>0</v>
      </c>
    </row>
    <row r="34" spans="1:10" x14ac:dyDescent="0.2">
      <c r="E34">
        <f t="shared" si="3"/>
        <v>0</v>
      </c>
      <c r="F34">
        <f t="shared" si="4"/>
        <v>0</v>
      </c>
      <c r="G34">
        <f t="shared" si="1"/>
        <v>0</v>
      </c>
      <c r="H34">
        <v>0</v>
      </c>
      <c r="I34">
        <v>0</v>
      </c>
      <c r="J34">
        <f t="shared" si="2"/>
        <v>0</v>
      </c>
    </row>
    <row r="35" spans="1:10" x14ac:dyDescent="0.2">
      <c r="F35">
        <f t="shared" si="4"/>
        <v>0</v>
      </c>
      <c r="G35">
        <f t="shared" si="1"/>
        <v>0</v>
      </c>
      <c r="H35">
        <v>0</v>
      </c>
      <c r="I35">
        <v>0</v>
      </c>
      <c r="J35">
        <f t="shared" si="2"/>
        <v>0</v>
      </c>
    </row>
    <row r="36" spans="1:10" x14ac:dyDescent="0.2">
      <c r="A36" t="s">
        <v>48</v>
      </c>
      <c r="B36">
        <v>0.66500000000000004</v>
      </c>
    </row>
    <row r="37" spans="1:10" x14ac:dyDescent="0.2">
      <c r="B37">
        <f>B36</f>
        <v>0.66500000000000004</v>
      </c>
      <c r="I37" t="s">
        <v>79</v>
      </c>
      <c r="J37">
        <f>SUM(H2:I35)</f>
        <v>0</v>
      </c>
    </row>
    <row r="38" spans="1:10" x14ac:dyDescent="0.2">
      <c r="B38">
        <f>B37</f>
        <v>0.66500000000000004</v>
      </c>
    </row>
    <row r="40" spans="1:10" x14ac:dyDescent="0.2">
      <c r="A40" t="s">
        <v>78</v>
      </c>
      <c r="B40">
        <f>SUM(C2:C30)</f>
        <v>1090.2777777777776</v>
      </c>
    </row>
    <row r="41" spans="1:10" x14ac:dyDescent="0.2">
      <c r="A41" t="s">
        <v>80</v>
      </c>
      <c r="B41">
        <f>120*60</f>
        <v>7200</v>
      </c>
    </row>
    <row r="42" spans="1:10" x14ac:dyDescent="0.2">
      <c r="A42" t="s">
        <v>56</v>
      </c>
      <c r="B42">
        <f>785*10^6</f>
        <v>785000000</v>
      </c>
    </row>
    <row r="43" spans="1:10" x14ac:dyDescent="0.2">
      <c r="A43" t="s">
        <v>81</v>
      </c>
      <c r="B43">
        <v>0.01</v>
      </c>
    </row>
    <row r="44" spans="1:10" x14ac:dyDescent="0.2">
      <c r="A44" t="s">
        <v>82</v>
      </c>
      <c r="B44">
        <f>B42*B43/B41</f>
        <v>1090.2777777777778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P10" sqref="P10"/>
    </sheetView>
  </sheetViews>
  <sheetFormatPr baseColWidth="10" defaultRowHeight="16" x14ac:dyDescent="0.2"/>
  <cols>
    <col min="1" max="1" width="35" customWidth="1"/>
  </cols>
  <sheetData>
    <row r="1" spans="1:16" x14ac:dyDescent="0.2">
      <c r="A1" t="s">
        <v>23</v>
      </c>
    </row>
    <row r="3" spans="1:16" x14ac:dyDescent="0.2">
      <c r="A3" t="s">
        <v>25</v>
      </c>
      <c r="B3">
        <v>0.3</v>
      </c>
      <c r="D3" t="s">
        <v>29</v>
      </c>
      <c r="E3">
        <f>3.1*(B5^0.23)*(B4^-0.25)* (B6^-0.18)*(B8^1.57)</f>
        <v>25.095536077651971</v>
      </c>
      <c r="G3" t="s">
        <v>107</v>
      </c>
      <c r="H3" t="s">
        <v>108</v>
      </c>
      <c r="I3" t="s">
        <v>109</v>
      </c>
      <c r="J3" t="s">
        <v>110</v>
      </c>
      <c r="K3" t="s">
        <v>111</v>
      </c>
      <c r="L3" t="s">
        <v>112</v>
      </c>
      <c r="M3" t="s">
        <v>113</v>
      </c>
      <c r="N3" t="s">
        <v>114</v>
      </c>
      <c r="O3" t="s">
        <v>115</v>
      </c>
      <c r="P3" t="s">
        <v>116</v>
      </c>
    </row>
    <row r="4" spans="1:16" x14ac:dyDescent="0.2">
      <c r="A4" t="s">
        <v>24</v>
      </c>
      <c r="B4">
        <v>8.9999999999999993E-3</v>
      </c>
      <c r="D4" t="s">
        <v>30</v>
      </c>
      <c r="E4">
        <f>31.62*1000*(B3^0.96)*(E3^-1.07)</f>
        <v>316.5410505851163</v>
      </c>
      <c r="G4">
        <f>E3-(0.33*E6)</f>
        <v>16.347875561393892</v>
      </c>
      <c r="H4">
        <f>0.5*E4</f>
        <v>158.27052529255815</v>
      </c>
      <c r="I4">
        <f>E3-(0.33*E7)</f>
        <v>20.46480766786074</v>
      </c>
      <c r="J4">
        <f>0.75*E4</f>
        <v>237.40578793883722</v>
      </c>
      <c r="K4">
        <f>E3</f>
        <v>25.095536077651971</v>
      </c>
      <c r="L4">
        <f>E4</f>
        <v>316.5410505851163</v>
      </c>
      <c r="M4">
        <f>I4+E7</f>
        <v>34.497318000561435</v>
      </c>
      <c r="N4">
        <f>J4</f>
        <v>237.40578793883722</v>
      </c>
      <c r="O4">
        <f>G4+E6</f>
        <v>42.855937731872913</v>
      </c>
      <c r="P4">
        <f>H4</f>
        <v>158.27052529255815</v>
      </c>
    </row>
    <row r="5" spans="1:16" x14ac:dyDescent="0.2">
      <c r="A5" t="s">
        <v>26</v>
      </c>
      <c r="B5">
        <v>2000</v>
      </c>
      <c r="D5" t="s">
        <v>31</v>
      </c>
      <c r="E5">
        <f>125.89*1000*B3*(E4^-0.95)</f>
        <v>159.11237225126837</v>
      </c>
    </row>
    <row r="6" spans="1:16" x14ac:dyDescent="0.2">
      <c r="A6" t="s">
        <v>27</v>
      </c>
      <c r="B6">
        <v>25</v>
      </c>
      <c r="D6" t="s">
        <v>32</v>
      </c>
      <c r="E6">
        <f>16.22*1000*(B3^0.93)*(E4^-0.92)</f>
        <v>26.508062170479022</v>
      </c>
    </row>
    <row r="7" spans="1:16" x14ac:dyDescent="0.2">
      <c r="A7" t="s">
        <v>28</v>
      </c>
      <c r="B7">
        <v>0.05</v>
      </c>
      <c r="D7" t="s">
        <v>33</v>
      </c>
      <c r="E7">
        <f>3.24*1000*(B3^0.79)*(E4^-0.78)</f>
        <v>14.032510332700697</v>
      </c>
    </row>
    <row r="8" spans="1:16" x14ac:dyDescent="0.2">
      <c r="A8" s="2" t="s">
        <v>34</v>
      </c>
      <c r="B8">
        <v>0.85</v>
      </c>
    </row>
    <row r="10" spans="1:16" x14ac:dyDescent="0.2">
      <c r="A10" t="s">
        <v>25</v>
      </c>
      <c r="B10">
        <v>0.3</v>
      </c>
      <c r="D10" t="s">
        <v>29</v>
      </c>
      <c r="E10">
        <f>3.1*(B12^0.23)*(B11^-0.25)* (B13^-0.18)*(B15^1.57)</f>
        <v>32.309807154034715</v>
      </c>
      <c r="G10">
        <f>E10-(0.33*E13)</f>
        <v>21.091743553794025</v>
      </c>
      <c r="H10">
        <f>0.5*E11</f>
        <v>120.77596132726796</v>
      </c>
      <c r="I10">
        <f>E10-(0.33*E14)</f>
        <v>26.591907198369178</v>
      </c>
      <c r="J10">
        <f>0.75*E11</f>
        <v>181.16394199090195</v>
      </c>
      <c r="K10">
        <f>E10</f>
        <v>32.309807154034715</v>
      </c>
      <c r="L10">
        <f>E11</f>
        <v>241.55192265453593</v>
      </c>
      <c r="M10">
        <f>I10+E14</f>
        <v>43.918876760992021</v>
      </c>
      <c r="N10">
        <f>J10</f>
        <v>181.16394199090195</v>
      </c>
      <c r="O10">
        <f>G10+E13</f>
        <v>55.085875675735515</v>
      </c>
      <c r="P10">
        <f>H10</f>
        <v>120.77596132726796</v>
      </c>
    </row>
    <row r="11" spans="1:16" x14ac:dyDescent="0.2">
      <c r="A11" t="s">
        <v>24</v>
      </c>
      <c r="B11">
        <v>8.9999999999999993E-3</v>
      </c>
      <c r="D11" t="s">
        <v>30</v>
      </c>
      <c r="E11">
        <f>31.62*1000*(B10^0.96)*(E10^-1.07)</f>
        <v>241.55192265453593</v>
      </c>
    </row>
    <row r="12" spans="1:16" x14ac:dyDescent="0.2">
      <c r="A12" t="s">
        <v>26</v>
      </c>
      <c r="B12">
        <v>6000</v>
      </c>
      <c r="D12" t="s">
        <v>31</v>
      </c>
      <c r="E12">
        <f>125.89*1000*B10*(E11^-0.95)</f>
        <v>205.7086312879604</v>
      </c>
    </row>
    <row r="13" spans="1:16" x14ac:dyDescent="0.2">
      <c r="A13" t="s">
        <v>27</v>
      </c>
      <c r="B13">
        <v>25</v>
      </c>
      <c r="D13" t="s">
        <v>32</v>
      </c>
      <c r="E13">
        <f>16.22*1000*(B10^0.93)*(E11^-0.92)</f>
        <v>33.99413212194149</v>
      </c>
    </row>
    <row r="14" spans="1:16" x14ac:dyDescent="0.2">
      <c r="A14" t="s">
        <v>28</v>
      </c>
      <c r="B14">
        <v>0.05</v>
      </c>
      <c r="D14" t="s">
        <v>33</v>
      </c>
      <c r="E14">
        <f>3.24*1000*(B10^0.79)*(E11^-0.78)</f>
        <v>17.326969562622839</v>
      </c>
    </row>
    <row r="15" spans="1:16" x14ac:dyDescent="0.2">
      <c r="A15" s="2" t="s">
        <v>34</v>
      </c>
      <c r="B15">
        <v>0.85</v>
      </c>
    </row>
    <row r="17" spans="1:1" x14ac:dyDescent="0.2">
      <c r="A17" s="1" t="s">
        <v>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4"/>
  <sheetViews>
    <sheetView topLeftCell="A13" workbookViewId="0">
      <selection activeCell="I35" sqref="I35"/>
    </sheetView>
  </sheetViews>
  <sheetFormatPr baseColWidth="10" defaultRowHeight="16" x14ac:dyDescent="0.2"/>
  <sheetData>
    <row r="4" spans="1:9" x14ac:dyDescent="0.2">
      <c r="A4" t="s">
        <v>13</v>
      </c>
      <c r="B4" t="s">
        <v>83</v>
      </c>
      <c r="C4" t="s">
        <v>84</v>
      </c>
      <c r="D4" t="s">
        <v>93</v>
      </c>
      <c r="E4" t="s">
        <v>85</v>
      </c>
      <c r="F4" t="s">
        <v>86</v>
      </c>
    </row>
    <row r="5" spans="1:9" x14ac:dyDescent="0.2">
      <c r="A5" t="s">
        <v>87</v>
      </c>
      <c r="B5">
        <v>0.4</v>
      </c>
      <c r="C5">
        <f>B5</f>
        <v>0.4</v>
      </c>
      <c r="D5">
        <f>1000/85-10</f>
        <v>1.764705882352942</v>
      </c>
      <c r="E5">
        <f>(C5-0.2*D5)^2/(C5+0.8*D5)</f>
        <v>1.2223071046600367E-3</v>
      </c>
      <c r="F5">
        <f>E5</f>
        <v>1.2223071046600367E-3</v>
      </c>
    </row>
    <row r="6" spans="1:9" x14ac:dyDescent="0.2">
      <c r="A6" s="3" t="s">
        <v>92</v>
      </c>
      <c r="B6">
        <v>0.4</v>
      </c>
      <c r="C6">
        <f>B6+B5</f>
        <v>0.8</v>
      </c>
      <c r="D6">
        <f t="shared" ref="D6:D10" si="0">1000/85-10</f>
        <v>1.764705882352942</v>
      </c>
      <c r="E6">
        <f t="shared" ref="E6:E10" si="1">(C6-0.2*D6)^2/(C6+0.8*D6)</f>
        <v>9.0362953692115042E-2</v>
      </c>
      <c r="F6">
        <f>E6-E5</f>
        <v>8.9140646587455005E-2</v>
      </c>
    </row>
    <row r="7" spans="1:9" x14ac:dyDescent="0.2">
      <c r="A7" t="s">
        <v>88</v>
      </c>
      <c r="B7">
        <v>0.4</v>
      </c>
      <c r="C7">
        <f>B7+B6+B5</f>
        <v>1.2000000000000002</v>
      </c>
      <c r="D7">
        <f t="shared" si="0"/>
        <v>1.764705882352942</v>
      </c>
      <c r="E7">
        <f t="shared" si="1"/>
        <v>0.27472178060413344</v>
      </c>
      <c r="F7">
        <f>E7-E6</f>
        <v>0.18435882691201838</v>
      </c>
    </row>
    <row r="8" spans="1:9" x14ac:dyDescent="0.2">
      <c r="A8" t="s">
        <v>89</v>
      </c>
      <c r="B8">
        <v>0.5</v>
      </c>
      <c r="C8">
        <f>B8+B7+B6+B5</f>
        <v>1.7000000000000002</v>
      </c>
      <c r="D8">
        <f t="shared" si="0"/>
        <v>1.764705882352942</v>
      </c>
      <c r="E8">
        <f t="shared" si="1"/>
        <v>0.58313132436339365</v>
      </c>
      <c r="F8">
        <f t="shared" ref="F8:F10" si="2">E8-E7</f>
        <v>0.30840954375926022</v>
      </c>
    </row>
    <row r="9" spans="1:9" x14ac:dyDescent="0.2">
      <c r="A9" t="s">
        <v>90</v>
      </c>
      <c r="B9">
        <v>0.5</v>
      </c>
      <c r="C9">
        <f>B9+B8+B7+B6+B5</f>
        <v>2.1999999999999997</v>
      </c>
      <c r="D9">
        <f t="shared" si="0"/>
        <v>1.764705882352942</v>
      </c>
      <c r="E9">
        <f t="shared" si="1"/>
        <v>0.94458708564859128</v>
      </c>
      <c r="F9">
        <f t="shared" si="2"/>
        <v>0.36145576128519763</v>
      </c>
    </row>
    <row r="10" spans="1:9" x14ac:dyDescent="0.2">
      <c r="A10" t="s">
        <v>91</v>
      </c>
      <c r="B10">
        <v>0.5</v>
      </c>
      <c r="C10">
        <f>B10+B9+B8+B7+B6+B5</f>
        <v>2.6999999999999997</v>
      </c>
      <c r="D10">
        <f t="shared" si="0"/>
        <v>1.764705882352942</v>
      </c>
      <c r="E10">
        <f t="shared" si="1"/>
        <v>1.3397374400403932</v>
      </c>
      <c r="F10">
        <f t="shared" si="2"/>
        <v>0.39515035439180191</v>
      </c>
    </row>
    <row r="11" spans="1:9" x14ac:dyDescent="0.2">
      <c r="A11">
        <v>2000</v>
      </c>
    </row>
    <row r="12" spans="1:9" x14ac:dyDescent="0.2">
      <c r="A12" t="s">
        <v>13</v>
      </c>
      <c r="B12" t="s">
        <v>94</v>
      </c>
      <c r="C12">
        <v>1E-3</v>
      </c>
      <c r="D12">
        <v>0.09</v>
      </c>
      <c r="E12">
        <v>0.184</v>
      </c>
      <c r="F12">
        <v>0.308</v>
      </c>
      <c r="G12">
        <v>0.36099999999999999</v>
      </c>
      <c r="H12">
        <v>0.39500000000000002</v>
      </c>
      <c r="I12" t="s">
        <v>95</v>
      </c>
    </row>
    <row r="13" spans="1:9" x14ac:dyDescent="0.2">
      <c r="A13">
        <v>0</v>
      </c>
      <c r="B13">
        <v>0</v>
      </c>
      <c r="C13">
        <f>$F$5*B13</f>
        <v>0</v>
      </c>
      <c r="I13">
        <f>SUM(C13:H13)</f>
        <v>0</v>
      </c>
    </row>
    <row r="14" spans="1:9" x14ac:dyDescent="0.2">
      <c r="A14">
        <v>10</v>
      </c>
      <c r="B14">
        <v>96.8</v>
      </c>
      <c r="C14">
        <f t="shared" ref="C14:C29" si="3">$F$5*B14</f>
        <v>0.11831932773109155</v>
      </c>
      <c r="D14">
        <f>$F$6*B13</f>
        <v>0</v>
      </c>
      <c r="I14">
        <f t="shared" ref="I14:I34" si="4">SUM(C14:H14)</f>
        <v>0.11831932773109155</v>
      </c>
    </row>
    <row r="15" spans="1:9" x14ac:dyDescent="0.2">
      <c r="A15">
        <v>20</v>
      </c>
      <c r="B15">
        <v>228.55</v>
      </c>
      <c r="C15">
        <f t="shared" si="3"/>
        <v>0.27935828877005137</v>
      </c>
      <c r="D15">
        <f t="shared" ref="D15:D30" si="5">$F$6*B14</f>
        <v>8.6288145896656445</v>
      </c>
      <c r="E15">
        <f>$F$7*B13</f>
        <v>0</v>
      </c>
      <c r="I15">
        <f t="shared" si="4"/>
        <v>8.9081728784356962</v>
      </c>
    </row>
    <row r="16" spans="1:9" x14ac:dyDescent="0.2">
      <c r="A16">
        <v>30</v>
      </c>
      <c r="B16">
        <v>275.29000000000002</v>
      </c>
      <c r="C16">
        <f t="shared" si="3"/>
        <v>0.33648892284186149</v>
      </c>
      <c r="D16">
        <f t="shared" si="5"/>
        <v>20.373094777562841</v>
      </c>
      <c r="E16">
        <f t="shared" ref="E16:E31" si="6">$F$7*B14</f>
        <v>17.84593444508338</v>
      </c>
      <c r="F16">
        <f>$F$8*B13</f>
        <v>0</v>
      </c>
      <c r="I16">
        <f t="shared" si="4"/>
        <v>38.55551814548808</v>
      </c>
    </row>
    <row r="17" spans="1:9" x14ac:dyDescent="0.2">
      <c r="A17">
        <v>40</v>
      </c>
      <c r="B17">
        <v>185.34</v>
      </c>
      <c r="C17">
        <f t="shared" si="3"/>
        <v>0.2265423987776912</v>
      </c>
      <c r="D17">
        <f t="shared" si="5"/>
        <v>24.539528599060489</v>
      </c>
      <c r="E17">
        <f t="shared" si="6"/>
        <v>42.135209890741805</v>
      </c>
      <c r="F17">
        <f t="shared" ref="F17:F32" si="7">$F$8*B14</f>
        <v>29.854043835896388</v>
      </c>
      <c r="G17">
        <f>$F$9*B13</f>
        <v>0</v>
      </c>
      <c r="I17">
        <f t="shared" si="4"/>
        <v>96.755324724476381</v>
      </c>
    </row>
    <row r="18" spans="1:9" x14ac:dyDescent="0.2">
      <c r="A18">
        <v>50</v>
      </c>
      <c r="B18">
        <v>148.55000000000001</v>
      </c>
      <c r="C18">
        <f t="shared" si="3"/>
        <v>0.18157372039724845</v>
      </c>
      <c r="D18">
        <f t="shared" si="5"/>
        <v>16.52132743851891</v>
      </c>
      <c r="E18">
        <f t="shared" si="6"/>
        <v>50.752141460609543</v>
      </c>
      <c r="F18">
        <f t="shared" si="7"/>
        <v>70.487001226178933</v>
      </c>
      <c r="G18">
        <f t="shared" ref="G18:G33" si="8">$F$9*B14</f>
        <v>34.988917692407128</v>
      </c>
      <c r="H18">
        <f>$F$10*B13</f>
        <v>0</v>
      </c>
      <c r="I18">
        <f t="shared" si="4"/>
        <v>172.93096153811177</v>
      </c>
    </row>
    <row r="19" spans="1:9" x14ac:dyDescent="0.2">
      <c r="A19">
        <v>60</v>
      </c>
      <c r="B19">
        <v>134.93</v>
      </c>
      <c r="C19">
        <f t="shared" si="3"/>
        <v>0.16492589763177876</v>
      </c>
      <c r="D19">
        <f t="shared" si="5"/>
        <v>13.241843050566443</v>
      </c>
      <c r="E19">
        <f t="shared" si="6"/>
        <v>34.16906497987349</v>
      </c>
      <c r="F19">
        <f t="shared" si="7"/>
        <v>84.902063301486749</v>
      </c>
      <c r="G19">
        <f t="shared" si="8"/>
        <v>82.610714241731927</v>
      </c>
      <c r="H19">
        <f t="shared" ref="H19:H34" si="9">$F$10*B14</f>
        <v>38.250554305126421</v>
      </c>
      <c r="I19">
        <f t="shared" si="4"/>
        <v>253.33916577641682</v>
      </c>
    </row>
    <row r="20" spans="1:9" x14ac:dyDescent="0.2">
      <c r="A20">
        <v>70</v>
      </c>
      <c r="B20">
        <v>121.32</v>
      </c>
      <c r="C20">
        <f t="shared" si="3"/>
        <v>0.14829029793735565</v>
      </c>
      <c r="D20">
        <f t="shared" si="5"/>
        <v>12.027747444045305</v>
      </c>
      <c r="E20">
        <f t="shared" si="6"/>
        <v>27.386503737780334</v>
      </c>
      <c r="F20">
        <f t="shared" si="7"/>
        <v>57.160624840341292</v>
      </c>
      <c r="G20">
        <f t="shared" si="8"/>
        <v>99.505156524202064</v>
      </c>
      <c r="H20">
        <f t="shared" si="9"/>
        <v>90.311613496246324</v>
      </c>
      <c r="I20">
        <f t="shared" si="4"/>
        <v>286.53993634055269</v>
      </c>
    </row>
    <row r="21" spans="1:9" x14ac:dyDescent="0.2">
      <c r="A21">
        <v>80</v>
      </c>
      <c r="B21">
        <v>107.71</v>
      </c>
      <c r="C21">
        <f t="shared" si="3"/>
        <v>0.13165469824293255</v>
      </c>
      <c r="D21">
        <f t="shared" si="5"/>
        <v>10.814543243990041</v>
      </c>
      <c r="E21">
        <f t="shared" si="6"/>
        <v>24.87553651523864</v>
      </c>
      <c r="F21">
        <f t="shared" si="7"/>
        <v>45.814237725438112</v>
      </c>
      <c r="G21">
        <f t="shared" si="8"/>
        <v>66.992210796598528</v>
      </c>
      <c r="H21">
        <f t="shared" si="9"/>
        <v>108.78094106051915</v>
      </c>
      <c r="I21">
        <f t="shared" si="4"/>
        <v>257.40912404002745</v>
      </c>
    </row>
    <row r="22" spans="1:9" x14ac:dyDescent="0.2">
      <c r="A22">
        <v>90</v>
      </c>
      <c r="B22">
        <v>94.1</v>
      </c>
      <c r="C22">
        <f t="shared" si="3"/>
        <v>0.11501909854850945</v>
      </c>
      <c r="D22">
        <f t="shared" si="5"/>
        <v>9.6013390439347788</v>
      </c>
      <c r="E22">
        <f t="shared" si="6"/>
        <v>22.36641288096607</v>
      </c>
      <c r="F22">
        <f t="shared" si="7"/>
        <v>41.613699739436981</v>
      </c>
      <c r="G22">
        <f t="shared" si="8"/>
        <v>53.694253338916113</v>
      </c>
      <c r="H22">
        <f t="shared" si="9"/>
        <v>73.237166682976564</v>
      </c>
      <c r="I22">
        <f t="shared" si="4"/>
        <v>200.62789078477903</v>
      </c>
    </row>
    <row r="23" spans="1:9" x14ac:dyDescent="0.2">
      <c r="A23">
        <v>100</v>
      </c>
      <c r="B23">
        <v>80.48</v>
      </c>
      <c r="C23">
        <f t="shared" si="3"/>
        <v>9.8371275783039752E-2</v>
      </c>
      <c r="D23">
        <f t="shared" si="5"/>
        <v>8.3881348438795147</v>
      </c>
      <c r="E23">
        <f t="shared" si="6"/>
        <v>19.857289246693497</v>
      </c>
      <c r="F23">
        <f t="shared" si="7"/>
        <v>37.416245848873444</v>
      </c>
      <c r="G23">
        <f t="shared" si="8"/>
        <v>48.771225870211715</v>
      </c>
      <c r="H23">
        <f t="shared" si="9"/>
        <v>58.69958514490218</v>
      </c>
      <c r="I23">
        <f t="shared" si="4"/>
        <v>173.2308522303434</v>
      </c>
    </row>
    <row r="24" spans="1:9" x14ac:dyDescent="0.2">
      <c r="A24">
        <v>110</v>
      </c>
      <c r="B24">
        <v>66.86</v>
      </c>
      <c r="C24">
        <f t="shared" si="3"/>
        <v>8.1723453017570044E-2</v>
      </c>
      <c r="D24">
        <f t="shared" si="5"/>
        <v>7.1740392373583788</v>
      </c>
      <c r="E24">
        <f t="shared" si="6"/>
        <v>17.348165612420928</v>
      </c>
      <c r="F24">
        <f t="shared" si="7"/>
        <v>33.218791958309914</v>
      </c>
      <c r="G24">
        <f t="shared" si="8"/>
        <v>43.851812959120174</v>
      </c>
      <c r="H24">
        <f t="shared" si="9"/>
        <v>53.317637318085836</v>
      </c>
      <c r="I24">
        <f t="shared" si="4"/>
        <v>154.99217053831282</v>
      </c>
    </row>
    <row r="25" spans="1:9" x14ac:dyDescent="0.2">
      <c r="A25">
        <v>120</v>
      </c>
      <c r="B25">
        <v>53.25</v>
      </c>
      <c r="C25">
        <f t="shared" si="3"/>
        <v>6.5087853323146955E-2</v>
      </c>
      <c r="D25">
        <f t="shared" si="5"/>
        <v>5.959943630837242</v>
      </c>
      <c r="E25">
        <f t="shared" si="6"/>
        <v>14.837198389879241</v>
      </c>
      <c r="F25">
        <f t="shared" si="7"/>
        <v>29.021338067746385</v>
      </c>
      <c r="G25">
        <f t="shared" si="8"/>
        <v>38.932400048028633</v>
      </c>
      <c r="H25">
        <f t="shared" si="9"/>
        <v>47.939640994813402</v>
      </c>
      <c r="I25">
        <f t="shared" si="4"/>
        <v>136.75560898462805</v>
      </c>
    </row>
    <row r="26" spans="1:9" x14ac:dyDescent="0.2">
      <c r="A26">
        <v>130</v>
      </c>
      <c r="B26">
        <v>39.630000000000003</v>
      </c>
      <c r="C26">
        <f t="shared" si="3"/>
        <v>4.8440030557677254E-2</v>
      </c>
      <c r="D26">
        <f t="shared" si="5"/>
        <v>4.7467394307819788</v>
      </c>
      <c r="E26">
        <f t="shared" si="6"/>
        <v>12.326231167337548</v>
      </c>
      <c r="F26">
        <f t="shared" si="7"/>
        <v>24.820800081745265</v>
      </c>
      <c r="G26">
        <f t="shared" si="8"/>
        <v>34.012987136937092</v>
      </c>
      <c r="H26">
        <f t="shared" si="9"/>
        <v>42.561644671540982</v>
      </c>
      <c r="I26">
        <f t="shared" si="4"/>
        <v>118.51684251890055</v>
      </c>
    </row>
    <row r="27" spans="1:9" x14ac:dyDescent="0.2">
      <c r="A27">
        <v>140</v>
      </c>
      <c r="B27">
        <v>26.02</v>
      </c>
      <c r="C27">
        <f t="shared" si="3"/>
        <v>3.180443086325415E-2</v>
      </c>
      <c r="D27">
        <f t="shared" si="5"/>
        <v>3.532643824260842</v>
      </c>
      <c r="E27">
        <f t="shared" si="6"/>
        <v>9.8171075330649789</v>
      </c>
      <c r="F27">
        <f t="shared" si="7"/>
        <v>20.620262095744138</v>
      </c>
      <c r="G27">
        <f t="shared" si="8"/>
        <v>29.089959668232705</v>
      </c>
      <c r="H27">
        <f t="shared" si="9"/>
        <v>37.183648348268555</v>
      </c>
      <c r="I27">
        <f t="shared" si="4"/>
        <v>100.27542590043447</v>
      </c>
    </row>
    <row r="28" spans="1:9" x14ac:dyDescent="0.2">
      <c r="A28">
        <v>150</v>
      </c>
      <c r="B28">
        <v>12.4</v>
      </c>
      <c r="C28">
        <f t="shared" si="3"/>
        <v>1.5156608097784454E-2</v>
      </c>
      <c r="D28">
        <f t="shared" si="5"/>
        <v>2.3194396242055793</v>
      </c>
      <c r="E28">
        <f t="shared" si="6"/>
        <v>7.3061403105232889</v>
      </c>
      <c r="F28">
        <f t="shared" si="7"/>
        <v>16.422808205180608</v>
      </c>
      <c r="G28">
        <f t="shared" si="8"/>
        <v>24.166932199528315</v>
      </c>
      <c r="H28">
        <f t="shared" si="9"/>
        <v>31.801700521452219</v>
      </c>
      <c r="I28">
        <f t="shared" si="4"/>
        <v>82.032177468987797</v>
      </c>
    </row>
    <row r="29" spans="1:9" x14ac:dyDescent="0.2">
      <c r="A29">
        <v>160</v>
      </c>
      <c r="B29">
        <v>0</v>
      </c>
      <c r="C29">
        <f t="shared" si="3"/>
        <v>0</v>
      </c>
      <c r="D29">
        <f t="shared" si="5"/>
        <v>1.105344017684442</v>
      </c>
      <c r="E29">
        <f t="shared" si="6"/>
        <v>4.7970166762507178</v>
      </c>
      <c r="F29">
        <f t="shared" si="7"/>
        <v>12.222270219179483</v>
      </c>
      <c r="G29">
        <f t="shared" si="8"/>
        <v>19.247519288436774</v>
      </c>
      <c r="H29">
        <f t="shared" si="9"/>
        <v>26.419752694635875</v>
      </c>
      <c r="I29">
        <f t="shared" si="4"/>
        <v>63.791902896187295</v>
      </c>
    </row>
    <row r="30" spans="1:9" x14ac:dyDescent="0.2">
      <c r="D30">
        <f t="shared" si="5"/>
        <v>0</v>
      </c>
      <c r="E30">
        <f t="shared" si="6"/>
        <v>2.2860494537090279</v>
      </c>
      <c r="F30">
        <f t="shared" si="7"/>
        <v>8.02481632861595</v>
      </c>
      <c r="G30">
        <f t="shared" si="8"/>
        <v>14.324491819732383</v>
      </c>
      <c r="H30">
        <f t="shared" si="9"/>
        <v>21.041756371363451</v>
      </c>
      <c r="I30">
        <f t="shared" si="4"/>
        <v>45.677113973420816</v>
      </c>
    </row>
    <row r="31" spans="1:9" x14ac:dyDescent="0.2">
      <c r="E31">
        <f t="shared" si="6"/>
        <v>0</v>
      </c>
      <c r="F31">
        <f t="shared" si="7"/>
        <v>3.8242783426148268</v>
      </c>
      <c r="G31">
        <f t="shared" si="8"/>
        <v>9.4050789086408422</v>
      </c>
      <c r="H31">
        <f t="shared" si="9"/>
        <v>15.659808544547111</v>
      </c>
      <c r="I31">
        <f t="shared" si="4"/>
        <v>28.889165795802782</v>
      </c>
    </row>
    <row r="32" spans="1:9" x14ac:dyDescent="0.2">
      <c r="F32">
        <f t="shared" si="7"/>
        <v>0</v>
      </c>
      <c r="G32">
        <f t="shared" si="8"/>
        <v>4.4820514399364511</v>
      </c>
      <c r="H32">
        <f t="shared" si="9"/>
        <v>10.281812221274686</v>
      </c>
      <c r="I32">
        <f t="shared" si="4"/>
        <v>14.763863661211136</v>
      </c>
    </row>
    <row r="33" spans="7:9" x14ac:dyDescent="0.2">
      <c r="G33">
        <f t="shared" si="8"/>
        <v>0</v>
      </c>
      <c r="H33">
        <f t="shared" si="9"/>
        <v>4.8998643944583442</v>
      </c>
      <c r="I33">
        <f t="shared" si="4"/>
        <v>4.8998643944583442</v>
      </c>
    </row>
    <row r="34" spans="7:9" x14ac:dyDescent="0.2">
      <c r="H34">
        <f t="shared" si="9"/>
        <v>0</v>
      </c>
      <c r="I34">
        <f t="shared" si="4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I39"/>
  <sheetViews>
    <sheetView workbookViewId="0">
      <selection activeCell="I40" sqref="I40"/>
    </sheetView>
  </sheetViews>
  <sheetFormatPr baseColWidth="10" defaultRowHeight="16" x14ac:dyDescent="0.2"/>
  <sheetData>
    <row r="4" spans="1:9" x14ac:dyDescent="0.2">
      <c r="A4" t="s">
        <v>13</v>
      </c>
      <c r="B4" t="s">
        <v>83</v>
      </c>
      <c r="C4" t="s">
        <v>84</v>
      </c>
      <c r="D4" t="s">
        <v>93</v>
      </c>
      <c r="E4" t="s">
        <v>85</v>
      </c>
      <c r="F4" t="s">
        <v>86</v>
      </c>
    </row>
    <row r="5" spans="1:9" x14ac:dyDescent="0.2">
      <c r="A5" t="s">
        <v>87</v>
      </c>
      <c r="B5">
        <v>0.4</v>
      </c>
      <c r="C5">
        <f>B5</f>
        <v>0.4</v>
      </c>
      <c r="D5">
        <f>1000/85-10</f>
        <v>1.764705882352942</v>
      </c>
      <c r="E5">
        <f>(C5-0.2*D5)^2/(C5+0.8*D5)</f>
        <v>1.2223071046600367E-3</v>
      </c>
      <c r="F5">
        <f>E5</f>
        <v>1.2223071046600367E-3</v>
      </c>
    </row>
    <row r="6" spans="1:9" x14ac:dyDescent="0.2">
      <c r="A6" s="3" t="s">
        <v>92</v>
      </c>
      <c r="B6">
        <v>0.4</v>
      </c>
      <c r="C6">
        <f>B6+B5</f>
        <v>0.8</v>
      </c>
      <c r="D6">
        <f t="shared" ref="D6:D10" si="0">1000/85-10</f>
        <v>1.764705882352942</v>
      </c>
      <c r="E6">
        <f t="shared" ref="E6:E10" si="1">(C6-0.2*D6)^2/(C6+0.8*D6)</f>
        <v>9.0362953692115042E-2</v>
      </c>
      <c r="F6">
        <f>E6-E5</f>
        <v>8.9140646587455005E-2</v>
      </c>
    </row>
    <row r="7" spans="1:9" x14ac:dyDescent="0.2">
      <c r="A7" t="s">
        <v>88</v>
      </c>
      <c r="B7">
        <v>0.4</v>
      </c>
      <c r="C7">
        <f>B7+B6+B5</f>
        <v>1.2000000000000002</v>
      </c>
      <c r="D7">
        <f t="shared" si="0"/>
        <v>1.764705882352942</v>
      </c>
      <c r="E7">
        <f t="shared" si="1"/>
        <v>0.27472178060413344</v>
      </c>
      <c r="F7">
        <f>E7-E6</f>
        <v>0.18435882691201838</v>
      </c>
    </row>
    <row r="8" spans="1:9" x14ac:dyDescent="0.2">
      <c r="A8" t="s">
        <v>89</v>
      </c>
      <c r="B8">
        <v>0.5</v>
      </c>
      <c r="C8">
        <f>B8+B7+B6+B5</f>
        <v>1.7000000000000002</v>
      </c>
      <c r="D8">
        <f t="shared" si="0"/>
        <v>1.764705882352942</v>
      </c>
      <c r="E8">
        <f t="shared" si="1"/>
        <v>0.58313132436339365</v>
      </c>
      <c r="F8">
        <f t="shared" ref="F8:F10" si="2">E8-E7</f>
        <v>0.30840954375926022</v>
      </c>
    </row>
    <row r="9" spans="1:9" x14ac:dyDescent="0.2">
      <c r="A9" t="s">
        <v>90</v>
      </c>
      <c r="B9">
        <v>0.5</v>
      </c>
      <c r="C9">
        <f>B9+B8+B7+B6+B5</f>
        <v>2.1999999999999997</v>
      </c>
      <c r="D9">
        <f t="shared" si="0"/>
        <v>1.764705882352942</v>
      </c>
      <c r="E9">
        <f t="shared" si="1"/>
        <v>0.94458708564859128</v>
      </c>
      <c r="F9">
        <f t="shared" si="2"/>
        <v>0.36145576128519763</v>
      </c>
    </row>
    <row r="10" spans="1:9" x14ac:dyDescent="0.2">
      <c r="A10" t="s">
        <v>91</v>
      </c>
      <c r="B10">
        <v>0.5</v>
      </c>
      <c r="C10">
        <f>B10+B9+B8+B7+B6+B5</f>
        <v>2.6999999999999997</v>
      </c>
      <c r="D10">
        <f t="shared" si="0"/>
        <v>1.764705882352942</v>
      </c>
      <c r="E10">
        <f t="shared" si="1"/>
        <v>1.3397374400403932</v>
      </c>
      <c r="F10">
        <f t="shared" si="2"/>
        <v>0.39515035439180191</v>
      </c>
    </row>
    <row r="11" spans="1:9" x14ac:dyDescent="0.2">
      <c r="A11">
        <v>6000</v>
      </c>
    </row>
    <row r="12" spans="1:9" x14ac:dyDescent="0.2">
      <c r="A12" t="s">
        <v>13</v>
      </c>
      <c r="B12" t="s">
        <v>94</v>
      </c>
      <c r="C12">
        <v>1E-3</v>
      </c>
      <c r="D12">
        <v>0.09</v>
      </c>
      <c r="E12">
        <v>0.184</v>
      </c>
      <c r="F12">
        <v>0.308</v>
      </c>
      <c r="G12">
        <v>0.36099999999999999</v>
      </c>
      <c r="H12">
        <v>0.39500000000000002</v>
      </c>
      <c r="I12" t="s">
        <v>95</v>
      </c>
    </row>
    <row r="13" spans="1:9" x14ac:dyDescent="0.2">
      <c r="A13">
        <v>0</v>
      </c>
      <c r="B13">
        <v>0</v>
      </c>
      <c r="C13">
        <f>$F$5*B13</f>
        <v>0</v>
      </c>
      <c r="I13">
        <f>SUM(C13:H13)</f>
        <v>0</v>
      </c>
    </row>
    <row r="14" spans="1:9" x14ac:dyDescent="0.2">
      <c r="A14">
        <v>10</v>
      </c>
      <c r="B14">
        <v>123.32</v>
      </c>
      <c r="C14">
        <f t="shared" ref="C14:C34" si="3">$F$5*B14</f>
        <v>0.15073491214667573</v>
      </c>
      <c r="D14">
        <f>$F$6*B13</f>
        <v>0</v>
      </c>
      <c r="I14">
        <f t="shared" ref="I14:I39" si="4">SUM(C14:H14)</f>
        <v>0.15073491214667573</v>
      </c>
    </row>
    <row r="15" spans="1:9" x14ac:dyDescent="0.2">
      <c r="A15">
        <v>20</v>
      </c>
      <c r="B15">
        <v>177.38</v>
      </c>
      <c r="C15">
        <f t="shared" si="3"/>
        <v>0.2168128342245973</v>
      </c>
      <c r="D15">
        <f t="shared" ref="D15:D35" si="5">$F$6*B14</f>
        <v>10.992824537164951</v>
      </c>
      <c r="E15">
        <f>$F$7*B13</f>
        <v>0</v>
      </c>
      <c r="I15">
        <f t="shared" si="4"/>
        <v>11.209637371389549</v>
      </c>
    </row>
    <row r="16" spans="1:9" x14ac:dyDescent="0.2">
      <c r="A16">
        <v>30</v>
      </c>
      <c r="B16">
        <v>229.53</v>
      </c>
      <c r="C16">
        <f t="shared" si="3"/>
        <v>0.28055614973261822</v>
      </c>
      <c r="D16">
        <f t="shared" si="5"/>
        <v>15.811767891682768</v>
      </c>
      <c r="E16">
        <f t="shared" ref="E16:E36" si="6">$F$7*B14</f>
        <v>22.735130534790105</v>
      </c>
      <c r="F16">
        <f>$F$8*B13</f>
        <v>0</v>
      </c>
      <c r="I16">
        <f t="shared" si="4"/>
        <v>38.827454576205497</v>
      </c>
    </row>
    <row r="17" spans="1:9" x14ac:dyDescent="0.2">
      <c r="A17">
        <v>40</v>
      </c>
      <c r="B17">
        <v>159.53</v>
      </c>
      <c r="C17">
        <f t="shared" si="3"/>
        <v>0.19499465240641564</v>
      </c>
      <c r="D17">
        <f t="shared" si="5"/>
        <v>20.460452611218546</v>
      </c>
      <c r="E17">
        <f t="shared" si="6"/>
        <v>32.701568717653821</v>
      </c>
      <c r="F17">
        <f t="shared" ref="F17:F37" si="7">$F$8*B14</f>
        <v>38.033064936391966</v>
      </c>
      <c r="G17">
        <f>$F$9*B13</f>
        <v>0</v>
      </c>
      <c r="I17">
        <f t="shared" si="4"/>
        <v>91.390080917670744</v>
      </c>
    </row>
    <row r="18" spans="1:9" x14ac:dyDescent="0.2">
      <c r="A18">
        <v>50</v>
      </c>
      <c r="B18">
        <v>115.96</v>
      </c>
      <c r="C18">
        <f t="shared" si="3"/>
        <v>0.14173873185637784</v>
      </c>
      <c r="D18">
        <f t="shared" si="5"/>
        <v>14.220607350096698</v>
      </c>
      <c r="E18">
        <f t="shared" si="6"/>
        <v>42.31588154111558</v>
      </c>
      <c r="F18">
        <f t="shared" si="7"/>
        <v>54.705684872017578</v>
      </c>
      <c r="G18">
        <f t="shared" ref="G18:G38" si="8">$F$9*B14</f>
        <v>44.574724481690566</v>
      </c>
      <c r="H18">
        <f>$F$10*B13</f>
        <v>0</v>
      </c>
      <c r="I18">
        <f t="shared" si="4"/>
        <v>155.9586369767768</v>
      </c>
    </row>
    <row r="19" spans="1:9" x14ac:dyDescent="0.2">
      <c r="A19">
        <v>60</v>
      </c>
      <c r="B19">
        <v>108.51</v>
      </c>
      <c r="C19">
        <f t="shared" si="3"/>
        <v>0.13263254392666057</v>
      </c>
      <c r="D19">
        <f t="shared" si="5"/>
        <v>10.336749378281281</v>
      </c>
      <c r="E19">
        <f t="shared" si="6"/>
        <v>29.410763657274291</v>
      </c>
      <c r="F19">
        <f t="shared" si="7"/>
        <v>70.789242579063</v>
      </c>
      <c r="G19">
        <f t="shared" si="8"/>
        <v>64.115022936768355</v>
      </c>
      <c r="H19">
        <f t="shared" ref="H19:H39" si="9">$F$10*B14</f>
        <v>48.729941703597007</v>
      </c>
      <c r="I19">
        <f t="shared" si="4"/>
        <v>223.51435279891061</v>
      </c>
    </row>
    <row r="20" spans="1:9" x14ac:dyDescent="0.2">
      <c r="A20">
        <v>70</v>
      </c>
      <c r="B20">
        <v>101.07</v>
      </c>
      <c r="C20">
        <f t="shared" si="3"/>
        <v>0.1235385790679899</v>
      </c>
      <c r="D20">
        <f t="shared" si="5"/>
        <v>9.6726515612047432</v>
      </c>
      <c r="E20">
        <f t="shared" si="6"/>
        <v>21.378249568717649</v>
      </c>
      <c r="F20">
        <f t="shared" si="7"/>
        <v>49.200574515914781</v>
      </c>
      <c r="G20">
        <f t="shared" si="8"/>
        <v>82.964940887791414</v>
      </c>
      <c r="H20">
        <f t="shared" si="9"/>
        <v>70.091769862017827</v>
      </c>
      <c r="I20">
        <f t="shared" si="4"/>
        <v>233.4317249747144</v>
      </c>
    </row>
    <row r="21" spans="1:9" x14ac:dyDescent="0.2">
      <c r="A21">
        <v>80</v>
      </c>
      <c r="B21">
        <v>93.62</v>
      </c>
      <c r="C21">
        <f t="shared" si="3"/>
        <v>0.11443239113827264</v>
      </c>
      <c r="D21">
        <f t="shared" si="5"/>
        <v>9.0094451505940771</v>
      </c>
      <c r="E21">
        <f t="shared" si="6"/>
        <v>20.004776308223114</v>
      </c>
      <c r="F21">
        <f t="shared" si="7"/>
        <v>35.763170694323811</v>
      </c>
      <c r="G21">
        <f t="shared" si="8"/>
        <v>57.663037597827575</v>
      </c>
      <c r="H21">
        <f t="shared" si="9"/>
        <v>90.698860843550293</v>
      </c>
      <c r="I21">
        <f t="shared" si="4"/>
        <v>213.25372298565713</v>
      </c>
    </row>
    <row r="22" spans="1:9" x14ac:dyDescent="0.2">
      <c r="A22">
        <v>90</v>
      </c>
      <c r="B22">
        <v>86.17</v>
      </c>
      <c r="C22">
        <f t="shared" si="3"/>
        <v>0.10532620320855536</v>
      </c>
      <c r="D22">
        <f t="shared" si="5"/>
        <v>8.3453473335175374</v>
      </c>
      <c r="E22">
        <f t="shared" si="6"/>
        <v>18.633146635997697</v>
      </c>
      <c r="F22">
        <f t="shared" si="7"/>
        <v>33.465519593317325</v>
      </c>
      <c r="G22">
        <f t="shared" si="8"/>
        <v>41.914410078631512</v>
      </c>
      <c r="H22">
        <f t="shared" si="9"/>
        <v>63.038336036124157</v>
      </c>
      <c r="I22">
        <f t="shared" si="4"/>
        <v>165.50208588079678</v>
      </c>
    </row>
    <row r="23" spans="1:9" x14ac:dyDescent="0.2">
      <c r="A23">
        <v>100</v>
      </c>
      <c r="B23">
        <v>78.73</v>
      </c>
      <c r="C23">
        <f t="shared" si="3"/>
        <v>9.6232238349884688E-2</v>
      </c>
      <c r="D23">
        <f t="shared" si="5"/>
        <v>7.6812495164409977</v>
      </c>
      <c r="E23">
        <f t="shared" si="6"/>
        <v>17.259673375503162</v>
      </c>
      <c r="F23">
        <f t="shared" si="7"/>
        <v>31.170952587748427</v>
      </c>
      <c r="G23">
        <f t="shared" si="8"/>
        <v>39.221564657056796</v>
      </c>
      <c r="H23">
        <f t="shared" si="9"/>
        <v>45.821635095273344</v>
      </c>
      <c r="I23">
        <f t="shared" si="4"/>
        <v>141.25130747037261</v>
      </c>
    </row>
    <row r="24" spans="1:9" x14ac:dyDescent="0.2">
      <c r="A24">
        <v>110</v>
      </c>
      <c r="B24">
        <v>71.28</v>
      </c>
      <c r="C24">
        <f t="shared" si="3"/>
        <v>8.7126050420167411E-2</v>
      </c>
      <c r="D24">
        <f t="shared" si="5"/>
        <v>7.0180431058303325</v>
      </c>
      <c r="E24">
        <f t="shared" si="6"/>
        <v>15.886200115008624</v>
      </c>
      <c r="F24">
        <f t="shared" si="7"/>
        <v>28.873301486741944</v>
      </c>
      <c r="G24">
        <f t="shared" si="8"/>
        <v>36.532333793094921</v>
      </c>
      <c r="H24">
        <f t="shared" si="9"/>
        <v>42.877764955054424</v>
      </c>
      <c r="I24">
        <f t="shared" si="4"/>
        <v>131.27476950615042</v>
      </c>
    </row>
    <row r="25" spans="1:9" x14ac:dyDescent="0.2">
      <c r="A25">
        <v>120</v>
      </c>
      <c r="B25">
        <v>63.83</v>
      </c>
      <c r="C25">
        <f t="shared" si="3"/>
        <v>7.8019862490450134E-2</v>
      </c>
      <c r="D25">
        <f t="shared" si="5"/>
        <v>6.3539452887537928</v>
      </c>
      <c r="E25">
        <f t="shared" si="6"/>
        <v>14.514570442783208</v>
      </c>
      <c r="F25">
        <f t="shared" si="7"/>
        <v>26.575650385735454</v>
      </c>
      <c r="G25">
        <f t="shared" si="8"/>
        <v>33.839488371520204</v>
      </c>
      <c r="H25">
        <f t="shared" si="9"/>
        <v>39.937846318379414</v>
      </c>
      <c r="I25">
        <f t="shared" si="4"/>
        <v>121.29952066966253</v>
      </c>
    </row>
    <row r="26" spans="1:9" x14ac:dyDescent="0.2">
      <c r="A26">
        <v>130</v>
      </c>
      <c r="B26">
        <v>56.38</v>
      </c>
      <c r="C26">
        <f t="shared" si="3"/>
        <v>6.8913674560732871E-2</v>
      </c>
      <c r="D26">
        <f t="shared" si="5"/>
        <v>5.6898474716772531</v>
      </c>
      <c r="E26">
        <f t="shared" si="6"/>
        <v>13.14109718228867</v>
      </c>
      <c r="F26">
        <f t="shared" si="7"/>
        <v>24.281083380166557</v>
      </c>
      <c r="G26">
        <f t="shared" si="8"/>
        <v>31.14664294994548</v>
      </c>
      <c r="H26">
        <f t="shared" si="9"/>
        <v>36.993976178160494</v>
      </c>
      <c r="I26">
        <f t="shared" si="4"/>
        <v>111.32156083679919</v>
      </c>
    </row>
    <row r="27" spans="1:9" x14ac:dyDescent="0.2">
      <c r="A27">
        <v>140</v>
      </c>
      <c r="B27">
        <v>48.94</v>
      </c>
      <c r="C27">
        <f t="shared" si="3"/>
        <v>5.9819709702062192E-2</v>
      </c>
      <c r="D27">
        <f t="shared" si="5"/>
        <v>5.0257496546007134</v>
      </c>
      <c r="E27">
        <f t="shared" si="6"/>
        <v>11.767623921794133</v>
      </c>
      <c r="F27">
        <f t="shared" si="7"/>
        <v>21.98343227916007</v>
      </c>
      <c r="G27">
        <f t="shared" si="8"/>
        <v>28.457412085983609</v>
      </c>
      <c r="H27">
        <f t="shared" si="9"/>
        <v>34.050106037941568</v>
      </c>
      <c r="I27">
        <f t="shared" si="4"/>
        <v>101.34414368918215</v>
      </c>
    </row>
    <row r="28" spans="1:9" x14ac:dyDescent="0.2">
      <c r="A28">
        <v>150</v>
      </c>
      <c r="B28">
        <v>41.49</v>
      </c>
      <c r="C28">
        <f t="shared" si="3"/>
        <v>5.0713521772344922E-2</v>
      </c>
      <c r="D28">
        <f t="shared" si="5"/>
        <v>4.3625432439900473</v>
      </c>
      <c r="E28">
        <f t="shared" si="6"/>
        <v>10.394150661299596</v>
      </c>
      <c r="F28">
        <f t="shared" si="7"/>
        <v>19.685781178153579</v>
      </c>
      <c r="G28">
        <f t="shared" si="8"/>
        <v>25.764566664408889</v>
      </c>
      <c r="H28">
        <f t="shared" si="9"/>
        <v>31.110187401266565</v>
      </c>
      <c r="I28">
        <f t="shared" si="4"/>
        <v>91.367942670891011</v>
      </c>
    </row>
    <row r="29" spans="1:9" x14ac:dyDescent="0.2">
      <c r="A29">
        <v>160</v>
      </c>
      <c r="B29">
        <v>34.04</v>
      </c>
      <c r="C29">
        <f t="shared" si="3"/>
        <v>4.1607333842627645E-2</v>
      </c>
      <c r="D29">
        <f t="shared" si="5"/>
        <v>3.6984454269135085</v>
      </c>
      <c r="E29">
        <f t="shared" si="6"/>
        <v>9.0225209890741791</v>
      </c>
      <c r="F29">
        <f t="shared" si="7"/>
        <v>17.388130077147093</v>
      </c>
      <c r="G29">
        <f t="shared" si="8"/>
        <v>23.071721242834165</v>
      </c>
      <c r="H29">
        <f t="shared" si="9"/>
        <v>28.166317261047642</v>
      </c>
      <c r="I29">
        <f t="shared" si="4"/>
        <v>81.388742330859216</v>
      </c>
    </row>
    <row r="30" spans="1:9" x14ac:dyDescent="0.2">
      <c r="A30">
        <v>170</v>
      </c>
      <c r="B30">
        <v>26.6</v>
      </c>
      <c r="C30">
        <f t="shared" si="3"/>
        <v>3.2513368983956979E-2</v>
      </c>
      <c r="D30">
        <f t="shared" si="5"/>
        <v>3.0343476098369684</v>
      </c>
      <c r="E30">
        <f t="shared" si="6"/>
        <v>7.6490477285796432</v>
      </c>
      <c r="F30">
        <f t="shared" si="7"/>
        <v>15.093563071578194</v>
      </c>
      <c r="G30">
        <f t="shared" si="8"/>
        <v>20.378875821259442</v>
      </c>
      <c r="H30">
        <f t="shared" si="9"/>
        <v>25.222447120828715</v>
      </c>
      <c r="I30">
        <f t="shared" si="4"/>
        <v>71.410794721066921</v>
      </c>
    </row>
    <row r="31" spans="1:9" x14ac:dyDescent="0.2">
      <c r="A31">
        <v>180</v>
      </c>
      <c r="B31">
        <v>19.149999999999999</v>
      </c>
      <c r="C31">
        <f t="shared" si="3"/>
        <v>2.3407181054239699E-2</v>
      </c>
      <c r="D31">
        <f t="shared" si="5"/>
        <v>2.3711411992263032</v>
      </c>
      <c r="E31">
        <f t="shared" si="6"/>
        <v>6.2755744680851056</v>
      </c>
      <c r="F31">
        <f t="shared" si="7"/>
        <v>12.795911970571707</v>
      </c>
      <c r="G31">
        <f t="shared" si="8"/>
        <v>17.68964495729757</v>
      </c>
      <c r="H31">
        <f t="shared" si="9"/>
        <v>22.278576980609792</v>
      </c>
      <c r="I31">
        <f t="shared" si="4"/>
        <v>61.434256756844718</v>
      </c>
    </row>
    <row r="32" spans="1:9" x14ac:dyDescent="0.2">
      <c r="A32">
        <v>190</v>
      </c>
      <c r="B32">
        <v>11.7</v>
      </c>
      <c r="C32">
        <f t="shared" si="3"/>
        <v>1.4300993124522429E-2</v>
      </c>
      <c r="D32">
        <f t="shared" si="5"/>
        <v>1.7070433821497633</v>
      </c>
      <c r="E32">
        <f t="shared" si="6"/>
        <v>4.9039447958596893</v>
      </c>
      <c r="F32">
        <f t="shared" si="7"/>
        <v>10.498260869565218</v>
      </c>
      <c r="G32">
        <f t="shared" si="8"/>
        <v>14.99679953572285</v>
      </c>
      <c r="H32">
        <f t="shared" si="9"/>
        <v>19.338658343934785</v>
      </c>
      <c r="I32">
        <f t="shared" si="4"/>
        <v>51.459007920356825</v>
      </c>
    </row>
    <row r="33" spans="1:9" x14ac:dyDescent="0.2">
      <c r="A33">
        <v>200</v>
      </c>
      <c r="B33">
        <v>4.25</v>
      </c>
      <c r="C33">
        <f t="shared" si="3"/>
        <v>5.1948051948051558E-3</v>
      </c>
      <c r="D33">
        <f t="shared" si="5"/>
        <v>1.0429455650732236</v>
      </c>
      <c r="E33">
        <f t="shared" si="6"/>
        <v>3.5304715353651517</v>
      </c>
      <c r="F33">
        <f t="shared" si="7"/>
        <v>8.2036938639963228</v>
      </c>
      <c r="G33">
        <f t="shared" si="8"/>
        <v>12.303954114148127</v>
      </c>
      <c r="H33">
        <f t="shared" si="9"/>
        <v>16.394788203715862</v>
      </c>
      <c r="I33">
        <f t="shared" si="4"/>
        <v>41.481048087493491</v>
      </c>
    </row>
    <row r="34" spans="1:9" x14ac:dyDescent="0.2">
      <c r="A34">
        <v>210</v>
      </c>
      <c r="B34">
        <v>0</v>
      </c>
      <c r="C34">
        <f t="shared" si="3"/>
        <v>0</v>
      </c>
      <c r="D34">
        <f t="shared" si="5"/>
        <v>0.37884774799668375</v>
      </c>
      <c r="E34">
        <f t="shared" si="6"/>
        <v>2.1569982748706149</v>
      </c>
      <c r="F34">
        <f t="shared" si="7"/>
        <v>5.9060427629898324</v>
      </c>
      <c r="G34">
        <f t="shared" si="8"/>
        <v>9.6147232501862572</v>
      </c>
      <c r="H34">
        <f t="shared" si="9"/>
        <v>13.450918063496937</v>
      </c>
      <c r="I34">
        <f t="shared" si="4"/>
        <v>31.507530099540325</v>
      </c>
    </row>
    <row r="35" spans="1:9" x14ac:dyDescent="0.2">
      <c r="D35">
        <f t="shared" si="5"/>
        <v>0</v>
      </c>
      <c r="E35">
        <f t="shared" si="6"/>
        <v>0.78352501437607813</v>
      </c>
      <c r="F35">
        <f t="shared" si="7"/>
        <v>3.6083916619833443</v>
      </c>
      <c r="G35">
        <f t="shared" si="8"/>
        <v>6.9218778286115343</v>
      </c>
      <c r="H35">
        <f t="shared" si="9"/>
        <v>10.510999426821931</v>
      </c>
      <c r="I35">
        <f t="shared" si="4"/>
        <v>21.82479393179289</v>
      </c>
    </row>
    <row r="36" spans="1:9" x14ac:dyDescent="0.2">
      <c r="E36">
        <f t="shared" si="6"/>
        <v>0</v>
      </c>
      <c r="F36">
        <f t="shared" si="7"/>
        <v>1.3107405609768559</v>
      </c>
      <c r="G36">
        <f t="shared" si="8"/>
        <v>4.2290324070368124</v>
      </c>
      <c r="H36">
        <f t="shared" si="9"/>
        <v>7.5671292866030058</v>
      </c>
      <c r="I36">
        <f t="shared" si="4"/>
        <v>13.106902254616674</v>
      </c>
    </row>
    <row r="37" spans="1:9" x14ac:dyDescent="0.2">
      <c r="F37">
        <f t="shared" si="7"/>
        <v>0</v>
      </c>
      <c r="G37">
        <f t="shared" si="8"/>
        <v>1.53618698546209</v>
      </c>
      <c r="H37">
        <f t="shared" si="9"/>
        <v>4.6232591463840818</v>
      </c>
      <c r="I37">
        <f t="shared" si="4"/>
        <v>6.1594461318461722</v>
      </c>
    </row>
    <row r="38" spans="1:9" x14ac:dyDescent="0.2">
      <c r="G38">
        <f t="shared" si="8"/>
        <v>0</v>
      </c>
      <c r="H38">
        <f t="shared" si="9"/>
        <v>1.6793890061651582</v>
      </c>
      <c r="I38">
        <f t="shared" si="4"/>
        <v>1.6793890061651582</v>
      </c>
    </row>
    <row r="39" spans="1:9" x14ac:dyDescent="0.2">
      <c r="H39">
        <f t="shared" si="9"/>
        <v>0</v>
      </c>
      <c r="I39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7.2.2</vt:lpstr>
      <vt:lpstr>7.4.5</vt:lpstr>
      <vt:lpstr>7.5.3</vt:lpstr>
      <vt:lpstr>7.6.2</vt:lpstr>
      <vt:lpstr>ls</vt:lpstr>
      <vt:lpstr>lp</vt:lpstr>
      <vt:lpstr>7.7.2</vt:lpstr>
      <vt:lpstr>7.7.3</vt:lpstr>
      <vt:lpstr>7.7.3 (2)</vt:lpstr>
      <vt:lpstr>7.8.2</vt:lpstr>
      <vt:lpstr>7.8.2 other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Karun Joseph</dc:creator>
  <cp:lastModifiedBy>Karun Joseph</cp:lastModifiedBy>
  <dcterms:created xsi:type="dcterms:W3CDTF">2016-11-21T11:08:35Z</dcterms:created>
  <dcterms:modified xsi:type="dcterms:W3CDTF">2016-11-22T08:14:48Z</dcterms:modified>
</cp:coreProperties>
</file>