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5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Ex4.xml" ContentType="application/vnd.ms-office.chartex+xml"/>
  <Override PartName="/xl/charts/style45.xml" ContentType="application/vnd.ms-office.chartstyle+xml"/>
  <Override PartName="/xl/charts/colors45.xml" ContentType="application/vnd.ms-office.chartcolorstyle+xml"/>
  <Override PartName="/xl/charts/chartEx5.xml" ContentType="application/vnd.ms-office.chartex+xml"/>
  <Override PartName="/xl/charts/style46.xml" ContentType="application/vnd.ms-office.chartstyle+xml"/>
  <Override PartName="/xl/charts/colors46.xml" ContentType="application/vnd.ms-office.chartcolorstyle+xml"/>
  <Override PartName="/xl/charts/chart45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6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7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48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49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Ex6.xml" ContentType="application/vnd.ms-office.chartex+xml"/>
  <Override PartName="/xl/charts/style52.xml" ContentType="application/vnd.ms-office.chartstyle+xml"/>
  <Override PartName="/xl/charts/colors52.xml" ContentType="application/vnd.ms-office.chartcolorstyle+xml"/>
  <Override PartName="/xl/charts/chart50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1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8.xml" ContentType="application/vnd.openxmlformats-officedocument.drawing+xml"/>
  <Override PartName="/xl/charts/chart52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3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4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5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6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57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58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59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0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1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2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3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4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5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6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67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68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69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0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1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2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3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4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5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6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77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78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79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0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1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2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3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4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5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9.xml" ContentType="application/vnd.openxmlformats-officedocument.drawing+xml"/>
  <Override PartName="/xl/charts/chart86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87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0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1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2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3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4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5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6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7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98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99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0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E6D79F0B-47C1-4BD8-8FFC-5E55C96F1224}" xr6:coauthVersionLast="47" xr6:coauthVersionMax="47" xr10:uidLastSave="{00000000-0000-0000-0000-000000000000}"/>
  <bookViews>
    <workbookView xWindow="-120" yWindow="-120" windowWidth="20730" windowHeight="11040" firstSheet="16" activeTab="18" xr2:uid="{59DE854C-C43E-469B-AD10-E94808B22BAE}"/>
  </bookViews>
  <sheets>
    <sheet name="Sheet3" sheetId="16" state="hidden" r:id="rId1"/>
    <sheet name="Sheet7" sheetId="21" state="hidden" r:id="rId2"/>
    <sheet name="Sheet9" sheetId="23" state="hidden" r:id="rId3"/>
    <sheet name="Dissolved Silicon" sheetId="24" state="hidden" r:id="rId4"/>
    <sheet name="Sheet8" sheetId="30" state="hidden" r:id="rId5"/>
    <sheet name="Sheet13" sheetId="44" state="hidden" r:id="rId6"/>
    <sheet name="Sheet14" sheetId="45" state="hidden" r:id="rId7"/>
    <sheet name="Sheet2" sheetId="48" state="hidden" r:id="rId8"/>
    <sheet name="Sheet4" sheetId="49" state="hidden" r:id="rId9"/>
    <sheet name="Insights" sheetId="52" r:id="rId10"/>
    <sheet name="Intro" sheetId="51" r:id="rId11"/>
    <sheet name="Table1" sheetId="1" r:id="rId12"/>
    <sheet name="Distribution" sheetId="2" r:id="rId13"/>
    <sheet name="Correlation" sheetId="5" r:id="rId14"/>
    <sheet name="Time series analysis" sheetId="6" r:id="rId15"/>
    <sheet name="Prediction" sheetId="13" r:id="rId16"/>
    <sheet name="Hypothesis Testing " sheetId="12" r:id="rId17"/>
    <sheet name="Impact of Environment" sheetId="33" r:id="rId18"/>
    <sheet name="Outliers &amp; Anomalies" sheetId="34" r:id="rId19"/>
    <sheet name="Insights &amp; Report " sheetId="35" r:id="rId20"/>
    <sheet name="Dashboard" sheetId="47" r:id="rId21"/>
  </sheets>
  <definedNames>
    <definedName name="_xlchart.v1.0" hidden="1">Table1!$M$1</definedName>
    <definedName name="_xlchart.v1.1" hidden="1">Table1!$M$2:$M$79</definedName>
    <definedName name="_xlchart.v1.10" hidden="1">Table1!$K$2:$K$79</definedName>
    <definedName name="_xlchart.v1.2" hidden="1">Table1!$L$2:$L$79</definedName>
    <definedName name="_xlchart.v1.3" hidden="1">Table1!$L$1</definedName>
    <definedName name="_xlchart.v1.4" hidden="1">Table1!$L$2:$L$79</definedName>
    <definedName name="_xlchart.v1.5" hidden="1">Table1!$C$1</definedName>
    <definedName name="_xlchart.v1.6" hidden="1">Table1!$C$2:$C$79</definedName>
    <definedName name="_xlchart.v1.7" hidden="1">Table1!$AW$2</definedName>
    <definedName name="_xlchart.v1.8" hidden="1">Table1!$AW$3:$AW$80</definedName>
    <definedName name="_xlchart.v1.9" hidden="1">Table1!$K$1</definedName>
    <definedName name="ExternalData_1" localSheetId="11" hidden="1">Table1!$A$1:$P$79</definedName>
    <definedName name="_xlnm.Print_Area" localSheetId="20">Dashboard!$A$3:$U$134</definedName>
    <definedName name="_xlnm.Print_Area" localSheetId="12">Distribution!$A$1:$R$153</definedName>
    <definedName name="_xlnm.Print_Area" localSheetId="9">Insights!$B$1:$V$59</definedName>
    <definedName name="_xlnm.Print_Area" localSheetId="10">Intro!$B$1:$U$39</definedName>
  </definedNames>
  <calcPr calcId="191029"/>
  <pivotCaches>
    <pivotCache cacheId="0" r:id="rId22"/>
    <pivotCache cacheId="1" r:id="rId23"/>
    <pivotCache cacheId="2" r:id="rId24"/>
    <pivotCache cacheId="3" r:id="rId25"/>
    <pivotCache cacheId="4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7" l="1"/>
  <c r="B9" i="35"/>
  <c r="L6" i="47"/>
  <c r="K6" i="47"/>
  <c r="J6" i="47"/>
  <c r="F6" i="47"/>
  <c r="G6" i="47"/>
  <c r="H6" i="47"/>
  <c r="E6" i="47"/>
  <c r="F9" i="35"/>
  <c r="E9" i="35"/>
  <c r="D9" i="35"/>
  <c r="C9" i="35"/>
  <c r="D6" i="35"/>
  <c r="C6" i="35"/>
  <c r="F6" i="35"/>
  <c r="E6" i="35"/>
  <c r="B6" i="35"/>
  <c r="D87" i="1"/>
  <c r="C74" i="45"/>
  <c r="C75" i="45"/>
  <c r="C68" i="45"/>
  <c r="C8" i="49"/>
  <c r="C61" i="45"/>
  <c r="C9" i="49"/>
  <c r="C62" i="45"/>
  <c r="C69" i="45"/>
  <c r="C10" i="49"/>
  <c r="C70" i="45"/>
  <c r="C8" i="48"/>
  <c r="C63" i="45"/>
  <c r="C64" i="45"/>
  <c r="C71" i="45"/>
  <c r="C7" i="48"/>
  <c r="C72" i="45"/>
  <c r="C65" i="45"/>
  <c r="C73" i="45"/>
  <c r="C66" i="45"/>
  <c r="C67" i="45"/>
  <c r="C7" i="49"/>
  <c r="Q33" i="1" l="1"/>
  <c r="T33" i="1"/>
  <c r="Q35" i="1"/>
  <c r="T35" i="1"/>
  <c r="Q37" i="1"/>
  <c r="T37" i="1"/>
  <c r="Q39" i="1"/>
  <c r="T39" i="1"/>
  <c r="Q41" i="1"/>
  <c r="T41" i="1"/>
  <c r="Q43" i="1"/>
  <c r="T43" i="1"/>
  <c r="E72" i="45"/>
  <c r="D67" i="45"/>
  <c r="D72" i="45"/>
  <c r="D70" i="45"/>
  <c r="D68" i="45"/>
  <c r="E9" i="49"/>
  <c r="D9" i="49"/>
  <c r="E8" i="48"/>
  <c r="E7" i="48"/>
  <c r="D73" i="45"/>
  <c r="E64" i="45"/>
  <c r="E62" i="45"/>
  <c r="D8" i="48"/>
  <c r="D10" i="49"/>
  <c r="D7" i="49"/>
  <c r="E66" i="45"/>
  <c r="D71" i="45"/>
  <c r="E69" i="45"/>
  <c r="D75" i="45"/>
  <c r="D66" i="45"/>
  <c r="E71" i="45"/>
  <c r="D69" i="45"/>
  <c r="E75" i="45"/>
  <c r="E8" i="49"/>
  <c r="D7" i="48"/>
  <c r="D64" i="45"/>
  <c r="D62" i="45"/>
  <c r="D74" i="45"/>
  <c r="E73" i="45"/>
  <c r="E10" i="49"/>
  <c r="E74" i="45"/>
  <c r="D8" i="49"/>
  <c r="D65" i="45"/>
  <c r="D63" i="45"/>
  <c r="E61" i="45"/>
  <c r="E65" i="45"/>
  <c r="E63" i="45"/>
  <c r="D61" i="45"/>
  <c r="E7" i="49"/>
  <c r="E67" i="45"/>
  <c r="E70" i="45"/>
  <c r="E68" i="45"/>
  <c r="Q3" i="1" l="1"/>
  <c r="Q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4" i="1"/>
  <c r="Q36" i="1"/>
  <c r="Q38" i="1"/>
  <c r="Q40" i="1"/>
  <c r="Q42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J132" i="12"/>
  <c r="D60" i="5"/>
  <c r="D59" i="5"/>
  <c r="H42" i="5"/>
  <c r="H41" i="5"/>
  <c r="E21" i="5"/>
  <c r="D21" i="5"/>
  <c r="E20" i="5"/>
  <c r="D20" i="5"/>
  <c r="E19" i="5"/>
  <c r="D19" i="5"/>
  <c r="E17" i="5"/>
  <c r="D17" i="5"/>
  <c r="E75" i="2"/>
  <c r="E74" i="2"/>
  <c r="D74" i="2"/>
  <c r="E73" i="2"/>
  <c r="D73" i="2"/>
  <c r="I119" i="1"/>
  <c r="H119" i="1"/>
  <c r="G119" i="1"/>
  <c r="I118" i="1"/>
  <c r="H118" i="1"/>
  <c r="G118" i="1"/>
  <c r="I117" i="1"/>
  <c r="H117" i="1"/>
  <c r="G117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F88" i="1"/>
  <c r="C88" i="1"/>
  <c r="P87" i="1"/>
  <c r="O87" i="1"/>
  <c r="N87" i="1"/>
  <c r="M87" i="1"/>
  <c r="L87" i="1"/>
  <c r="J87" i="1"/>
  <c r="I87" i="1"/>
  <c r="H87" i="1"/>
  <c r="F87" i="1"/>
  <c r="E87" i="1"/>
  <c r="C87" i="1"/>
  <c r="P81" i="1"/>
  <c r="P88" i="1" s="1"/>
  <c r="O81" i="1"/>
  <c r="O89" i="1" s="1"/>
  <c r="N81" i="1"/>
  <c r="N88" i="1" s="1"/>
  <c r="M81" i="1"/>
  <c r="M89" i="1" s="1"/>
  <c r="L81" i="1"/>
  <c r="L89" i="1" s="1"/>
  <c r="J81" i="1"/>
  <c r="J89" i="1" s="1"/>
  <c r="I81" i="1"/>
  <c r="I89" i="1" s="1"/>
  <c r="H81" i="1"/>
  <c r="H89" i="1" s="1"/>
  <c r="G81" i="1"/>
  <c r="F81" i="1"/>
  <c r="F89" i="1" s="1"/>
  <c r="E81" i="1"/>
  <c r="E89" i="1" s="1"/>
  <c r="D81" i="1"/>
  <c r="D89" i="1" s="1"/>
  <c r="C81" i="1"/>
  <c r="C89" i="1" s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2" i="1"/>
  <c r="U43" i="1" s="1"/>
  <c r="T40" i="1"/>
  <c r="U41" i="1" s="1"/>
  <c r="T38" i="1"/>
  <c r="U39" i="1" s="1"/>
  <c r="T36" i="1"/>
  <c r="U37" i="1" s="1"/>
  <c r="T34" i="1"/>
  <c r="U35" i="1" s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AS3" i="1"/>
  <c r="T3" i="1"/>
  <c r="R3" i="1"/>
  <c r="R4" i="1" s="1"/>
  <c r="C66" i="30"/>
  <c r="C58" i="30"/>
  <c r="C8" i="23"/>
  <c r="C17" i="16"/>
  <c r="C7" i="23"/>
  <c r="C63" i="30"/>
  <c r="C55" i="30"/>
  <c r="C7" i="16"/>
  <c r="C60" i="30"/>
  <c r="C8" i="24"/>
  <c r="C19" i="16"/>
  <c r="C57" i="30"/>
  <c r="C68" i="30"/>
  <c r="C65" i="30"/>
  <c r="C16" i="16"/>
  <c r="C62" i="30"/>
  <c r="C10" i="24"/>
  <c r="D8" i="21"/>
  <c r="C67" i="30"/>
  <c r="C59" i="30"/>
  <c r="C7" i="24"/>
  <c r="C8" i="21"/>
  <c r="C18" i="16"/>
  <c r="C64" i="30"/>
  <c r="C56" i="30"/>
  <c r="D7" i="21"/>
  <c r="C61" i="30"/>
  <c r="C9" i="24"/>
  <c r="C8" i="16"/>
  <c r="C7" i="21"/>
  <c r="U33" i="1" l="1"/>
  <c r="U5" i="1"/>
  <c r="U58" i="1"/>
  <c r="U66" i="1"/>
  <c r="C51" i="33"/>
  <c r="C48" i="33"/>
  <c r="D88" i="1"/>
  <c r="D75" i="2"/>
  <c r="D76" i="2" s="1"/>
  <c r="C49" i="33"/>
  <c r="U13" i="1"/>
  <c r="U21" i="1"/>
  <c r="U42" i="1"/>
  <c r="E88" i="1"/>
  <c r="E76" i="2"/>
  <c r="C50" i="33"/>
  <c r="U6" i="1"/>
  <c r="U23" i="1"/>
  <c r="U30" i="1"/>
  <c r="H88" i="1"/>
  <c r="I88" i="1"/>
  <c r="U26" i="1"/>
  <c r="U34" i="1"/>
  <c r="J88" i="1"/>
  <c r="U57" i="1"/>
  <c r="U65" i="1"/>
  <c r="U18" i="1"/>
  <c r="U50" i="1"/>
  <c r="U22" i="1"/>
  <c r="U14" i="1"/>
  <c r="U38" i="1"/>
  <c r="U45" i="1"/>
  <c r="U68" i="1"/>
  <c r="U77" i="1"/>
  <c r="U46" i="1"/>
  <c r="U54" i="1"/>
  <c r="U9" i="1"/>
  <c r="U10" i="1"/>
  <c r="U62" i="1"/>
  <c r="U31" i="1"/>
  <c r="U63" i="1"/>
  <c r="U78" i="1"/>
  <c r="U17" i="1"/>
  <c r="U29" i="1"/>
  <c r="U61" i="1"/>
  <c r="U72" i="1"/>
  <c r="N89" i="1"/>
  <c r="U51" i="1"/>
  <c r="U70" i="1"/>
  <c r="P89" i="1"/>
  <c r="U49" i="1"/>
  <c r="U67" i="1"/>
  <c r="U76" i="1"/>
  <c r="U25" i="1"/>
  <c r="U74" i="1"/>
  <c r="U15" i="1"/>
  <c r="U59" i="1"/>
  <c r="R5" i="1"/>
  <c r="S6" i="1" s="1"/>
  <c r="U73" i="1"/>
  <c r="U12" i="1"/>
  <c r="U20" i="1"/>
  <c r="U28" i="1"/>
  <c r="U36" i="1"/>
  <c r="U40" i="1"/>
  <c r="U48" i="1"/>
  <c r="U52" i="1"/>
  <c r="U56" i="1"/>
  <c r="U60" i="1"/>
  <c r="U64" i="1"/>
  <c r="M88" i="1"/>
  <c r="U19" i="1"/>
  <c r="U55" i="1"/>
  <c r="U8" i="1"/>
  <c r="U16" i="1"/>
  <c r="U24" i="1"/>
  <c r="U32" i="1"/>
  <c r="U44" i="1"/>
  <c r="U69" i="1"/>
  <c r="U7" i="1"/>
  <c r="U47" i="1"/>
  <c r="U75" i="1"/>
  <c r="U27" i="1"/>
  <c r="U53" i="1"/>
  <c r="U11" i="1"/>
  <c r="U71" i="1"/>
  <c r="L88" i="1"/>
  <c r="O88" i="1"/>
  <c r="E8" i="16"/>
  <c r="E64" i="30"/>
  <c r="E67" i="30"/>
  <c r="E65" i="30"/>
  <c r="E8" i="24"/>
  <c r="D63" i="30"/>
  <c r="E58" i="30"/>
  <c r="D8" i="16"/>
  <c r="D64" i="30"/>
  <c r="D67" i="30"/>
  <c r="D65" i="30"/>
  <c r="D8" i="24"/>
  <c r="E63" i="30"/>
  <c r="D58" i="30"/>
  <c r="E9" i="24"/>
  <c r="E18" i="16"/>
  <c r="E10" i="24"/>
  <c r="E68" i="30"/>
  <c r="E60" i="30"/>
  <c r="E7" i="23"/>
  <c r="E66" i="30"/>
  <c r="D9" i="24"/>
  <c r="D18" i="16"/>
  <c r="D10" i="24"/>
  <c r="D68" i="30"/>
  <c r="D60" i="30"/>
  <c r="D7" i="23"/>
  <c r="D66" i="30"/>
  <c r="E61" i="30"/>
  <c r="D7" i="24"/>
  <c r="E62" i="30"/>
  <c r="E57" i="30"/>
  <c r="D7" i="16"/>
  <c r="E17" i="16"/>
  <c r="D61" i="30"/>
  <c r="E7" i="24"/>
  <c r="D62" i="30"/>
  <c r="D57" i="30"/>
  <c r="E7" i="16"/>
  <c r="D17" i="16"/>
  <c r="E56" i="30"/>
  <c r="E59" i="30"/>
  <c r="E16" i="16"/>
  <c r="E19" i="16"/>
  <c r="D55" i="30"/>
  <c r="E8" i="23"/>
  <c r="D56" i="30"/>
  <c r="D59" i="30"/>
  <c r="D16" i="16"/>
  <c r="D19" i="16"/>
  <c r="E55" i="30"/>
  <c r="D8" i="23"/>
  <c r="R6" i="1" l="1"/>
  <c r="S7" i="1" s="1"/>
  <c r="R7" i="1" l="1"/>
  <c r="R8" i="1" l="1"/>
  <c r="S8" i="1"/>
  <c r="R9" i="1" l="1"/>
  <c r="S9" i="1"/>
  <c r="R10" i="1" l="1"/>
  <c r="S10" i="1"/>
  <c r="R11" i="1" l="1"/>
  <c r="S11" i="1"/>
  <c r="R12" i="1" l="1"/>
  <c r="S13" i="1" s="1"/>
  <c r="S12" i="1"/>
  <c r="R13" i="1" l="1"/>
  <c r="S14" i="1" s="1"/>
  <c r="R14" i="1" l="1"/>
  <c r="R15" i="1" l="1"/>
  <c r="S15" i="1"/>
  <c r="R16" i="1" l="1"/>
  <c r="S16" i="1"/>
  <c r="R17" i="1" l="1"/>
  <c r="S18" i="1" s="1"/>
  <c r="S17" i="1"/>
  <c r="R18" i="1" l="1"/>
  <c r="R19" i="1" l="1"/>
  <c r="S19" i="1"/>
  <c r="R20" i="1" l="1"/>
  <c r="S21" i="1" s="1"/>
  <c r="S20" i="1"/>
  <c r="R21" i="1" l="1"/>
  <c r="S22" i="1" s="1"/>
  <c r="R22" i="1" l="1"/>
  <c r="S23" i="1" s="1"/>
  <c r="R23" i="1" l="1"/>
  <c r="S24" i="1" s="1"/>
  <c r="R24" i="1" l="1"/>
  <c r="S25" i="1" s="1"/>
  <c r="R25" i="1" l="1"/>
  <c r="S26" i="1" s="1"/>
  <c r="R26" i="1" l="1"/>
  <c r="S27" i="1" s="1"/>
  <c r="R27" i="1" l="1"/>
  <c r="S28" i="1" s="1"/>
  <c r="R28" i="1" l="1"/>
  <c r="S29" i="1" s="1"/>
  <c r="R29" i="1" l="1"/>
  <c r="S30" i="1" s="1"/>
  <c r="R30" i="1" l="1"/>
  <c r="S31" i="1" l="1"/>
  <c r="R31" i="1"/>
  <c r="S32" i="1" s="1"/>
  <c r="R32" i="1" l="1"/>
  <c r="R33" i="1" l="1"/>
  <c r="S34" i="1" s="1"/>
  <c r="S33" i="1"/>
  <c r="R34" i="1" l="1"/>
  <c r="R35" i="1" l="1"/>
  <c r="S36" i="1" s="1"/>
  <c r="S35" i="1"/>
  <c r="R36" i="1" l="1"/>
  <c r="S37" i="1" s="1"/>
  <c r="R37" i="1" l="1"/>
  <c r="S38" i="1" s="1"/>
  <c r="R38" i="1" l="1"/>
  <c r="S39" i="1" s="1"/>
  <c r="R39" i="1"/>
  <c r="S40" i="1" l="1"/>
  <c r="R40" i="1"/>
  <c r="R41" i="1" l="1"/>
  <c r="S42" i="1" s="1"/>
  <c r="S41" i="1"/>
  <c r="R42" i="1" l="1"/>
  <c r="S43" i="1" s="1"/>
  <c r="R43" i="1" l="1"/>
  <c r="R44" i="1" l="1"/>
  <c r="S44" i="1"/>
  <c r="R45" i="1" l="1"/>
  <c r="S45" i="1"/>
  <c r="R46" i="1" l="1"/>
  <c r="S46" i="1"/>
  <c r="R47" i="1" l="1"/>
  <c r="S47" i="1"/>
  <c r="R48" i="1" l="1"/>
  <c r="S48" i="1"/>
  <c r="R49" i="1" l="1"/>
  <c r="S49" i="1"/>
  <c r="R50" i="1" l="1"/>
  <c r="S50" i="1"/>
  <c r="R51" i="1" l="1"/>
  <c r="S51" i="1"/>
  <c r="R52" i="1" l="1"/>
  <c r="S52" i="1"/>
  <c r="R53" i="1" l="1"/>
  <c r="S53" i="1"/>
  <c r="R54" i="1" l="1"/>
  <c r="S54" i="1"/>
  <c r="R55" i="1" l="1"/>
  <c r="S55" i="1"/>
  <c r="R56" i="1" l="1"/>
  <c r="S56" i="1"/>
  <c r="R57" i="1" l="1"/>
  <c r="S57" i="1"/>
  <c r="R58" i="1" l="1"/>
  <c r="S58" i="1"/>
  <c r="R59" i="1" l="1"/>
  <c r="S59" i="1"/>
  <c r="R60" i="1" l="1"/>
  <c r="S60" i="1"/>
  <c r="R61" i="1" l="1"/>
  <c r="S61" i="1"/>
  <c r="R62" i="1" l="1"/>
  <c r="S62" i="1"/>
  <c r="R63" i="1" l="1"/>
  <c r="S63" i="1"/>
  <c r="R64" i="1" l="1"/>
  <c r="S64" i="1"/>
  <c r="R65" i="1" l="1"/>
  <c r="S65" i="1"/>
  <c r="R66" i="1" l="1"/>
  <c r="S66" i="1"/>
  <c r="R67" i="1" l="1"/>
  <c r="S67" i="1"/>
  <c r="R68" i="1" l="1"/>
  <c r="S68" i="1"/>
  <c r="R69" i="1" l="1"/>
  <c r="S69" i="1"/>
  <c r="R70" i="1" l="1"/>
  <c r="S70" i="1"/>
  <c r="R71" i="1" l="1"/>
  <c r="S71" i="1"/>
  <c r="R72" i="1" l="1"/>
  <c r="S72" i="1"/>
  <c r="R73" i="1" l="1"/>
  <c r="S73" i="1"/>
  <c r="R74" i="1" l="1"/>
  <c r="S74" i="1"/>
  <c r="K81" i="1"/>
  <c r="K89" i="1" s="1"/>
  <c r="H43" i="5"/>
  <c r="K87" i="1"/>
  <c r="R75" i="1" l="1"/>
  <c r="S75" i="1"/>
  <c r="K88" i="1"/>
  <c r="R76" i="1" l="1"/>
  <c r="S76" i="1"/>
  <c r="R77" i="1" l="1"/>
  <c r="S77" i="1"/>
  <c r="R78" i="1" l="1"/>
  <c r="S78" i="1"/>
  <c r="R79" i="1" l="1"/>
  <c r="S7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6A3090-AF78-4180-B8AD-4657208EE897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<sst xmlns="http://schemas.openxmlformats.org/spreadsheetml/2006/main" count="856" uniqueCount="331">
  <si>
    <t>Year</t>
  </si>
  <si>
    <t>Month</t>
  </si>
  <si>
    <t>Phytoplankton Rate</t>
  </si>
  <si>
    <t>Growth</t>
  </si>
  <si>
    <t>Decrease Rate</t>
  </si>
  <si>
    <t>Area Spread</t>
  </si>
  <si>
    <t>Reason for Decrease</t>
  </si>
  <si>
    <t>ChlorophyllConcentration</t>
  </si>
  <si>
    <t>Temperature</t>
  </si>
  <si>
    <t>Salinity</t>
  </si>
  <si>
    <t>Nutrient_Concentration_mg_per_L</t>
  </si>
  <si>
    <t>Phytoplankton_Density_cells_per_mL</t>
  </si>
  <si>
    <t>Oxygen_Level_ppm</t>
  </si>
  <si>
    <t>Dissolved_Nitrogen_mg_per_L</t>
  </si>
  <si>
    <t>Dissolved_Phosphorus_mg_per_L</t>
  </si>
  <si>
    <t>Dissolved_Silicon_mg_per_L</t>
  </si>
  <si>
    <t>Pollution</t>
  </si>
  <si>
    <t>Overfishing</t>
  </si>
  <si>
    <t>Disease outbreak</t>
  </si>
  <si>
    <t>Others</t>
  </si>
  <si>
    <t>Parasites</t>
  </si>
  <si>
    <t>Climate Change</t>
  </si>
  <si>
    <t>Unknown</t>
  </si>
  <si>
    <t>Chemical Spills</t>
  </si>
  <si>
    <t>Algal Blooms</t>
  </si>
  <si>
    <t>Predation</t>
  </si>
  <si>
    <t>Floods</t>
  </si>
  <si>
    <t>Competition</t>
  </si>
  <si>
    <t>Drought</t>
  </si>
  <si>
    <t>Total</t>
  </si>
  <si>
    <t>NA</t>
  </si>
  <si>
    <t>Average</t>
  </si>
  <si>
    <t>Median</t>
  </si>
  <si>
    <t>SD</t>
  </si>
  <si>
    <t>Average phytoplankton density</t>
  </si>
  <si>
    <t>In Months</t>
  </si>
  <si>
    <t>Row Labels</t>
  </si>
  <si>
    <t>Grand Total</t>
  </si>
  <si>
    <t>Avg of Phytoplankton_Density</t>
  </si>
  <si>
    <t>What is the monthly average Phytoplankton Density for the past five years?</t>
  </si>
  <si>
    <t>Mean</t>
  </si>
  <si>
    <t>Range</t>
  </si>
  <si>
    <t>Dissolved</t>
  </si>
  <si>
    <t>Nitrogen</t>
  </si>
  <si>
    <t>Phosphorus</t>
  </si>
  <si>
    <t>Silicon</t>
  </si>
  <si>
    <t>Descriptive Statistics</t>
  </si>
  <si>
    <t>What are the summary statistics for Dissolved Nitrogen, Phosphorus, and Silicon concentrations</t>
  </si>
  <si>
    <t>What is the distribution of Phytoplankton Density across different temperature ranges?</t>
  </si>
  <si>
    <t>How evenly distributed are the Phytoplankton Growth Decrease Rates across different years?</t>
  </si>
  <si>
    <t>What are the quartiles and interquartile ranges for Oxygen Levels?</t>
  </si>
  <si>
    <t>Column Labels</t>
  </si>
  <si>
    <t>Sum of Phytoplankton_Density</t>
  </si>
  <si>
    <t>Sum of Growth</t>
  </si>
  <si>
    <t>Sum of Decrease Rate</t>
  </si>
  <si>
    <t>Q2(50th)</t>
  </si>
  <si>
    <t>Q1(25th)</t>
  </si>
  <si>
    <t>Q3(75th)</t>
  </si>
  <si>
    <t>IQR</t>
  </si>
  <si>
    <t>Count of Oxygen level</t>
  </si>
  <si>
    <t>Range of Oxygen_level</t>
  </si>
  <si>
    <t>What is the distribution of Nutrient Concentration (Nitrogen, Phosphorus, Silicon) and how does it differ in each month?</t>
  </si>
  <si>
    <t>Nutrient concentration</t>
  </si>
  <si>
    <t>Quartiles</t>
  </si>
  <si>
    <t>What is the correlation between Chlorophyll Concentration and Phytoplankton Density?</t>
  </si>
  <si>
    <t>How strongly are Temperature and Salinity correlated, and how does this relationship affect Phytoplankton Rate?</t>
  </si>
  <si>
    <t>Is there a significant correlation between Nutrient Concentration and Growth Decrease Rate of Phytoplankton?</t>
  </si>
  <si>
    <t>What is the correlation matrix of all environmental factors (Temperature, Salinity, Nutrient Concentration) and Phytoplankton Density?</t>
  </si>
  <si>
    <t>Do higher Oxygen Levels correlate with lower Phytoplankton Growth Decrease Rates?</t>
  </si>
  <si>
    <t>Correlation</t>
  </si>
  <si>
    <t>Chlorophyll concentration &amp; Phytoplankton Density</t>
  </si>
  <si>
    <t>Temperature  &amp; Salinity</t>
  </si>
  <si>
    <t>Covariance</t>
  </si>
  <si>
    <t>Temperature  &amp; Phytoplankton Rate</t>
  </si>
  <si>
    <t>Salinity &amp; Phytoplankton Rate</t>
  </si>
  <si>
    <t>Nutrient Concentration</t>
  </si>
  <si>
    <t>Temperature &amp; Phytoplankton Density</t>
  </si>
  <si>
    <t>Oxygen level &amp; Growth Rate</t>
  </si>
  <si>
    <t>Environmental Factors</t>
  </si>
  <si>
    <t>Yes, higher oxygen levels correlate with lower growth and decrease rates</t>
  </si>
  <si>
    <t>Only temperature and oxygen level affects the phytoplankton rate</t>
  </si>
  <si>
    <t>Sudden decrease in the month of june ,july</t>
  </si>
  <si>
    <t>oxygen levels</t>
  </si>
  <si>
    <t xml:space="preserve">There was a common change in the month of june </t>
  </si>
  <si>
    <t>There was a less nutrient concentration over 2019-2020</t>
  </si>
  <si>
    <t>Sudden increase in concentration from 2021-2023</t>
  </si>
  <si>
    <t>Decrease in concentration from july to december at present 2022,2023 years</t>
  </si>
  <si>
    <t>There was a increase in both growth and decrease rates</t>
  </si>
  <si>
    <t>There was a sudden decrease in phytoplankton density at temperature 34</t>
  </si>
  <si>
    <t>What are the trends in Phytoplankton Density over the past decade?</t>
  </si>
  <si>
    <t>Are there any seasonal patterns in Chlorophyll Concentration?</t>
  </si>
  <si>
    <t>Are there any cyclical patterns in Nutrient Concentration over the years?</t>
  </si>
  <si>
    <t>Correlation &amp; Causation</t>
  </si>
  <si>
    <t>Phytoplankton_Density</t>
  </si>
  <si>
    <t>PhytoplanktonDensity</t>
  </si>
  <si>
    <t>Nutrient  Concentration</t>
  </si>
  <si>
    <t>Nutrient     Concentration</t>
  </si>
  <si>
    <t>There was a sudden change at the month of june-july over past years</t>
  </si>
  <si>
    <t>There was a positive increase in phytoplankton density over past years</t>
  </si>
  <si>
    <t>Average of ChlorophyllConcentration</t>
  </si>
  <si>
    <t>There was no cyclical pattern in nutrient concentration but constant increase over years</t>
  </si>
  <si>
    <t>There was a seasonal pattern of sudden increase in chlorophyll concentration in month of june at every year</t>
  </si>
  <si>
    <t>Average of Growth</t>
  </si>
  <si>
    <t>Average of Decrease Rate</t>
  </si>
  <si>
    <t>There was a negative relation Upto August month crossover and become positive reation from there and both increase till december</t>
  </si>
  <si>
    <t>What is the Monthly trend in the Growth Decrease Rate of Phytoplankton?</t>
  </si>
  <si>
    <t>At the end of the month from september both growth and decrease rates increasing suddenly</t>
  </si>
  <si>
    <t>Crossover tells trend reversal</t>
  </si>
  <si>
    <t>Can we predict Phytoplankton Density based on Chlorophyll Concentration, Temperature, and Salinity?</t>
  </si>
  <si>
    <t>How well does a multiple regression model predict Phytoplankton Rate using environmental factors as predictors?</t>
  </si>
  <si>
    <t>Can we forecast future Phytoplankton Growth Decrease Rates using historical data?</t>
  </si>
  <si>
    <t>How accurately can we predict Oxygen Levels based on Dissolved Nitrogen and Phosphorus concentrations?</t>
  </si>
  <si>
    <t>Can a regression model predict the Area Spread of Phytoplankton based on Nutrient Concentration and Temperature?</t>
  </si>
  <si>
    <t>Does higher Nutrient Concentration lead to a significant increase in Phytoplankton Rate?</t>
  </si>
  <si>
    <t>Is there a significant seasonal effect on Chlorophyll Concentration?</t>
  </si>
  <si>
    <t>Does Temperature significantly affect the Growth Decrease Rate of Phytoplankton?</t>
  </si>
  <si>
    <t>Are Oxygen Levels significantly different in areas with high vs. low Phytoplankton Density?</t>
  </si>
  <si>
    <t>Moving Average1</t>
  </si>
  <si>
    <t>Moving Average4</t>
  </si>
  <si>
    <t>Moving Average2</t>
  </si>
  <si>
    <t>Moving Average3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</si>
  <si>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</si>
  <si>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</si>
  <si>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</si>
  <si>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</si>
  <si>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</si>
  <si>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</si>
  <si>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</si>
  <si>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</si>
  <si>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</si>
  <si>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</si>
  <si>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</si>
  <si>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</si>
  <si>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</si>
  <si>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</si>
  <si>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</si>
  <si>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</si>
  <si>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</si>
  <si>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</si>
  <si>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</si>
  <si>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</si>
  <si>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</si>
  <si>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</si>
  <si>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</si>
  <si>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</si>
  <si>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</si>
  <si>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</si>
  <si>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This P-value is greater than 0.05 indicates less significance factor that predicts or fit to the phytoplankton density</t>
  </si>
  <si>
    <t>So we can predict Phytoplankton density by temperature and salinity but Cholorophyll concentration is less significant to predict</t>
  </si>
  <si>
    <t>Forecast(Growth)</t>
  </si>
  <si>
    <t>Lower Confidence Bound(Growth)</t>
  </si>
  <si>
    <t>Upper Confidence Bound(Growth)</t>
  </si>
  <si>
    <t>Forecast(Phytoplankton Rate)</t>
  </si>
  <si>
    <t>Lower Confidence Bound(Phytoplankton Rate)</t>
  </si>
  <si>
    <t>Upper Confidence Bound(Phytoplankton Rate)</t>
  </si>
  <si>
    <t>Forecast(Decrease Rate)</t>
  </si>
  <si>
    <t>Confidence Interval(Decrease Rate)</t>
  </si>
  <si>
    <t>Regression Analysis</t>
  </si>
  <si>
    <t>We can see that only Dissolved Nitrogen &amp; Silicon  is Significant to predict oxygen level its p-value&lt;0.05</t>
  </si>
  <si>
    <t>Forecast(Dissolved_Nitrogen_mg_per_L)</t>
  </si>
  <si>
    <t>Lower Confidence Bound(Dissolved_Nitrogen_mg_per_L)</t>
  </si>
  <si>
    <t>Upper Confidence Bound(Dissolved_Nitrogen_mg_per_L)</t>
  </si>
  <si>
    <t>Forecast(Dissolved_Silicon_mg_per_L)</t>
  </si>
  <si>
    <t>Lower Confidence Bound(Dissolved_Silicon_mg_per_L)</t>
  </si>
  <si>
    <t>Upper Confidence Bound(Dissolved_Silicon_mg_per_L)</t>
  </si>
  <si>
    <t xml:space="preserve">There was a High significant by nutrient concentration and temperature to predict Area spread by Regression Analysis </t>
  </si>
  <si>
    <t>Temperature and salinity are the environmental factors to predict phytoplankton density both are higly significant predictors except chlorophyll concentration whose p-value is &gt;0.05 with 0.99 accuracy</t>
  </si>
  <si>
    <t>t-Test: Two-Sample Assuming Equal Variances</t>
  </si>
  <si>
    <t>Variance</t>
  </si>
  <si>
    <t>Pooled Variance</t>
  </si>
  <si>
    <t>Hypothesized Mean Difference</t>
  </si>
  <si>
    <t>P(T&lt;=t) one-tail</t>
  </si>
  <si>
    <t>t Critical one-tail</t>
  </si>
  <si>
    <t>P(T&lt;=t) two-tail</t>
  </si>
  <si>
    <t>t Critical two-tail</t>
  </si>
  <si>
    <t>No correlation between Nutrient Concentration</t>
  </si>
  <si>
    <t>and growth decrease rates</t>
  </si>
  <si>
    <t>to accept here 11.6765&gt;1.65 and &gt;1.97 so, we reject Ho</t>
  </si>
  <si>
    <t xml:space="preserve">Since hereP(T&lt;=t) of one-tail and two-tail are less than alpha </t>
  </si>
  <si>
    <t>no strong evidence to accept so ,we reject Ho</t>
  </si>
  <si>
    <t xml:space="preserve">1. Here T-stat value should be less than t-critical one tail &amp; two tail  </t>
  </si>
  <si>
    <t>2. P-value should be greater than or equal to alpha 0.05(here)</t>
  </si>
  <si>
    <t>Nutrient_Concentration</t>
  </si>
  <si>
    <t xml:space="preserve">it needs normal temperature and rainy season((6-7) to increase </t>
  </si>
  <si>
    <t>We can see that nutrient concentration is decreasing till month june this</t>
  </si>
  <si>
    <t xml:space="preserve">tells that  chlorophyll is affected by winter(1-2 &amp; 9-12) and summer(3-5) </t>
  </si>
  <si>
    <t>Anova: Single Factor</t>
  </si>
  <si>
    <t>SUMMARY</t>
  </si>
  <si>
    <t>Groups</t>
  </si>
  <si>
    <t>Count</t>
  </si>
  <si>
    <t>Sum</t>
  </si>
  <si>
    <t>Source of Variation</t>
  </si>
  <si>
    <t>F crit</t>
  </si>
  <si>
    <t>Between Groups</t>
  </si>
  <si>
    <t>Within Groups</t>
  </si>
  <si>
    <t xml:space="preserve">and says that there is a significant seasonal effect of nutrient concentration </t>
  </si>
  <si>
    <t xml:space="preserve">This F stat(164.3)&gt;F crit and p-value &lt;0.05 rejects null hypothesis </t>
  </si>
  <si>
    <t>nutrient concentration leads to increase in phytoplankton rate</t>
  </si>
  <si>
    <t>This indicates the posistive correlation saying that increase in</t>
  </si>
  <si>
    <r>
      <rPr>
        <b/>
        <sz val="11"/>
        <color theme="1"/>
        <rFont val="Calibri"/>
        <family val="2"/>
        <scheme val="minor"/>
      </rPr>
      <t>Ho:(Null)</t>
    </r>
    <r>
      <rPr>
        <sz val="11"/>
        <color theme="1"/>
        <rFont val="Calibri"/>
        <family val="2"/>
        <scheme val="minor"/>
      </rPr>
      <t xml:space="preserve">  No, Higher Nutrient concentration doesn't lead to significant increase in phytoplankton rate</t>
    </r>
  </si>
  <si>
    <r>
      <rPr>
        <b/>
        <sz val="11"/>
        <color theme="1"/>
        <rFont val="Calibri"/>
        <family val="2"/>
        <scheme val="minor"/>
      </rPr>
      <t>H1:(Alternate)</t>
    </r>
    <r>
      <rPr>
        <sz val="11"/>
        <color theme="1"/>
        <rFont val="Calibri"/>
        <family val="2"/>
        <scheme val="minor"/>
      </rPr>
      <t xml:space="preserve"> Yes, High nutrient concentration leads to increase in phytoplankton rate</t>
    </r>
  </si>
  <si>
    <r>
      <rPr>
        <b/>
        <sz val="11"/>
        <color theme="1"/>
        <rFont val="Calibri"/>
        <family val="2"/>
        <scheme val="minor"/>
      </rPr>
      <t>Ho (null):</t>
    </r>
    <r>
      <rPr>
        <sz val="11"/>
        <color theme="1"/>
        <rFont val="Calibri"/>
        <family val="2"/>
        <scheme val="minor"/>
      </rPr>
      <t xml:space="preserve"> There is no seasonal effect on chlorophyll concentration</t>
    </r>
  </si>
  <si>
    <r>
      <rPr>
        <b/>
        <sz val="11"/>
        <color theme="1"/>
        <rFont val="Calibri"/>
        <family val="2"/>
        <scheme val="minor"/>
      </rPr>
      <t>H1(Alternate):</t>
    </r>
    <r>
      <rPr>
        <sz val="11"/>
        <color theme="1"/>
        <rFont val="Calibri"/>
        <family val="2"/>
        <scheme val="minor"/>
      </rPr>
      <t xml:space="preserve"> There is Seasonal effect on chlorophyll concentration</t>
    </r>
  </si>
  <si>
    <r>
      <rPr>
        <b/>
        <sz val="11"/>
        <color theme="1"/>
        <rFont val="Calibri"/>
        <family val="2"/>
        <scheme val="minor"/>
      </rPr>
      <t>H1(Alternate):</t>
    </r>
    <r>
      <rPr>
        <sz val="11"/>
        <color theme="1"/>
        <rFont val="Calibri"/>
        <family val="2"/>
        <scheme val="minor"/>
      </rPr>
      <t xml:space="preserve"> Yes temperature effect growth and decrease rate</t>
    </r>
  </si>
  <si>
    <t xml:space="preserve">Yes there is significant effect of temperature on growth and decrease rate </t>
  </si>
  <si>
    <t>so we reject null hypothesis because F-stat &gt; F crit and p-value&lt;0.05</t>
  </si>
  <si>
    <t xml:space="preserve">There was a negative correlation but we know that Hypothesis test doesn’t show relationship </t>
  </si>
  <si>
    <t xml:space="preserve">By this F-stat &amp; p-value this hypothesis also rejected </t>
  </si>
  <si>
    <t>saying there is significant relation in oxygen level and phytoplankton density</t>
  </si>
  <si>
    <t>How does Temperature affect Phytoplankton Density in different regions?</t>
  </si>
  <si>
    <t>What impact does high Salinity have on Phytoplankton Growth Decrease Rate?</t>
  </si>
  <si>
    <t>How do changes in Nutrient Concentration affect the Area Spread of Phytoplankton?</t>
  </si>
  <si>
    <t>What is the impact of varying Oxygen Levels on Phytoplankton Rate?</t>
  </si>
  <si>
    <t>How does seasonal variation in Temperature influence Chlorophyll Concentration?</t>
  </si>
  <si>
    <t>Are there any outliers in the Phytoplankton Density data?</t>
  </si>
  <si>
    <t>What are the anomalies in the Temperature data and how might they affect Phytoplankton Growth?</t>
  </si>
  <si>
    <t>How do outliers in Nutrient Concentration impact the overall analysis of Phytoplankton Rate?</t>
  </si>
  <si>
    <t>Identify and analyze anomalies in Oxygen Levels and their potential causes.</t>
  </si>
  <si>
    <t>What are the extreme values in the Growth Decrease Rate data and what could be the reasons behind them?</t>
  </si>
  <si>
    <t>Seasons</t>
  </si>
  <si>
    <t>Winter</t>
  </si>
  <si>
    <t>Summer</t>
  </si>
  <si>
    <t>Fall</t>
  </si>
  <si>
    <t>Rainy</t>
  </si>
  <si>
    <t>Seasonal Average</t>
  </si>
  <si>
    <t>There are no outliers in phytoplankton Density</t>
  </si>
  <si>
    <t>There was a anomaly at month june of phytoplankton density</t>
  </si>
  <si>
    <t xml:space="preserve">We can see that the anomaly detected at temperature 32 sudden decrease </t>
  </si>
  <si>
    <t>outlier Nutrient_Concentration</t>
  </si>
  <si>
    <t xml:space="preserve">By conditional formatting we Found anomaly at year 2021 </t>
  </si>
  <si>
    <t>But we can have more oxygen level at over fishing less at drought conditions,climate change</t>
  </si>
  <si>
    <t>Are there any significant anomalies or outliers in the Phytoplankton Rate data?</t>
  </si>
  <si>
    <t>What are the key factors affecting Phytoplankton Growth Decrease Rate?</t>
  </si>
  <si>
    <t>Oxygen_Level</t>
  </si>
  <si>
    <t>Sum of Phytoplankton Rate</t>
  </si>
  <si>
    <t>Values</t>
  </si>
  <si>
    <t>There was no outliers in phytoplankton rate but sudden change (Anomaly) at month June</t>
  </si>
  <si>
    <t>Key factors of Phytoplankton growth rate</t>
  </si>
  <si>
    <t>Key factors of Phytoplankton decrease rate</t>
  </si>
  <si>
    <t>Phytoplankton_Density_cells</t>
  </si>
  <si>
    <t>Dissolved_Nitrogen</t>
  </si>
  <si>
    <t>Dissolved_Phosphorus</t>
  </si>
  <si>
    <t>Dissolved_Silicon</t>
  </si>
  <si>
    <r>
      <t xml:space="preserve">Key factors affecting Phytoplankton growth are </t>
    </r>
    <r>
      <rPr>
        <b/>
        <sz val="11"/>
        <color theme="1"/>
        <rFont val="Calibri"/>
        <family val="2"/>
        <scheme val="minor"/>
      </rPr>
      <t>Dissolved_Nitrogen,Nutrient_Concentration,Area_spread,Temperature,Dissolved_Silicon</t>
    </r>
  </si>
  <si>
    <r>
      <t>Key factors affecting decrease rates are</t>
    </r>
    <r>
      <rPr>
        <b/>
        <sz val="11"/>
        <color theme="1"/>
        <rFont val="Calibri"/>
        <family val="2"/>
        <scheme val="minor"/>
      </rPr>
      <t xml:space="preserve"> Dissolved_Nitrogen,Nutrient_Concentration,Area_spread,Dissolved_Silicon,Phytoplankton_Density and Temperature</t>
    </r>
  </si>
  <si>
    <t>Predicted Oxygen_Level</t>
  </si>
  <si>
    <t>Yes we can predict future of growth &amp; decrease rates there was a  linear growth in increase and decrease rate of phytoplankton for future years</t>
  </si>
  <si>
    <t>Timeline</t>
  </si>
  <si>
    <t>Forecast</t>
  </si>
  <si>
    <t>Lower Confidence Bound</t>
  </si>
  <si>
    <t>Upper Confidence Bound</t>
  </si>
  <si>
    <t>PHYTOPLANKTON RATE ANALYSIS</t>
  </si>
  <si>
    <t>Avg_ Phytoplankton Rate</t>
  </si>
  <si>
    <t>Avg_Growth Rate</t>
  </si>
  <si>
    <t>Avg_Decrease Rate</t>
  </si>
  <si>
    <t>Avg_Chlorophyll Concentration</t>
  </si>
  <si>
    <t>Avg_Nutrient Concentration</t>
  </si>
  <si>
    <t>Avg_Oxygen Levels</t>
  </si>
  <si>
    <t>Avg_ Phytoplankton Density</t>
  </si>
  <si>
    <t>Avg_Area Spread</t>
  </si>
  <si>
    <t>Avg_Salinity</t>
  </si>
  <si>
    <t>Lower Confidence Bound(Decrease Rate)</t>
  </si>
  <si>
    <t>Upper Confidence Bound(Decrease Rate)</t>
  </si>
  <si>
    <t>Forecast(Dissolved_Phosphorus)</t>
  </si>
  <si>
    <t>Lower Confidence Bound(Dissolved_Phosphorus)</t>
  </si>
  <si>
    <t>Upper Confidence Bound(Dissolved_Phosphorus)</t>
  </si>
  <si>
    <t>Distributional Analysis</t>
  </si>
  <si>
    <t xml:space="preserve">There was a increase in density from temperature 30-40 </t>
  </si>
  <si>
    <t>may be it’s a sufficient temperature to phytoplankton growth</t>
  </si>
  <si>
    <t>Correlational Analysis</t>
  </si>
  <si>
    <t>Time Series Analysis</t>
  </si>
  <si>
    <t>Predictive Analysis</t>
  </si>
  <si>
    <t>Hypothesis Testing</t>
  </si>
  <si>
    <t>Impact of Environment</t>
  </si>
  <si>
    <t>Outliers &amp; Anomalies</t>
  </si>
  <si>
    <t>no effect on phytoplankton rate</t>
  </si>
  <si>
    <t>There is a negative value denotes</t>
  </si>
  <si>
    <t>Standard error high value indicates the more residual error on best fit</t>
  </si>
  <si>
    <t xml:space="preserve">        R squared high value 0.99 nearer to 1 indicates Best fit of independent variables</t>
  </si>
  <si>
    <t>Avg_ Temperature</t>
  </si>
  <si>
    <t>Business Challenge:</t>
  </si>
  <si>
    <t xml:space="preserve">This decline in phytoplankton growth represents a significant business challenge that I took on as a personal project. </t>
  </si>
  <si>
    <t>The goal was to analyze the growth and decrease rates of phytoplankton to better understand the environmental and economic implications</t>
  </si>
  <si>
    <t xml:space="preserve">Addressing this issue is crucial for industries relying on marine resources, environmental sustainability efforts, and global health initiatives. </t>
  </si>
  <si>
    <t>Through my analysis, I aim to provide actionable insights that could lead to solutions for preserving phytoplankton populations,</t>
  </si>
  <si>
    <t>ensuring ecological balance, and supporting industries that depend on healthy marine ecosystems.</t>
  </si>
  <si>
    <t>The Need for Phytoplankton:</t>
  </si>
  <si>
    <t>Phytoplankton are vital for humans because they:</t>
  </si>
  <si>
    <t>Produce approximately 50% of the oxygen we breathe.</t>
  </si>
  <si>
    <t>Serve as the base of the marine food web, supporting fish and other sea creatures that are essential for human consumption.</t>
  </si>
  <si>
    <t>Play a critical role in carbon dioxide absorption, helping to mitigate climate change.</t>
  </si>
  <si>
    <t xml:space="preserve">Over the course of several months and years, there was a consistent decrease in phytoplankton growth. </t>
  </si>
  <si>
    <t xml:space="preserve">This decline is concerning, given the critical role phytoplankton play in the Earth's ecosystems and human survival. </t>
  </si>
  <si>
    <t>Phytoplankton are the foundation of aquatic food chains, produce about half of the world's oxygen, and play a significant role in carbon sequestration.</t>
  </si>
  <si>
    <t xml:space="preserve"> and essential nutrients like dissolved silicon, nitrogen, and phosphorus. These parameters were measured </t>
  </si>
  <si>
    <t>to understand the complex interactions  influencing phytoplankton growth and to determine the rate of its decline.</t>
  </si>
  <si>
    <t>The data collected and analyzed includes factors such as chlorophyll concentration, oxygen levels, temperature, salinity,</t>
  </si>
  <si>
    <r>
      <t>PHYTOPLANKTON</t>
    </r>
    <r>
      <rPr>
        <b/>
        <sz val="36"/>
        <color theme="1"/>
        <rFont val="Batang"/>
        <family val="1"/>
        <charset val="129"/>
      </rPr>
      <t xml:space="preserve"> </t>
    </r>
    <r>
      <rPr>
        <b/>
        <u val="double"/>
        <sz val="36"/>
        <color theme="1"/>
        <rFont val="Batang"/>
        <family val="1"/>
        <charset val="129"/>
      </rPr>
      <t>ANALYSIS</t>
    </r>
  </si>
  <si>
    <t xml:space="preserve">There was a increase in growth and decrease rates simultaneously over years </t>
  </si>
  <si>
    <t xml:space="preserve">Temperature directly correlated with phytoplankton rate and 30-40 is good condition for increase in phytoplakton density </t>
  </si>
  <si>
    <t>oxygen levels are negatively correlated with phytoplakton rate</t>
  </si>
  <si>
    <t>Nutrient concentration is positively correlated to growth and decrease rates</t>
  </si>
  <si>
    <t>There is common decrease(seasonal pattern) in nutrient concentration, phytoplakton density at month june-july and sudden increase in year 2021</t>
  </si>
  <si>
    <t>There was a increase in growth and decrease in decrease rate but at september there is a trend reversal and more decrease rate</t>
  </si>
  <si>
    <t>Temperature and salinity environment factors are predictors that affect phytoplankton rate</t>
  </si>
  <si>
    <t>Nitrogen and silicon are significant predictors for oxygen level</t>
  </si>
  <si>
    <t>Temperature and nutrient concentration rate are higly significant predictors for area spread</t>
  </si>
  <si>
    <t>Chlorophyll concentration needs normal temperature and rainy season to increase showing a seasonal pattern</t>
  </si>
  <si>
    <r>
      <rPr>
        <b/>
        <sz val="11"/>
        <color theme="1"/>
        <rFont val="Calibri"/>
        <family val="2"/>
        <scheme val="minor"/>
      </rPr>
      <t>Ho (null):</t>
    </r>
    <r>
      <rPr>
        <sz val="11"/>
        <color theme="1"/>
        <rFont val="Calibri"/>
        <family val="2"/>
        <scheme val="minor"/>
      </rPr>
      <t xml:space="preserve"> No temperature doesn’t effect growth and decrease rate</t>
    </r>
  </si>
  <si>
    <t>Increase in temperature,nutrient concentration and decrease in salinity,oxygenlevel leads to increase phytoplakton density</t>
  </si>
  <si>
    <t>Anomaly detected that sudden decrease in phytoplankton density at temperature 34-37</t>
  </si>
  <si>
    <t>Anomaly detected at month june for phytoplakton density showing sudden decrease</t>
  </si>
  <si>
    <t>By conditional formattingand this line chart we can say that there is anomaly detected on oxygen level at 2023</t>
  </si>
  <si>
    <t>oxygen levels have abnormal increase and decrease rates at year 2023</t>
  </si>
  <si>
    <t>decrease in oxygen level because of drought,floods,chemical spills,algal blooms</t>
  </si>
  <si>
    <t xml:space="preserve">The analysis reveals that nutrient concentration is crucial, showing a positive correlation with both the growth and decrease rates of phytoplankton. </t>
  </si>
  <si>
    <t xml:space="preserve">Over the years, there has been a simultaneous increase in both these rates, with a significant trend reversal in September indicating a higher decrease rate. </t>
  </si>
  <si>
    <t>Additionally, temperature and nutrient concentration are significant predictors of the area spread of phytoplankton.</t>
  </si>
  <si>
    <t>KEY INSIGHTS</t>
  </si>
  <si>
    <t>Temperature directly influences phytoplankton density, with optimal conditions at 30-40°C, although anomalies were observed with a sudden decrease</t>
  </si>
  <si>
    <t xml:space="preserve"> in density at 34-37°C. Seasonal patterns are evident, with a consistent decrease in nutrient concentration and phytoplankton density around June-July,</t>
  </si>
  <si>
    <t xml:space="preserve"> followed by a sharp increase in 2021. Oxygen levels negatively correlate with phytoplankton rates, and 2023 showed abnormal fluctuations in oxygen levels,</t>
  </si>
  <si>
    <t xml:space="preserve"> likely due to environmental disturbances such as droughts, floods, chemical spills, and algal blooms. Key environmental factors affecting phytoplankton</t>
  </si>
  <si>
    <t xml:space="preserve"> include temperature, salinity, nitrogen, and silicon, with chlorophyll concentration depending on normal temperature and rainy seasons,</t>
  </si>
  <si>
    <t xml:space="preserve"> following a seasonal pattern. The primary drivers of phytoplankton growth are dissolved nitrogen, nutrient concentration, area spread, temperature </t>
  </si>
  <si>
    <t xml:space="preserve">and dissolved silicon, while the decrease rates are influenced by the same factors along with phytoplankton density. </t>
  </si>
  <si>
    <t>Key factors affecting decrease rates are Dissolved_Nitrogen,Nutrient_Concentration,Area_spread,</t>
  </si>
  <si>
    <t>Dissolved_Silicon,Phytoplankton_Density and Temperature</t>
  </si>
  <si>
    <t>Key factors affecting Phytoplankton growth are Dissolved_Nitrogen,Nutrient_Concentration,</t>
  </si>
  <si>
    <t>Area_spread,Temperature,Dissolved_Silicon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</si>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</sst>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u/>
      <sz val="11"/>
      <color theme="1"/>
      <name val="Calibri Light"/>
      <family val="2"/>
      <scheme val="major"/>
    </font>
    <font>
      <b/>
      <u/>
      <sz val="28"/>
      <color theme="1"/>
      <name val="Calibri Light"/>
      <family val="2"/>
      <scheme val="major"/>
    </font>
    <font>
      <b/>
      <sz val="26"/>
      <color theme="9" tint="-0.249977111117893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sz val="28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u val="double"/>
      <sz val="36"/>
      <color theme="1"/>
      <name val="Batang"/>
      <family val="1"/>
      <charset val="129"/>
    </font>
    <font>
      <b/>
      <sz val="16"/>
      <color theme="1"/>
      <name val="Calibri"/>
      <family val="2"/>
      <scheme val="minor"/>
    </font>
    <font>
      <b/>
      <u val="double"/>
      <sz val="36"/>
      <color theme="1"/>
      <name val="Batang"/>
      <family val="1"/>
      <charset val="129"/>
    </font>
    <font>
      <b/>
      <sz val="36"/>
      <color theme="1"/>
      <name val="Batang"/>
      <family val="1"/>
      <charset val="129"/>
    </font>
    <font>
      <sz val="13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C77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8EACC"/>
        <bgColor indexed="64"/>
      </patternFill>
    </fill>
    <fill>
      <patternFill patternType="solid">
        <fgColor rgb="FFCAE2BC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4C7731"/>
      </left>
      <right style="medium">
        <color rgb="FF4C7731"/>
      </right>
      <top style="medium">
        <color rgb="FF4C7731"/>
      </top>
      <bottom style="medium">
        <color rgb="FF4C7731"/>
      </bottom>
      <diagonal/>
    </border>
    <border>
      <left style="medium">
        <color rgb="FF4C7731"/>
      </left>
      <right/>
      <top style="medium">
        <color rgb="FF4C7731"/>
      </top>
      <bottom style="medium">
        <color rgb="FF4C7731"/>
      </bottom>
      <diagonal/>
    </border>
    <border>
      <left/>
      <right/>
      <top style="medium">
        <color rgb="FF4C7731"/>
      </top>
      <bottom style="medium">
        <color rgb="FF4C7731"/>
      </bottom>
      <diagonal/>
    </border>
    <border>
      <left/>
      <right style="medium">
        <color rgb="FF4C7731"/>
      </right>
      <top style="medium">
        <color rgb="FF4C7731"/>
      </top>
      <bottom style="medium">
        <color rgb="FF4C7731"/>
      </bottom>
      <diagonal/>
    </border>
    <border>
      <left style="thin">
        <color rgb="FF4C7731"/>
      </left>
      <right style="thin">
        <color rgb="FF4C7731"/>
      </right>
      <top style="thin">
        <color rgb="FF4C7731"/>
      </top>
      <bottom style="thin">
        <color rgb="FF4C7731"/>
      </bottom>
      <diagonal/>
    </border>
    <border>
      <left/>
      <right style="thin">
        <color rgb="FF4C7731"/>
      </right>
      <top style="thin">
        <color rgb="FF4C7731"/>
      </top>
      <bottom style="thin">
        <color rgb="FF4C7731"/>
      </bottom>
      <diagonal/>
    </border>
    <border>
      <left style="thin">
        <color rgb="FF4C7731"/>
      </left>
      <right style="thin">
        <color rgb="FF4C7731"/>
      </right>
      <top style="thin">
        <color rgb="FF4C7731"/>
      </top>
      <bottom/>
      <diagonal/>
    </border>
    <border>
      <left/>
      <right style="thin">
        <color indexed="64"/>
      </right>
      <top style="medium">
        <color rgb="FF4C7731"/>
      </top>
      <bottom style="medium">
        <color rgb="FF4C7731"/>
      </bottom>
      <diagonal/>
    </border>
    <border>
      <left style="thin">
        <color indexed="64"/>
      </left>
      <right style="thin">
        <color indexed="64"/>
      </right>
      <top style="medium">
        <color rgb="FF4C7731"/>
      </top>
      <bottom style="medium">
        <color rgb="FF4C7731"/>
      </bottom>
      <diagonal/>
    </border>
    <border>
      <left style="thin">
        <color indexed="64"/>
      </left>
      <right/>
      <top style="medium">
        <color rgb="FF4C7731"/>
      </top>
      <bottom style="medium">
        <color rgb="FF4C7731"/>
      </bottom>
      <diagonal/>
    </border>
    <border>
      <left style="medium">
        <color rgb="FF4C7731"/>
      </left>
      <right style="thin">
        <color indexed="64"/>
      </right>
      <top style="medium">
        <color rgb="FF4C773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4C7731"/>
      </top>
      <bottom style="thin">
        <color indexed="64"/>
      </bottom>
      <diagonal/>
    </border>
    <border>
      <left style="thin">
        <color indexed="64"/>
      </left>
      <right style="medium">
        <color rgb="FF4C7731"/>
      </right>
      <top style="medium">
        <color rgb="FF4C7731"/>
      </top>
      <bottom style="thin">
        <color indexed="64"/>
      </bottom>
      <diagonal/>
    </border>
    <border>
      <left style="medium">
        <color rgb="FF4C773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4C7731"/>
      </right>
      <top style="thin">
        <color indexed="64"/>
      </top>
      <bottom style="thin">
        <color indexed="64"/>
      </bottom>
      <diagonal/>
    </border>
    <border>
      <left style="medium">
        <color rgb="FF4C7731"/>
      </left>
      <right style="thin">
        <color indexed="64"/>
      </right>
      <top style="thin">
        <color indexed="64"/>
      </top>
      <bottom style="medium">
        <color rgb="FF4C77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4C7731"/>
      </bottom>
      <diagonal/>
    </border>
    <border>
      <left style="thin">
        <color indexed="64"/>
      </left>
      <right style="medium">
        <color rgb="FF4C7731"/>
      </right>
      <top style="thin">
        <color indexed="64"/>
      </top>
      <bottom style="medium">
        <color rgb="FF4C773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0" fillId="0" borderId="1" xfId="0" applyBorder="1"/>
    <xf numFmtId="9" fontId="0" fillId="0" borderId="1" xfId="1" applyFont="1" applyBorder="1"/>
    <xf numFmtId="9" fontId="0" fillId="0" borderId="0" xfId="1" applyFont="1"/>
    <xf numFmtId="0" fontId="0" fillId="0" borderId="2" xfId="0" applyBorder="1"/>
    <xf numFmtId="9" fontId="0" fillId="0" borderId="2" xfId="1" applyFont="1" applyBorder="1"/>
    <xf numFmtId="2" fontId="0" fillId="0" borderId="0" xfId="0" applyNumberFormat="1"/>
    <xf numFmtId="2" fontId="0" fillId="3" borderId="1" xfId="0" applyNumberFormat="1" applyFill="1" applyBorder="1" applyAlignment="1">
      <alignment horizontal="center"/>
    </xf>
    <xf numFmtId="2" fontId="0" fillId="0" borderId="1" xfId="1" applyNumberFormat="1" applyFont="1" applyBorder="1"/>
    <xf numFmtId="0" fontId="0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left"/>
    </xf>
    <xf numFmtId="2" fontId="0" fillId="4" borderId="0" xfId="0" applyNumberFormat="1" applyFill="1"/>
    <xf numFmtId="0" fontId="0" fillId="4" borderId="1" xfId="0" applyFill="1" applyBorder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3" borderId="1" xfId="0" applyFill="1" applyBorder="1"/>
    <xf numFmtId="0" fontId="0" fillId="7" borderId="0" xfId="0" applyFill="1" applyAlignment="1">
      <alignment horizontal="left"/>
    </xf>
    <xf numFmtId="0" fontId="0" fillId="0" borderId="0" xfId="0" applyAlignment="1">
      <alignment horizontal="right"/>
    </xf>
    <xf numFmtId="0" fontId="4" fillId="5" borderId="1" xfId="0" applyFont="1" applyFill="1" applyBorder="1"/>
    <xf numFmtId="0" fontId="7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8" borderId="1" xfId="0" applyFont="1" applyFill="1" applyBorder="1"/>
    <xf numFmtId="0" fontId="0" fillId="7" borderId="1" xfId="0" applyFill="1" applyBorder="1" applyAlignment="1">
      <alignment horizontal="center" wrapText="1"/>
    </xf>
    <xf numFmtId="0" fontId="5" fillId="7" borderId="0" xfId="0" applyFont="1" applyFill="1"/>
    <xf numFmtId="0" fontId="7" fillId="7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wrapText="1"/>
    </xf>
    <xf numFmtId="10" fontId="4" fillId="5" borderId="1" xfId="0" applyNumberFormat="1" applyFont="1" applyFill="1" applyBorder="1" applyAlignment="1">
      <alignment wrapText="1"/>
    </xf>
    <xf numFmtId="9" fontId="0" fillId="0" borderId="0" xfId="0" applyNumberFormat="1"/>
    <xf numFmtId="0" fontId="0" fillId="0" borderId="0" xfId="0" applyAlignment="1">
      <alignment wrapText="1"/>
    </xf>
    <xf numFmtId="0" fontId="9" fillId="0" borderId="0" xfId="0" applyFont="1"/>
    <xf numFmtId="0" fontId="0" fillId="0" borderId="3" xfId="0" applyBorder="1" applyAlignment="1">
      <alignment wrapText="1"/>
    </xf>
    <xf numFmtId="0" fontId="0" fillId="0" borderId="4" xfId="0" applyBorder="1"/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Continuous"/>
    </xf>
    <xf numFmtId="0" fontId="7" fillId="0" borderId="5" xfId="0" applyFont="1" applyBorder="1" applyAlignment="1">
      <alignment horizontal="left"/>
    </xf>
    <xf numFmtId="0" fontId="0" fillId="9" borderId="0" xfId="0" applyFill="1"/>
    <xf numFmtId="0" fontId="0" fillId="10" borderId="0" xfId="0" applyFill="1"/>
    <xf numFmtId="9" fontId="0" fillId="6" borderId="1" xfId="1" applyFont="1" applyFill="1" applyBorder="1"/>
    <xf numFmtId="0" fontId="0" fillId="6" borderId="1" xfId="0" applyFill="1" applyBorder="1"/>
    <xf numFmtId="9" fontId="4" fillId="5" borderId="1" xfId="1" applyFont="1" applyFill="1" applyBorder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Continuous"/>
    </xf>
    <xf numFmtId="0" fontId="0" fillId="11" borderId="0" xfId="0" applyFill="1"/>
    <xf numFmtId="0" fontId="0" fillId="12" borderId="0" xfId="0" applyFill="1"/>
    <xf numFmtId="0" fontId="0" fillId="3" borderId="0" xfId="0" applyFill="1"/>
    <xf numFmtId="0" fontId="0" fillId="12" borderId="1" xfId="0" applyFill="1" applyBorder="1"/>
    <xf numFmtId="9" fontId="4" fillId="5" borderId="1" xfId="1" applyFont="1" applyFill="1" applyBorder="1"/>
    <xf numFmtId="10" fontId="4" fillId="5" borderId="1" xfId="1" applyNumberFormat="1" applyFont="1" applyFill="1" applyBorder="1" applyAlignment="1">
      <alignment wrapText="1"/>
    </xf>
    <xf numFmtId="0" fontId="7" fillId="0" borderId="5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11" borderId="1" xfId="0" applyFill="1" applyBorder="1"/>
    <xf numFmtId="0" fontId="0" fillId="3" borderId="0" xfId="0" applyFill="1" applyAlignment="1">
      <alignment horizontal="center"/>
    </xf>
    <xf numFmtId="2" fontId="0" fillId="3" borderId="0" xfId="1" applyNumberFormat="1" applyFon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0" fontId="0" fillId="0" borderId="0" xfId="0" applyNumberFormat="1"/>
    <xf numFmtId="10" fontId="0" fillId="0" borderId="4" xfId="0" applyNumberFormat="1" applyBorder="1"/>
    <xf numFmtId="0" fontId="0" fillId="3" borderId="6" xfId="0" applyFill="1" applyBorder="1" applyAlignment="1">
      <alignment horizontal="left"/>
    </xf>
    <xf numFmtId="0" fontId="0" fillId="13" borderId="0" xfId="0" applyFill="1"/>
    <xf numFmtId="0" fontId="12" fillId="13" borderId="0" xfId="0" applyFont="1" applyFill="1" applyAlignment="1">
      <alignment horizontal="center"/>
    </xf>
    <xf numFmtId="0" fontId="13" fillId="13" borderId="0" xfId="0" applyFont="1" applyFill="1"/>
    <xf numFmtId="0" fontId="14" fillId="13" borderId="0" xfId="0" applyFont="1" applyFill="1" applyAlignment="1">
      <alignment horizontal="center"/>
    </xf>
    <xf numFmtId="0" fontId="0" fillId="14" borderId="0" xfId="0" applyFill="1"/>
    <xf numFmtId="0" fontId="0" fillId="7" borderId="0" xfId="0" applyFill="1" applyAlignment="1"/>
    <xf numFmtId="0" fontId="0" fillId="3" borderId="0" xfId="0" applyFill="1" applyAlignment="1"/>
    <xf numFmtId="0" fontId="17" fillId="3" borderId="0" xfId="0" applyFont="1" applyFill="1" applyBorder="1" applyAlignment="1"/>
    <xf numFmtId="0" fontId="0" fillId="0" borderId="0" xfId="0" applyBorder="1"/>
    <xf numFmtId="0" fontId="18" fillId="0" borderId="0" xfId="0" applyFont="1" applyAlignment="1">
      <alignment horizontal="center"/>
    </xf>
    <xf numFmtId="0" fontId="0" fillId="3" borderId="0" xfId="0" applyFill="1" applyAlignment="1">
      <alignment horizontal="left"/>
    </xf>
    <xf numFmtId="0" fontId="5" fillId="7" borderId="11" xfId="0" applyFont="1" applyFill="1" applyBorder="1" applyAlignment="1">
      <alignment wrapText="1"/>
    </xf>
    <xf numFmtId="10" fontId="5" fillId="7" borderId="11" xfId="0" applyNumberFormat="1" applyFont="1" applyFill="1" applyBorder="1" applyAlignment="1">
      <alignment horizontal="center"/>
    </xf>
    <xf numFmtId="2" fontId="5" fillId="7" borderId="11" xfId="0" applyNumberFormat="1" applyFont="1" applyFill="1" applyBorder="1" applyAlignment="1">
      <alignment horizontal="center"/>
    </xf>
    <xf numFmtId="9" fontId="5" fillId="7" borderId="11" xfId="0" applyNumberFormat="1" applyFont="1" applyFill="1" applyBorder="1" applyAlignment="1">
      <alignment horizontal="center"/>
    </xf>
    <xf numFmtId="0" fontId="5" fillId="7" borderId="11" xfId="0" applyFont="1" applyFill="1" applyBorder="1"/>
    <xf numFmtId="2" fontId="0" fillId="7" borderId="11" xfId="0" applyNumberFormat="1" applyFill="1" applyBorder="1"/>
    <xf numFmtId="0" fontId="7" fillId="7" borderId="11" xfId="0" applyFont="1" applyFill="1" applyBorder="1" applyAlignment="1">
      <alignment horizontal="center"/>
    </xf>
    <xf numFmtId="0" fontId="0" fillId="7" borderId="11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1" xfId="0" applyFill="1" applyBorder="1" applyAlignment="1">
      <alignment wrapText="1"/>
    </xf>
    <xf numFmtId="0" fontId="0" fillId="7" borderId="11" xfId="0" applyFill="1" applyBorder="1"/>
    <xf numFmtId="0" fontId="0" fillId="3" borderId="11" xfId="0" applyFill="1" applyBorder="1"/>
    <xf numFmtId="0" fontId="0" fillId="0" borderId="11" xfId="0" applyBorder="1"/>
    <xf numFmtId="0" fontId="0" fillId="14" borderId="11" xfId="0" applyFill="1" applyBorder="1"/>
    <xf numFmtId="0" fontId="20" fillId="7" borderId="11" xfId="0" applyFont="1" applyFill="1" applyBorder="1" applyAlignment="1">
      <alignment wrapText="1"/>
    </xf>
    <xf numFmtId="0" fontId="20" fillId="7" borderId="11" xfId="0" applyFont="1" applyFill="1" applyBorder="1"/>
    <xf numFmtId="10" fontId="21" fillId="7" borderId="11" xfId="0" applyNumberFormat="1" applyFont="1" applyFill="1" applyBorder="1" applyAlignment="1">
      <alignment horizontal="center"/>
    </xf>
    <xf numFmtId="2" fontId="21" fillId="7" borderId="11" xfId="0" applyNumberFormat="1" applyFont="1" applyFill="1" applyBorder="1" applyAlignment="1">
      <alignment horizontal="center"/>
    </xf>
    <xf numFmtId="2" fontId="22" fillId="7" borderId="11" xfId="0" applyNumberFormat="1" applyFont="1" applyFill="1" applyBorder="1"/>
    <xf numFmtId="0" fontId="0" fillId="0" borderId="6" xfId="0" applyBorder="1" applyAlignment="1">
      <alignment wrapText="1"/>
    </xf>
    <xf numFmtId="9" fontId="0" fillId="0" borderId="11" xfId="1" applyFont="1" applyBorder="1" applyAlignment="1">
      <alignment wrapText="1"/>
    </xf>
    <xf numFmtId="9" fontId="0" fillId="0" borderId="11" xfId="1" applyFont="1" applyBorder="1"/>
    <xf numFmtId="0" fontId="0" fillId="0" borderId="11" xfId="0" applyBorder="1" applyAlignment="1">
      <alignment wrapText="1"/>
    </xf>
    <xf numFmtId="10" fontId="0" fillId="0" borderId="11" xfId="1" applyNumberFormat="1" applyFont="1" applyBorder="1" applyAlignment="1">
      <alignment wrapText="1"/>
    </xf>
    <xf numFmtId="10" fontId="0" fillId="0" borderId="11" xfId="0" applyNumberFormat="1" applyBorder="1" applyAlignment="1">
      <alignment wrapText="1"/>
    </xf>
    <xf numFmtId="0" fontId="0" fillId="0" borderId="13" xfId="0" applyBorder="1"/>
    <xf numFmtId="9" fontId="0" fillId="0" borderId="13" xfId="1" applyFont="1" applyBorder="1"/>
    <xf numFmtId="0" fontId="0" fillId="0" borderId="8" xfId="0" applyFont="1" applyBorder="1"/>
    <xf numFmtId="0" fontId="0" fillId="2" borderId="14" xfId="0" applyFont="1" applyFill="1" applyBorder="1"/>
    <xf numFmtId="2" fontId="0" fillId="3" borderId="15" xfId="1" applyNumberFormat="1" applyFont="1" applyFill="1" applyBorder="1" applyAlignment="1">
      <alignment horizontal="center"/>
    </xf>
    <xf numFmtId="2" fontId="0" fillId="3" borderId="15" xfId="0" applyNumberFormat="1" applyFont="1" applyFill="1" applyBorder="1" applyAlignment="1">
      <alignment horizontal="center"/>
    </xf>
    <xf numFmtId="0" fontId="0" fillId="3" borderId="0" xfId="0" applyFill="1" applyBorder="1"/>
    <xf numFmtId="2" fontId="0" fillId="3" borderId="16" xfId="0" applyNumberFormat="1" applyFont="1" applyFill="1" applyBorder="1" applyAlignment="1">
      <alignment horizontal="center"/>
    </xf>
    <xf numFmtId="2" fontId="0" fillId="3" borderId="7" xfId="0" applyNumberFormat="1" applyFont="1" applyFill="1" applyBorder="1" applyAlignment="1">
      <alignment horizontal="center"/>
    </xf>
    <xf numFmtId="9" fontId="10" fillId="3" borderId="18" xfId="1" applyFont="1" applyFill="1" applyBorder="1" applyAlignment="1">
      <alignment horizontal="center" vertical="center"/>
    </xf>
    <xf numFmtId="2" fontId="10" fillId="3" borderId="18" xfId="1" applyNumberFormat="1" applyFont="1" applyFill="1" applyBorder="1" applyAlignment="1">
      <alignment horizontal="center" vertical="center"/>
    </xf>
    <xf numFmtId="2" fontId="10" fillId="3" borderId="19" xfId="1" applyNumberFormat="1" applyFont="1" applyFill="1" applyBorder="1" applyAlignment="1">
      <alignment horizontal="center" vertical="center"/>
    </xf>
    <xf numFmtId="9" fontId="10" fillId="3" borderId="1" xfId="1" applyFont="1" applyFill="1" applyBorder="1" applyAlignment="1">
      <alignment horizontal="center" vertical="center"/>
    </xf>
    <xf numFmtId="2" fontId="10" fillId="3" borderId="1" xfId="1" applyNumberFormat="1" applyFont="1" applyFill="1" applyBorder="1" applyAlignment="1">
      <alignment horizontal="center" vertical="center"/>
    </xf>
    <xf numFmtId="2" fontId="10" fillId="3" borderId="1" xfId="0" applyNumberFormat="1" applyFont="1" applyFill="1" applyBorder="1" applyAlignment="1">
      <alignment horizontal="center" vertical="center"/>
    </xf>
    <xf numFmtId="2" fontId="10" fillId="3" borderId="21" xfId="0" applyNumberFormat="1" applyFont="1" applyFill="1" applyBorder="1" applyAlignment="1">
      <alignment horizontal="center" vertical="center"/>
    </xf>
    <xf numFmtId="9" fontId="10" fillId="3" borderId="23" xfId="1" applyFont="1" applyFill="1" applyBorder="1" applyAlignment="1">
      <alignment horizontal="center" vertical="center"/>
    </xf>
    <xf numFmtId="2" fontId="10" fillId="3" borderId="23" xfId="1" applyNumberFormat="1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/>
    </xf>
    <xf numFmtId="2" fontId="10" fillId="3" borderId="24" xfId="1" applyNumberFormat="1" applyFont="1" applyFill="1" applyBorder="1" applyAlignment="1">
      <alignment horizontal="center" vertical="center"/>
    </xf>
    <xf numFmtId="2" fontId="10" fillId="0" borderId="1" xfId="1" applyNumberFormat="1" applyFont="1" applyBorder="1" applyAlignment="1">
      <alignment horizontal="center"/>
    </xf>
    <xf numFmtId="0" fontId="18" fillId="4" borderId="17" xfId="0" applyFont="1" applyFill="1" applyBorder="1"/>
    <xf numFmtId="0" fontId="18" fillId="4" borderId="20" xfId="0" applyFont="1" applyFill="1" applyBorder="1"/>
    <xf numFmtId="0" fontId="18" fillId="4" borderId="22" xfId="0" applyFont="1" applyFill="1" applyBorder="1"/>
    <xf numFmtId="9" fontId="18" fillId="4" borderId="17" xfId="1" applyFont="1" applyFill="1" applyBorder="1"/>
    <xf numFmtId="9" fontId="18" fillId="4" borderId="20" xfId="1" applyFont="1" applyFill="1" applyBorder="1" applyAlignment="1">
      <alignment horizontal="center"/>
    </xf>
    <xf numFmtId="2" fontId="10" fillId="0" borderId="21" xfId="1" applyNumberFormat="1" applyFont="1" applyBorder="1" applyAlignment="1">
      <alignment horizontal="center"/>
    </xf>
    <xf numFmtId="9" fontId="18" fillId="4" borderId="22" xfId="1" applyFont="1" applyFill="1" applyBorder="1" applyAlignment="1">
      <alignment horizontal="center"/>
    </xf>
    <xf numFmtId="2" fontId="10" fillId="0" borderId="23" xfId="1" applyNumberFormat="1" applyFont="1" applyBorder="1" applyAlignment="1">
      <alignment horizontal="center"/>
    </xf>
    <xf numFmtId="2" fontId="10" fillId="0" borderId="24" xfId="1" applyNumberFormat="1" applyFont="1" applyBorder="1" applyAlignment="1">
      <alignment horizontal="center"/>
    </xf>
    <xf numFmtId="9" fontId="18" fillId="4" borderId="18" xfId="1" applyFont="1" applyFill="1" applyBorder="1" applyAlignment="1">
      <alignment horizontal="center"/>
    </xf>
    <xf numFmtId="0" fontId="18" fillId="4" borderId="18" xfId="0" applyFont="1" applyFill="1" applyBorder="1" applyAlignment="1">
      <alignment horizontal="center"/>
    </xf>
    <xf numFmtId="9" fontId="18" fillId="4" borderId="19" xfId="1" applyFont="1" applyFill="1" applyBorder="1" applyAlignment="1">
      <alignment horizontal="center"/>
    </xf>
    <xf numFmtId="9" fontId="18" fillId="4" borderId="1" xfId="1" applyFont="1" applyFill="1" applyBorder="1" applyAlignment="1">
      <alignment wrapText="1"/>
    </xf>
    <xf numFmtId="9" fontId="18" fillId="4" borderId="1" xfId="1" applyFont="1" applyFill="1" applyBorder="1" applyAlignment="1"/>
    <xf numFmtId="0" fontId="0" fillId="15" borderId="0" xfId="0" applyFill="1"/>
    <xf numFmtId="0" fontId="10" fillId="15" borderId="0" xfId="0" applyFont="1" applyFill="1"/>
    <xf numFmtId="0" fontId="18" fillId="15" borderId="0" xfId="0" applyFont="1" applyFill="1"/>
    <xf numFmtId="0" fontId="10" fillId="15" borderId="0" xfId="0" applyFont="1" applyFill="1" applyAlignment="1">
      <alignment horizontal="left" vertical="center" indent="1"/>
    </xf>
    <xf numFmtId="0" fontId="10" fillId="15" borderId="0" xfId="0" applyFont="1" applyFill="1" applyAlignment="1"/>
    <xf numFmtId="0" fontId="24" fillId="15" borderId="0" xfId="0" applyFont="1" applyFill="1"/>
    <xf numFmtId="0" fontId="23" fillId="15" borderId="0" xfId="0" applyFont="1" applyFill="1" applyAlignment="1"/>
    <xf numFmtId="0" fontId="23" fillId="15" borderId="0" xfId="0" applyFont="1" applyFill="1" applyAlignment="1">
      <alignment horizontal="left"/>
    </xf>
    <xf numFmtId="0" fontId="0" fillId="16" borderId="0" xfId="0" applyFill="1"/>
    <xf numFmtId="0" fontId="11" fillId="16" borderId="0" xfId="0" applyFont="1" applyFill="1" applyAlignment="1">
      <alignment horizontal="center"/>
    </xf>
    <xf numFmtId="0" fontId="27" fillId="16" borderId="0" xfId="0" applyFont="1" applyFill="1"/>
    <xf numFmtId="0" fontId="27" fillId="16" borderId="0" xfId="0" applyFont="1" applyFill="1" applyAlignment="1"/>
    <xf numFmtId="0" fontId="11" fillId="16" borderId="0" xfId="0" applyFont="1" applyFill="1"/>
    <xf numFmtId="0" fontId="27" fillId="16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25" fillId="16" borderId="0" xfId="0" applyFont="1" applyFill="1" applyAlignment="1">
      <alignment horizontal="center"/>
    </xf>
    <xf numFmtId="0" fontId="25" fillId="1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9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alignment wrapText="1"/>
    </dxf>
    <dxf>
      <alignment wrapText="1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alignment wrapText="1"/>
    </dxf>
    <dxf>
      <alignment wrapText="1"/>
    </dxf>
    <dxf>
      <alignment wrapText="1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border diagonalUp="0" diagonalDown="0">
        <left style="thin">
          <color rgb="FF4C7731"/>
        </left>
        <right style="thin">
          <color rgb="FF4C7731"/>
        </right>
        <top style="thin">
          <color rgb="FF4C7731"/>
        </top>
        <bottom style="thin">
          <color rgb="FF4C7731"/>
        </bottom>
        <vertical/>
        <horizontal/>
      </border>
    </dxf>
    <dxf>
      <border diagonalUp="0" diagonalDown="0">
        <left style="thin">
          <color rgb="FF4C7731"/>
        </left>
        <right style="thin">
          <color rgb="FF4C7731"/>
        </right>
        <top style="thin">
          <color rgb="FF4C7731"/>
        </top>
        <bottom style="thin">
          <color rgb="FF4C7731"/>
        </bottom>
        <vertical/>
        <horizontal/>
      </border>
    </dxf>
    <dxf>
      <border diagonalUp="0" diagonalDown="0">
        <left style="thin">
          <color rgb="FF4C7731"/>
        </left>
        <right style="thin">
          <color rgb="FF4C7731"/>
        </right>
        <top style="thin">
          <color rgb="FF4C7731"/>
        </top>
        <bottom style="thin">
          <color rgb="FF4C7731"/>
        </bottom>
        <vertical/>
        <horizontal/>
      </border>
    </dxf>
    <dxf>
      <border diagonalUp="0" diagonalDown="0">
        <left style="thin">
          <color rgb="FF4C7731"/>
        </left>
        <right style="thin">
          <color rgb="FF4C7731"/>
        </right>
        <top style="thin">
          <color rgb="FF4C7731"/>
        </top>
        <bottom style="thin">
          <color rgb="FF4C7731"/>
        </bottom>
        <vertical/>
        <horizontal/>
      </border>
    </dxf>
    <dxf>
      <border diagonalUp="0" diagonalDown="0">
        <left style="thin">
          <color rgb="FF4C7731"/>
        </left>
        <right style="thin">
          <color rgb="FF4C7731"/>
        </right>
        <top style="thin">
          <color rgb="FF4C7731"/>
        </top>
        <bottom style="thin">
          <color rgb="FF4C7731"/>
        </bottom>
        <vertical/>
        <horizontal/>
      </border>
    </dxf>
    <dxf>
      <border diagonalUp="0" diagonalDown="0">
        <left style="thin">
          <color rgb="FF4C7731"/>
        </left>
        <right style="thin">
          <color rgb="FF4C7731"/>
        </right>
        <top style="thin">
          <color rgb="FF4C7731"/>
        </top>
        <bottom style="thin">
          <color rgb="FF4C7731"/>
        </bottom>
        <vertical/>
        <horizontal/>
      </border>
    </dxf>
    <dxf>
      <border diagonalUp="0" diagonalDown="0">
        <left style="thin">
          <color rgb="FF4C7731"/>
        </left>
        <right style="thin">
          <color rgb="FF4C7731"/>
        </right>
        <top style="thin">
          <color rgb="FF4C7731"/>
        </top>
        <bottom style="thin">
          <color rgb="FF4C7731"/>
        </bottom>
        <vertical/>
        <horizontal/>
      </border>
    </dxf>
    <dxf>
      <border diagonalUp="0" diagonalDown="0">
        <left style="thin">
          <color rgb="FF4C7731"/>
        </left>
        <right style="thin">
          <color rgb="FF4C7731"/>
        </right>
        <top style="thin">
          <color rgb="FF4C7731"/>
        </top>
        <bottom style="thin">
          <color rgb="FF4C7731"/>
        </bottom>
        <vertical/>
        <horizontal/>
      </border>
    </dxf>
    <dxf>
      <border diagonalUp="0" diagonalDown="0">
        <left style="thin">
          <color rgb="FF4C7731"/>
        </left>
        <right style="thin">
          <color rgb="FF4C7731"/>
        </right>
        <top style="thin">
          <color rgb="FF4C7731"/>
        </top>
        <bottom style="thin">
          <color rgb="FF4C7731"/>
        </bottom>
        <vertical/>
        <horizontal/>
      </border>
    </dxf>
    <dxf>
      <border diagonalUp="0" diagonalDown="0">
        <left style="thin">
          <color rgb="FF4C7731"/>
        </left>
        <right style="thin">
          <color rgb="FF4C7731"/>
        </right>
        <top style="thin">
          <color rgb="FF4C7731"/>
        </top>
        <bottom style="thin">
          <color rgb="FF4C7731"/>
        </bottom>
        <vertical/>
        <horizontal/>
      </border>
    </dxf>
    <dxf>
      <border diagonalUp="0" diagonalDown="0">
        <left style="thin">
          <color rgb="FF4C7731"/>
        </left>
        <right style="thin">
          <color rgb="FF4C7731"/>
        </right>
        <top style="thin">
          <color rgb="FF4C7731"/>
        </top>
        <bottom style="thin">
          <color rgb="FF4C7731"/>
        </bottom>
        <vertical/>
        <horizontal/>
      </border>
    </dxf>
    <dxf>
      <border diagonalUp="0" diagonalDown="0">
        <left style="thin">
          <color rgb="FF4C7731"/>
        </left>
        <right style="thin">
          <color rgb="FF4C7731"/>
        </right>
        <top style="thin">
          <color rgb="FF4C7731"/>
        </top>
        <bottom style="thin">
          <color rgb="FF4C773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rgb="FF4C7731"/>
        </left>
        <right style="thin">
          <color rgb="FF4C7731"/>
        </right>
        <top style="thin">
          <color rgb="FF4C7731"/>
        </top>
        <bottom style="thin">
          <color rgb="FF4C773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rgb="FF4C7731"/>
        </left>
        <right style="thin">
          <color rgb="FF4C7731"/>
        </right>
        <top style="thin">
          <color rgb="FF4C7731"/>
        </top>
        <bottom style="thin">
          <color rgb="FF4C773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rgb="FF4C7731"/>
        </left>
        <right style="thin">
          <color rgb="FF4C7731"/>
        </right>
        <top style="thin">
          <color rgb="FF4C7731"/>
        </top>
        <bottom style="thin">
          <color rgb="FF4C7731"/>
        </bottom>
        <vertical/>
        <horizontal/>
      </border>
    </dxf>
    <dxf>
      <border diagonalUp="0" diagonalDown="0">
        <left style="thin">
          <color rgb="FF4C7731"/>
        </left>
        <right style="thin">
          <color rgb="FF4C7731"/>
        </right>
        <top style="thin">
          <color rgb="FF4C7731"/>
        </top>
        <bottom style="thin">
          <color rgb="FF4C7731"/>
        </bottom>
        <vertical/>
        <horizontal/>
      </border>
    </dxf>
    <dxf>
      <border diagonalUp="0" diagonalDown="0">
        <left style="thin">
          <color rgb="FF4C7731"/>
        </left>
        <right style="thin">
          <color rgb="FF4C7731"/>
        </right>
        <top style="thin">
          <color rgb="FF4C7731"/>
        </top>
        <bottom style="thin">
          <color rgb="FF4C7731"/>
        </bottom>
        <vertical/>
        <horizontal/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CAE2BC"/>
      <color rgb="FFD8EACC"/>
      <color rgb="FFF3F5F1"/>
      <color rgb="FF4C7731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[Phytoplankton Analysis.xlsx]Distribution!PivotTable2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phytoplankton density for temperature</a:t>
            </a:r>
            <a:r>
              <a:rPr lang="en-US" baseline="0"/>
              <a:t> ranges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Distribution!$D$17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Distribution!$C$18:$C$44</c:f>
              <c:strCache>
                <c:ptCount val="2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</c:strCache>
            </c:strRef>
          </c:cat>
          <c:val>
            <c:numRef>
              <c:f>Distribution!$D$18:$D$44</c:f>
              <c:numCache>
                <c:formatCode>General</c:formatCode>
                <c:ptCount val="26"/>
                <c:pt idx="0">
                  <c:v>1600</c:v>
                </c:pt>
                <c:pt idx="1">
                  <c:v>1500</c:v>
                </c:pt>
                <c:pt idx="2">
                  <c:v>6100</c:v>
                </c:pt>
                <c:pt idx="3">
                  <c:v>3200</c:v>
                </c:pt>
                <c:pt idx="4">
                  <c:v>3250</c:v>
                </c:pt>
                <c:pt idx="5">
                  <c:v>4300</c:v>
                </c:pt>
                <c:pt idx="6">
                  <c:v>2300</c:v>
                </c:pt>
                <c:pt idx="7">
                  <c:v>2400</c:v>
                </c:pt>
                <c:pt idx="8">
                  <c:v>2500</c:v>
                </c:pt>
                <c:pt idx="9">
                  <c:v>5300</c:v>
                </c:pt>
                <c:pt idx="10">
                  <c:v>6500</c:v>
                </c:pt>
                <c:pt idx="11">
                  <c:v>13600</c:v>
                </c:pt>
                <c:pt idx="12">
                  <c:v>15300</c:v>
                </c:pt>
                <c:pt idx="13">
                  <c:v>23500</c:v>
                </c:pt>
                <c:pt idx="14">
                  <c:v>28300</c:v>
                </c:pt>
                <c:pt idx="15">
                  <c:v>28200</c:v>
                </c:pt>
                <c:pt idx="16">
                  <c:v>30000</c:v>
                </c:pt>
                <c:pt idx="17">
                  <c:v>15700</c:v>
                </c:pt>
                <c:pt idx="18">
                  <c:v>10900</c:v>
                </c:pt>
                <c:pt idx="19">
                  <c:v>11300</c:v>
                </c:pt>
                <c:pt idx="20">
                  <c:v>30200</c:v>
                </c:pt>
                <c:pt idx="21">
                  <c:v>38100</c:v>
                </c:pt>
                <c:pt idx="22">
                  <c:v>19600</c:v>
                </c:pt>
                <c:pt idx="23">
                  <c:v>13300</c:v>
                </c:pt>
                <c:pt idx="24">
                  <c:v>13700</c:v>
                </c:pt>
                <c:pt idx="2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9-4644-8EB7-CCEFF0351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47807"/>
        <c:axId val="157644927"/>
      </c:areaChart>
      <c:catAx>
        <c:axId val="15764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4927"/>
        <c:crosses val="autoZero"/>
        <c:auto val="1"/>
        <c:lblAlgn val="ctr"/>
        <c:lblOffset val="100"/>
        <c:noMultiLvlLbl val="0"/>
      </c:catAx>
      <c:valAx>
        <c:axId val="1576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Temperature &amp; Phytoplankton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1714785651793E-2"/>
          <c:y val="0.21787037037037038"/>
          <c:w val="0.86368285214348206"/>
          <c:h val="0.637762467191601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Table1!$I$1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6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Table1!$L$2:$L$79</c:f>
              <c:numCache>
                <c:formatCode>General</c:formatCode>
                <c:ptCount val="78"/>
                <c:pt idx="0">
                  <c:v>1200</c:v>
                </c:pt>
                <c:pt idx="1">
                  <c:v>1300</c:v>
                </c:pt>
                <c:pt idx="2">
                  <c:v>1250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2500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  <c:pt idx="22">
                  <c:v>3300</c:v>
                </c:pt>
                <c:pt idx="23">
                  <c:v>3400</c:v>
                </c:pt>
                <c:pt idx="24">
                  <c:v>3500</c:v>
                </c:pt>
                <c:pt idx="25">
                  <c:v>3600</c:v>
                </c:pt>
                <c:pt idx="26">
                  <c:v>3700</c:v>
                </c:pt>
                <c:pt idx="27">
                  <c:v>3800</c:v>
                </c:pt>
                <c:pt idx="28">
                  <c:v>3900</c:v>
                </c:pt>
                <c:pt idx="29">
                  <c:v>4000</c:v>
                </c:pt>
                <c:pt idx="30">
                  <c:v>4100</c:v>
                </c:pt>
                <c:pt idx="31">
                  <c:v>4100</c:v>
                </c:pt>
                <c:pt idx="32">
                  <c:v>4200</c:v>
                </c:pt>
                <c:pt idx="33">
                  <c:v>4200</c:v>
                </c:pt>
                <c:pt idx="34">
                  <c:v>4300</c:v>
                </c:pt>
                <c:pt idx="35">
                  <c:v>4300</c:v>
                </c:pt>
                <c:pt idx="36">
                  <c:v>4400</c:v>
                </c:pt>
                <c:pt idx="37">
                  <c:v>4400</c:v>
                </c:pt>
                <c:pt idx="38">
                  <c:v>4500</c:v>
                </c:pt>
                <c:pt idx="39">
                  <c:v>4500</c:v>
                </c:pt>
                <c:pt idx="40">
                  <c:v>4600</c:v>
                </c:pt>
                <c:pt idx="41">
                  <c:v>4600</c:v>
                </c:pt>
                <c:pt idx="42">
                  <c:v>4700</c:v>
                </c:pt>
                <c:pt idx="43">
                  <c:v>4700</c:v>
                </c:pt>
                <c:pt idx="44">
                  <c:v>4800</c:v>
                </c:pt>
                <c:pt idx="45">
                  <c:v>4800</c:v>
                </c:pt>
                <c:pt idx="46">
                  <c:v>4900</c:v>
                </c:pt>
                <c:pt idx="47">
                  <c:v>4900</c:v>
                </c:pt>
                <c:pt idx="48">
                  <c:v>5000</c:v>
                </c:pt>
                <c:pt idx="49">
                  <c:v>5000</c:v>
                </c:pt>
                <c:pt idx="50">
                  <c:v>5100</c:v>
                </c:pt>
                <c:pt idx="51">
                  <c:v>5100</c:v>
                </c:pt>
                <c:pt idx="52">
                  <c:v>5200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6200</c:v>
                </c:pt>
                <c:pt idx="62">
                  <c:v>6000</c:v>
                </c:pt>
                <c:pt idx="63">
                  <c:v>6300</c:v>
                </c:pt>
                <c:pt idx="64">
                  <c:v>6100</c:v>
                </c:pt>
                <c:pt idx="65">
                  <c:v>6400</c:v>
                </c:pt>
                <c:pt idx="66">
                  <c:v>6200</c:v>
                </c:pt>
                <c:pt idx="67">
                  <c:v>6500</c:v>
                </c:pt>
                <c:pt idx="68">
                  <c:v>6300</c:v>
                </c:pt>
                <c:pt idx="69">
                  <c:v>6600</c:v>
                </c:pt>
                <c:pt idx="70">
                  <c:v>6400</c:v>
                </c:pt>
                <c:pt idx="71">
                  <c:v>6700</c:v>
                </c:pt>
                <c:pt idx="72">
                  <c:v>6500</c:v>
                </c:pt>
                <c:pt idx="73">
                  <c:v>6600</c:v>
                </c:pt>
                <c:pt idx="74">
                  <c:v>6700</c:v>
                </c:pt>
                <c:pt idx="75">
                  <c:v>6800</c:v>
                </c:pt>
                <c:pt idx="76">
                  <c:v>6900</c:v>
                </c:pt>
                <c:pt idx="77">
                  <c:v>7000</c:v>
                </c:pt>
              </c:numCache>
            </c:numRef>
          </c:xVal>
          <c:yVal>
            <c:numRef>
              <c:f>Table1!$I$2:$I$79</c:f>
              <c:numCache>
                <c:formatCode>General</c:formatCode>
                <c:ptCount val="7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8-4441-810B-E9B3DDC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411279"/>
        <c:axId val="2029425679"/>
      </c:scatterChart>
      <c:valAx>
        <c:axId val="202941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Phytoplankton</a:t>
                </a:r>
                <a:r>
                  <a:rPr lang="en-IN" baseline="0"/>
                  <a:t> Density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25679"/>
        <c:crosses val="autoZero"/>
        <c:crossBetween val="midCat"/>
      </c:valAx>
      <c:valAx>
        <c:axId val="202942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1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chemeClr val="accent6">
                    <a:lumMod val="50000"/>
                  </a:schemeClr>
                </a:solidFill>
              </a:rPr>
              <a:t>Forecast</a:t>
            </a:r>
            <a:r>
              <a:rPr lang="en-IN" sz="2000" b="1" baseline="0">
                <a:solidFill>
                  <a:schemeClr val="accent6">
                    <a:lumMod val="50000"/>
                  </a:schemeClr>
                </a:solidFill>
              </a:rPr>
              <a:t> sheet of Dissolved Phosphorous</a:t>
            </a:r>
            <a:endParaRPr lang="en-IN" sz="2000" b="1">
              <a:solidFill>
                <a:schemeClr val="accent6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5122301436293076"/>
          <c:y val="2.28786369376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16561558324374"/>
          <c:y val="0.22060438561179926"/>
          <c:w val="0.84362726349791028"/>
          <c:h val="0.40985031114241027"/>
        </c:manualLayout>
      </c:layout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Dissolved_Phosphorus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Sheet4!$B$2:$B$10</c:f>
              <c:numCache>
                <c:formatCode>General</c:formatCode>
                <c:ptCount val="9"/>
                <c:pt idx="0">
                  <c:v>4.7500000000000007E-2</c:v>
                </c:pt>
                <c:pt idx="1">
                  <c:v>4.7500000000000007E-2</c:v>
                </c:pt>
                <c:pt idx="2">
                  <c:v>5.5000000000000007E-2</c:v>
                </c:pt>
                <c:pt idx="3">
                  <c:v>4.5000000000000012E-2</c:v>
                </c:pt>
                <c:pt idx="4">
                  <c:v>4.9999999999999989E-2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2-4693-920F-B4B42A13FC8E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Forecast(Dissolved_Phosphorus)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Sheet4!$A$2:$A$10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Sheet4!$C$2:$C$10</c:f>
              <c:numCache>
                <c:formatCode>General</c:formatCode>
                <c:ptCount val="9"/>
                <c:pt idx="4">
                  <c:v>4.9999999999999989E-2</c:v>
                </c:pt>
                <c:pt idx="5">
                  <c:v>4.5269240842424993E-2</c:v>
                </c:pt>
                <c:pt idx="6">
                  <c:v>4.9031602566100001E-2</c:v>
                </c:pt>
                <c:pt idx="7">
                  <c:v>4.434889385359999E-2</c:v>
                </c:pt>
                <c:pt idx="8">
                  <c:v>4.8111255577274997E-2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2-4693-920F-B4B42A13FC8E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Bound(Dissolved_Phosphorus)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Sheet4!$A$2:$A$10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Sheet4!$D$2:$D$10</c:f>
              <c:numCache>
                <c:formatCode>General</c:formatCode>
                <c:ptCount val="9"/>
                <c:pt idx="4" formatCode="0.00">
                  <c:v>4.9999999999999989E-2</c:v>
                </c:pt>
                <c:pt idx="5" formatCode="0.00">
                  <c:v>3.824314910377926E-2</c:v>
                </c:pt>
                <c:pt idx="6" formatCode="0.00">
                  <c:v>4.1169898819841656E-2</c:v>
                </c:pt>
                <c:pt idx="7" formatCode="0.00">
                  <c:v>3.5726473613909723E-2</c:v>
                </c:pt>
                <c:pt idx="8" formatCode="0.00">
                  <c:v>3.8789996231794466E-2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2-4693-920F-B4B42A13FC8E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Bound(Dissolved_Phosphorus)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Sheet4!$A$2:$A$10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Sheet4!$E$2:$E$10</c:f>
              <c:numCache>
                <c:formatCode>General</c:formatCode>
                <c:ptCount val="9"/>
                <c:pt idx="4" formatCode="0.00">
                  <c:v>4.9999999999999989E-2</c:v>
                </c:pt>
                <c:pt idx="5" formatCode="0.00">
                  <c:v>5.2295332581070726E-2</c:v>
                </c:pt>
                <c:pt idx="6" formatCode="0.00">
                  <c:v>5.6893306312358345E-2</c:v>
                </c:pt>
                <c:pt idx="7" formatCode="0.00">
                  <c:v>5.2971314093290256E-2</c:v>
                </c:pt>
                <c:pt idx="8" formatCode="0.00">
                  <c:v>5.7432514922755529E-2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A2-4693-920F-B4B42A13F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788207"/>
        <c:axId val="803788687"/>
      </c:lineChart>
      <c:catAx>
        <c:axId val="8037882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88687"/>
        <c:crosses val="autoZero"/>
        <c:auto val="1"/>
        <c:lblAlgn val="ctr"/>
        <c:lblOffset val="100"/>
        <c:noMultiLvlLbl val="0"/>
      </c:catAx>
      <c:valAx>
        <c:axId val="8037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222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Analysis.xlsx]Correlation!PivotTable5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High</a:t>
            </a:r>
            <a:r>
              <a:rPr lang="en-IN" baseline="0"/>
              <a:t> oxygen level correlate with lower growth &amp; decrease rates</a:t>
            </a:r>
            <a:endParaRPr lang="en-IN"/>
          </a:p>
        </c:rich>
      </c:tx>
      <c:layout>
        <c:manualLayout>
          <c:xMode val="edge"/>
          <c:yMode val="edge"/>
          <c:x val="0.111916666666666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03962548159741"/>
          <c:y val="0.18416447944007"/>
          <c:w val="0.73839204881998455"/>
          <c:h val="0.67704943132108486"/>
        </c:manualLayout>
      </c:layout>
      <c:lineChart>
        <c:grouping val="standard"/>
        <c:varyColors val="0"/>
        <c:ser>
          <c:idx val="0"/>
          <c:order val="0"/>
          <c:tx>
            <c:strRef>
              <c:f>Correlation!$G$58</c:f>
              <c:strCache>
                <c:ptCount val="1"/>
                <c:pt idx="0">
                  <c:v>Sum of Growth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Correlation!$F$59:$F$119</c:f>
              <c:strCache>
                <c:ptCount val="60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1.9</c:v>
                </c:pt>
                <c:pt idx="7">
                  <c:v>2</c:v>
                </c:pt>
                <c:pt idx="8">
                  <c:v>2.1</c:v>
                </c:pt>
                <c:pt idx="9">
                  <c:v>2.2</c:v>
                </c:pt>
                <c:pt idx="10">
                  <c:v>2.3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2.9</c:v>
                </c:pt>
                <c:pt idx="17">
                  <c:v>3</c:v>
                </c:pt>
                <c:pt idx="18">
                  <c:v>3.1</c:v>
                </c:pt>
                <c:pt idx="19">
                  <c:v>3.2</c:v>
                </c:pt>
                <c:pt idx="20">
                  <c:v>3.3</c:v>
                </c:pt>
                <c:pt idx="21">
                  <c:v>3.4</c:v>
                </c:pt>
                <c:pt idx="22">
                  <c:v>3.5</c:v>
                </c:pt>
                <c:pt idx="23">
                  <c:v>3.6</c:v>
                </c:pt>
                <c:pt idx="24">
                  <c:v>3.7</c:v>
                </c:pt>
                <c:pt idx="25">
                  <c:v>3.8</c:v>
                </c:pt>
                <c:pt idx="26">
                  <c:v>3.9</c:v>
                </c:pt>
                <c:pt idx="27">
                  <c:v>4</c:v>
                </c:pt>
                <c:pt idx="28">
                  <c:v>4.1</c:v>
                </c:pt>
                <c:pt idx="29">
                  <c:v>4.2</c:v>
                </c:pt>
                <c:pt idx="30">
                  <c:v>4.3</c:v>
                </c:pt>
                <c:pt idx="31">
                  <c:v>4.4</c:v>
                </c:pt>
                <c:pt idx="32">
                  <c:v>4.5</c:v>
                </c:pt>
                <c:pt idx="33">
                  <c:v>4.6</c:v>
                </c:pt>
                <c:pt idx="34">
                  <c:v>4.7</c:v>
                </c:pt>
                <c:pt idx="35">
                  <c:v>4.8</c:v>
                </c:pt>
                <c:pt idx="36">
                  <c:v>4.9</c:v>
                </c:pt>
                <c:pt idx="37">
                  <c:v>5</c:v>
                </c:pt>
                <c:pt idx="38">
                  <c:v>5.1</c:v>
                </c:pt>
                <c:pt idx="39">
                  <c:v>5.2</c:v>
                </c:pt>
                <c:pt idx="40">
                  <c:v>5.3</c:v>
                </c:pt>
                <c:pt idx="41">
                  <c:v>5.4</c:v>
                </c:pt>
                <c:pt idx="42">
                  <c:v>5.5</c:v>
                </c:pt>
                <c:pt idx="43">
                  <c:v>5.6</c:v>
                </c:pt>
                <c:pt idx="44">
                  <c:v>5.7</c:v>
                </c:pt>
                <c:pt idx="45">
                  <c:v>5.8</c:v>
                </c:pt>
                <c:pt idx="46">
                  <c:v>5.9</c:v>
                </c:pt>
                <c:pt idx="47">
                  <c:v>6</c:v>
                </c:pt>
                <c:pt idx="48">
                  <c:v>6.1</c:v>
                </c:pt>
                <c:pt idx="49">
                  <c:v>6.2</c:v>
                </c:pt>
                <c:pt idx="50">
                  <c:v>6.3</c:v>
                </c:pt>
                <c:pt idx="51">
                  <c:v>6.4</c:v>
                </c:pt>
                <c:pt idx="52">
                  <c:v>6.5</c:v>
                </c:pt>
                <c:pt idx="53">
                  <c:v>6.6</c:v>
                </c:pt>
                <c:pt idx="54">
                  <c:v>6.7</c:v>
                </c:pt>
                <c:pt idx="55">
                  <c:v>6.8</c:v>
                </c:pt>
                <c:pt idx="56">
                  <c:v>6.9</c:v>
                </c:pt>
                <c:pt idx="57">
                  <c:v>7</c:v>
                </c:pt>
                <c:pt idx="58">
                  <c:v>7.1</c:v>
                </c:pt>
                <c:pt idx="59">
                  <c:v>7.2</c:v>
                </c:pt>
              </c:strCache>
            </c:strRef>
          </c:cat>
          <c:val>
            <c:numRef>
              <c:f>Correlation!$G$59:$G$119</c:f>
              <c:numCache>
                <c:formatCode>General</c:formatCode>
                <c:ptCount val="60"/>
                <c:pt idx="0">
                  <c:v>0.27</c:v>
                </c:pt>
                <c:pt idx="1">
                  <c:v>0.26</c:v>
                </c:pt>
                <c:pt idx="2">
                  <c:v>0.25</c:v>
                </c:pt>
                <c:pt idx="3">
                  <c:v>0.44999999999999996</c:v>
                </c:pt>
                <c:pt idx="4">
                  <c:v>0.43000000000000005</c:v>
                </c:pt>
                <c:pt idx="5">
                  <c:v>0.41000000000000003</c:v>
                </c:pt>
                <c:pt idx="6">
                  <c:v>0.39</c:v>
                </c:pt>
                <c:pt idx="7">
                  <c:v>0.37</c:v>
                </c:pt>
                <c:pt idx="8">
                  <c:v>0.35</c:v>
                </c:pt>
                <c:pt idx="9">
                  <c:v>0.18</c:v>
                </c:pt>
                <c:pt idx="10">
                  <c:v>0.17</c:v>
                </c:pt>
                <c:pt idx="11">
                  <c:v>0.16</c:v>
                </c:pt>
                <c:pt idx="12">
                  <c:v>0.15</c:v>
                </c:pt>
                <c:pt idx="13">
                  <c:v>0.14000000000000001</c:v>
                </c:pt>
                <c:pt idx="14">
                  <c:v>0.13</c:v>
                </c:pt>
                <c:pt idx="15">
                  <c:v>0.12</c:v>
                </c:pt>
                <c:pt idx="16">
                  <c:v>0.11</c:v>
                </c:pt>
                <c:pt idx="17">
                  <c:v>0.1</c:v>
                </c:pt>
                <c:pt idx="18">
                  <c:v>0.18</c:v>
                </c:pt>
                <c:pt idx="19">
                  <c:v>0.16</c:v>
                </c:pt>
                <c:pt idx="20">
                  <c:v>0.14000000000000001</c:v>
                </c:pt>
                <c:pt idx="21">
                  <c:v>0.12</c:v>
                </c:pt>
                <c:pt idx="22">
                  <c:v>0.1</c:v>
                </c:pt>
                <c:pt idx="23">
                  <c:v>0.08</c:v>
                </c:pt>
                <c:pt idx="24">
                  <c:v>0.06</c:v>
                </c:pt>
                <c:pt idx="25">
                  <c:v>0.04</c:v>
                </c:pt>
                <c:pt idx="26">
                  <c:v>0.02</c:v>
                </c:pt>
                <c:pt idx="27">
                  <c:v>0.02</c:v>
                </c:pt>
                <c:pt idx="28">
                  <c:v>0.04</c:v>
                </c:pt>
                <c:pt idx="29">
                  <c:v>0.06</c:v>
                </c:pt>
                <c:pt idx="30">
                  <c:v>0.04</c:v>
                </c:pt>
                <c:pt idx="31">
                  <c:v>0.05</c:v>
                </c:pt>
                <c:pt idx="32">
                  <c:v>0.06</c:v>
                </c:pt>
                <c:pt idx="33">
                  <c:v>7.0000000000000007E-2</c:v>
                </c:pt>
                <c:pt idx="34">
                  <c:v>0.08</c:v>
                </c:pt>
                <c:pt idx="35">
                  <c:v>0.1</c:v>
                </c:pt>
                <c:pt idx="36">
                  <c:v>0.11</c:v>
                </c:pt>
                <c:pt idx="37">
                  <c:v>0.1</c:v>
                </c:pt>
                <c:pt idx="38">
                  <c:v>0.1</c:v>
                </c:pt>
                <c:pt idx="39">
                  <c:v>0.08</c:v>
                </c:pt>
                <c:pt idx="40">
                  <c:v>0.09</c:v>
                </c:pt>
                <c:pt idx="41">
                  <c:v>0.11</c:v>
                </c:pt>
                <c:pt idx="42">
                  <c:v>0.1</c:v>
                </c:pt>
                <c:pt idx="43">
                  <c:v>0.08</c:v>
                </c:pt>
                <c:pt idx="44">
                  <c:v>0.09</c:v>
                </c:pt>
                <c:pt idx="45">
                  <c:v>0.12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0.08</c:v>
                </c:pt>
                <c:pt idx="50">
                  <c:v>0.09</c:v>
                </c:pt>
                <c:pt idx="51">
                  <c:v>0.11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0.08</c:v>
                </c:pt>
                <c:pt idx="56">
                  <c:v>0.09</c:v>
                </c:pt>
                <c:pt idx="57">
                  <c:v>0.12</c:v>
                </c:pt>
                <c:pt idx="58">
                  <c:v>0.11</c:v>
                </c:pt>
                <c:pt idx="5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4-47F1-9369-8DAF54C8B3A6}"/>
            </c:ext>
          </c:extLst>
        </c:ser>
        <c:ser>
          <c:idx val="1"/>
          <c:order val="1"/>
          <c:tx>
            <c:strRef>
              <c:f>Correlation!$H$58</c:f>
              <c:strCache>
                <c:ptCount val="1"/>
                <c:pt idx="0">
                  <c:v>Sum of Decrease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Correlation!$F$59:$F$119</c:f>
              <c:strCache>
                <c:ptCount val="60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1.9</c:v>
                </c:pt>
                <c:pt idx="7">
                  <c:v>2</c:v>
                </c:pt>
                <c:pt idx="8">
                  <c:v>2.1</c:v>
                </c:pt>
                <c:pt idx="9">
                  <c:v>2.2</c:v>
                </c:pt>
                <c:pt idx="10">
                  <c:v>2.3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2.9</c:v>
                </c:pt>
                <c:pt idx="17">
                  <c:v>3</c:v>
                </c:pt>
                <c:pt idx="18">
                  <c:v>3.1</c:v>
                </c:pt>
                <c:pt idx="19">
                  <c:v>3.2</c:v>
                </c:pt>
                <c:pt idx="20">
                  <c:v>3.3</c:v>
                </c:pt>
                <c:pt idx="21">
                  <c:v>3.4</c:v>
                </c:pt>
                <c:pt idx="22">
                  <c:v>3.5</c:v>
                </c:pt>
                <c:pt idx="23">
                  <c:v>3.6</c:v>
                </c:pt>
                <c:pt idx="24">
                  <c:v>3.7</c:v>
                </c:pt>
                <c:pt idx="25">
                  <c:v>3.8</c:v>
                </c:pt>
                <c:pt idx="26">
                  <c:v>3.9</c:v>
                </c:pt>
                <c:pt idx="27">
                  <c:v>4</c:v>
                </c:pt>
                <c:pt idx="28">
                  <c:v>4.1</c:v>
                </c:pt>
                <c:pt idx="29">
                  <c:v>4.2</c:v>
                </c:pt>
                <c:pt idx="30">
                  <c:v>4.3</c:v>
                </c:pt>
                <c:pt idx="31">
                  <c:v>4.4</c:v>
                </c:pt>
                <c:pt idx="32">
                  <c:v>4.5</c:v>
                </c:pt>
                <c:pt idx="33">
                  <c:v>4.6</c:v>
                </c:pt>
                <c:pt idx="34">
                  <c:v>4.7</c:v>
                </c:pt>
                <c:pt idx="35">
                  <c:v>4.8</c:v>
                </c:pt>
                <c:pt idx="36">
                  <c:v>4.9</c:v>
                </c:pt>
                <c:pt idx="37">
                  <c:v>5</c:v>
                </c:pt>
                <c:pt idx="38">
                  <c:v>5.1</c:v>
                </c:pt>
                <c:pt idx="39">
                  <c:v>5.2</c:v>
                </c:pt>
                <c:pt idx="40">
                  <c:v>5.3</c:v>
                </c:pt>
                <c:pt idx="41">
                  <c:v>5.4</c:v>
                </c:pt>
                <c:pt idx="42">
                  <c:v>5.5</c:v>
                </c:pt>
                <c:pt idx="43">
                  <c:v>5.6</c:v>
                </c:pt>
                <c:pt idx="44">
                  <c:v>5.7</c:v>
                </c:pt>
                <c:pt idx="45">
                  <c:v>5.8</c:v>
                </c:pt>
                <c:pt idx="46">
                  <c:v>5.9</c:v>
                </c:pt>
                <c:pt idx="47">
                  <c:v>6</c:v>
                </c:pt>
                <c:pt idx="48">
                  <c:v>6.1</c:v>
                </c:pt>
                <c:pt idx="49">
                  <c:v>6.2</c:v>
                </c:pt>
                <c:pt idx="50">
                  <c:v>6.3</c:v>
                </c:pt>
                <c:pt idx="51">
                  <c:v>6.4</c:v>
                </c:pt>
                <c:pt idx="52">
                  <c:v>6.5</c:v>
                </c:pt>
                <c:pt idx="53">
                  <c:v>6.6</c:v>
                </c:pt>
                <c:pt idx="54">
                  <c:v>6.7</c:v>
                </c:pt>
                <c:pt idx="55">
                  <c:v>6.8</c:v>
                </c:pt>
                <c:pt idx="56">
                  <c:v>6.9</c:v>
                </c:pt>
                <c:pt idx="57">
                  <c:v>7</c:v>
                </c:pt>
                <c:pt idx="58">
                  <c:v>7.1</c:v>
                </c:pt>
                <c:pt idx="59">
                  <c:v>7.2</c:v>
                </c:pt>
              </c:strCache>
            </c:strRef>
          </c:cat>
          <c:val>
            <c:numRef>
              <c:f>Correlation!$H$59:$H$119</c:f>
              <c:numCache>
                <c:formatCode>General</c:formatCode>
                <c:ptCount val="60"/>
                <c:pt idx="0">
                  <c:v>0.22</c:v>
                </c:pt>
                <c:pt idx="1">
                  <c:v>0.21</c:v>
                </c:pt>
                <c:pt idx="2">
                  <c:v>0.2</c:v>
                </c:pt>
                <c:pt idx="3">
                  <c:v>0.35</c:v>
                </c:pt>
                <c:pt idx="4">
                  <c:v>0.32999999999999996</c:v>
                </c:pt>
                <c:pt idx="5">
                  <c:v>0.31000000000000005</c:v>
                </c:pt>
                <c:pt idx="6">
                  <c:v>0.29000000000000004</c:v>
                </c:pt>
                <c:pt idx="7">
                  <c:v>0.27</c:v>
                </c:pt>
                <c:pt idx="8">
                  <c:v>0.25</c:v>
                </c:pt>
                <c:pt idx="9">
                  <c:v>0.13</c:v>
                </c:pt>
                <c:pt idx="10">
                  <c:v>0.12</c:v>
                </c:pt>
                <c:pt idx="11">
                  <c:v>0.11</c:v>
                </c:pt>
                <c:pt idx="12">
                  <c:v>0.1</c:v>
                </c:pt>
                <c:pt idx="13">
                  <c:v>0.09</c:v>
                </c:pt>
                <c:pt idx="14">
                  <c:v>0.08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0.02</c:v>
                </c:pt>
                <c:pt idx="19">
                  <c:v>0.04</c:v>
                </c:pt>
                <c:pt idx="20">
                  <c:v>0.06</c:v>
                </c:pt>
                <c:pt idx="21">
                  <c:v>0.08</c:v>
                </c:pt>
                <c:pt idx="22">
                  <c:v>0.1</c:v>
                </c:pt>
                <c:pt idx="23">
                  <c:v>0.2</c:v>
                </c:pt>
                <c:pt idx="24">
                  <c:v>0.18</c:v>
                </c:pt>
                <c:pt idx="25">
                  <c:v>0.16</c:v>
                </c:pt>
                <c:pt idx="26">
                  <c:v>0.16</c:v>
                </c:pt>
                <c:pt idx="27">
                  <c:v>0.14000000000000001</c:v>
                </c:pt>
                <c:pt idx="28">
                  <c:v>0.12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0.04</c:v>
                </c:pt>
                <c:pt idx="33">
                  <c:v>0.05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0.06</c:v>
                </c:pt>
                <c:pt idx="37">
                  <c:v>0.05</c:v>
                </c:pt>
                <c:pt idx="38">
                  <c:v>0.01</c:v>
                </c:pt>
                <c:pt idx="39">
                  <c:v>0.02</c:v>
                </c:pt>
                <c:pt idx="40">
                  <c:v>0.03</c:v>
                </c:pt>
                <c:pt idx="41">
                  <c:v>0.04</c:v>
                </c:pt>
                <c:pt idx="42">
                  <c:v>0.05</c:v>
                </c:pt>
                <c:pt idx="43">
                  <c:v>0.06</c:v>
                </c:pt>
                <c:pt idx="44">
                  <c:v>7.0000000000000007E-2</c:v>
                </c:pt>
                <c:pt idx="45">
                  <c:v>0.09</c:v>
                </c:pt>
                <c:pt idx="46">
                  <c:v>0.09</c:v>
                </c:pt>
                <c:pt idx="47">
                  <c:v>0.08</c:v>
                </c:pt>
                <c:pt idx="48">
                  <c:v>0.06</c:v>
                </c:pt>
                <c:pt idx="49">
                  <c:v>0.05</c:v>
                </c:pt>
                <c:pt idx="50">
                  <c:v>0.1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0.05</c:v>
                </c:pt>
                <c:pt idx="55">
                  <c:v>0.09</c:v>
                </c:pt>
                <c:pt idx="56">
                  <c:v>0.08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4-47F1-9369-8DAF54C8B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32831"/>
        <c:axId val="110245311"/>
      </c:lineChart>
      <c:catAx>
        <c:axId val="11023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Oxygen</a:t>
                </a:r>
                <a:r>
                  <a:rPr lang="en-IN" baseline="0"/>
                  <a:t> level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5311"/>
        <c:crosses val="autoZero"/>
        <c:auto val="1"/>
        <c:lblAlgn val="ctr"/>
        <c:lblOffset val="100"/>
        <c:noMultiLvlLbl val="0"/>
      </c:catAx>
      <c:valAx>
        <c:axId val="1102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Growth</a:t>
                </a:r>
                <a:r>
                  <a:rPr lang="en-IN" baseline="0"/>
                  <a:t> &amp; Decrease rates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02668416447952"/>
          <c:y val="0.21694480898221055"/>
          <c:w val="0.204417760279965"/>
          <c:h val="0.41796186934966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 of phytoplankton density in months</a:t>
            </a:r>
            <a:endParaRPr lang="en-US"/>
          </a:p>
        </c:rich>
      </c:tx>
      <c:layout>
        <c:manualLayout>
          <c:xMode val="edge"/>
          <c:yMode val="edge"/>
          <c:x val="0.16528407231538805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90461020616697"/>
          <c:y val="0.17171296296296296"/>
          <c:w val="0.6308076375949189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Table1!$W$5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Table1!$V$6:$V$18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Table1!$W$6:$W$18</c:f>
              <c:numCache>
                <c:formatCode>0.00</c:formatCode>
                <c:ptCount val="12"/>
                <c:pt idx="0">
                  <c:v>4071.4285714285716</c:v>
                </c:pt>
                <c:pt idx="1">
                  <c:v>4171.4285714285716</c:v>
                </c:pt>
                <c:pt idx="2">
                  <c:v>4250</c:v>
                </c:pt>
                <c:pt idx="3">
                  <c:v>4357.1428571428569</c:v>
                </c:pt>
                <c:pt idx="4">
                  <c:v>4457.1428571428569</c:v>
                </c:pt>
                <c:pt idx="5">
                  <c:v>4557.1428571428569</c:v>
                </c:pt>
                <c:pt idx="6">
                  <c:v>4100</c:v>
                </c:pt>
                <c:pt idx="7">
                  <c:v>4200</c:v>
                </c:pt>
                <c:pt idx="8">
                  <c:v>4300</c:v>
                </c:pt>
                <c:pt idx="9">
                  <c:v>4400</c:v>
                </c:pt>
                <c:pt idx="10">
                  <c:v>4500</c:v>
                </c:pt>
                <c:pt idx="11">
                  <c:v>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5-4285-BDF0-1A51A15E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240656"/>
        <c:axId val="1412241136"/>
      </c:lineChart>
      <c:catAx>
        <c:axId val="14122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41136"/>
        <c:crosses val="autoZero"/>
        <c:auto val="1"/>
        <c:lblAlgn val="ctr"/>
        <c:lblOffset val="100"/>
        <c:noMultiLvlLbl val="0"/>
      </c:catAx>
      <c:valAx>
        <c:axId val="14122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89844009673462"/>
          <c:y val="0.23284594634004083"/>
          <c:w val="0.15910050544991922"/>
          <c:h val="0.65972440944881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of phytoplankton density in years (positive increase)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19617190708305"/>
          <c:y val="0.17171296296296296"/>
          <c:w val="0.67025121859767534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Table1!$W$20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6"/>
            <c:dispRSqr val="1"/>
            <c:dispEq val="1"/>
            <c:trendlineLbl>
              <c:layout>
                <c:manualLayout>
                  <c:x val="0.30619545284112215"/>
                  <c:y val="1.44929279673374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4"/>
            <c:dispRSqr val="0"/>
            <c:dispEq val="0"/>
          </c:trendline>
          <c:cat>
            <c:strRef>
              <c:f>Table1!$V$21:$V$26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Table1!$W$21:$W$26</c:f>
              <c:numCache>
                <c:formatCode>0.00</c:formatCode>
                <c:ptCount val="5"/>
                <c:pt idx="0">
                  <c:v>1662.5</c:v>
                </c:pt>
                <c:pt idx="1">
                  <c:v>2850</c:v>
                </c:pt>
                <c:pt idx="2">
                  <c:v>4150</c:v>
                </c:pt>
                <c:pt idx="3">
                  <c:v>5150</c:v>
                </c:pt>
                <c:pt idx="4">
                  <c:v>6450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C-46F4-987A-E0C1DA4FA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553824"/>
        <c:axId val="1433579744"/>
      </c:lineChart>
      <c:catAx>
        <c:axId val="14335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79744"/>
        <c:crosses val="autoZero"/>
        <c:auto val="1"/>
        <c:lblAlgn val="ctr"/>
        <c:lblOffset val="100"/>
        <c:noMultiLvlLbl val="0"/>
      </c:catAx>
      <c:valAx>
        <c:axId val="14335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5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18964296129656"/>
          <c:y val="0.44320501603966173"/>
          <c:w val="0.20566976746954246"/>
          <c:h val="0.31308034412365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Seasonal</a:t>
            </a:r>
            <a:r>
              <a:rPr lang="en-IN" baseline="0"/>
              <a:t> pattern for chlorophyll concentration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858887989110764E-2"/>
          <c:y val="0.18181372549019609"/>
          <c:w val="0.66407162999592229"/>
          <c:h val="0.70446927589933617"/>
        </c:manualLayout>
      </c:layout>
      <c:lineChart>
        <c:grouping val="standard"/>
        <c:varyColors val="0"/>
        <c:ser>
          <c:idx val="0"/>
          <c:order val="0"/>
          <c:tx>
            <c:strRef>
              <c:f>Table1!$W$29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1"/>
            <c:dispEq val="1"/>
            <c:trendlineLbl>
              <c:layout>
                <c:manualLayout>
                  <c:x val="0.29283136482939631"/>
                  <c:y val="-1.8073053368328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Table1!$V$30:$V$42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Table1!$W$30:$W$42</c:f>
              <c:numCache>
                <c:formatCode>0.00</c:formatCode>
                <c:ptCount val="12"/>
                <c:pt idx="0">
                  <c:v>1.0657142857142856</c:v>
                </c:pt>
                <c:pt idx="1">
                  <c:v>1.0342857142857143</c:v>
                </c:pt>
                <c:pt idx="2">
                  <c:v>1.0028571428571429</c:v>
                </c:pt>
                <c:pt idx="3">
                  <c:v>0.98571428571428577</c:v>
                </c:pt>
                <c:pt idx="4">
                  <c:v>0.93999999999999984</c:v>
                </c:pt>
                <c:pt idx="5">
                  <c:v>0.92</c:v>
                </c:pt>
                <c:pt idx="6">
                  <c:v>1.2</c:v>
                </c:pt>
                <c:pt idx="7">
                  <c:v>1.1483333333333332</c:v>
                </c:pt>
                <c:pt idx="8">
                  <c:v>1.1100000000000001</c:v>
                </c:pt>
                <c:pt idx="9">
                  <c:v>1.0399999999999998</c:v>
                </c:pt>
                <c:pt idx="10">
                  <c:v>0.9866666666666668</c:v>
                </c:pt>
                <c:pt idx="11">
                  <c:v>0.93333333333333313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B-4EE9-A406-2704222F5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839392"/>
        <c:axId val="1440852352"/>
      </c:lineChart>
      <c:catAx>
        <c:axId val="14408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52352"/>
        <c:crosses val="autoZero"/>
        <c:auto val="1"/>
        <c:lblAlgn val="ctr"/>
        <c:lblOffset val="100"/>
        <c:noMultiLvlLbl val="0"/>
      </c:catAx>
      <c:valAx>
        <c:axId val="14408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43598844455163"/>
          <c:y val="0.42791531573259223"/>
          <c:w val="0.21105854109592975"/>
          <c:h val="0.37500231588698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Polynomial Regression of Nutrient concentration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2.5374157661159609E-3"/>
              <c:y val="3.75400229851353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7.7421610184252084E-3"/>
              <c:y val="4.50480275821623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2.5374157661159609E-3"/>
              <c:y val="3.37860206866218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1.8151651523043748E-2"/>
              <c:y val="1.87700114925675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6.759673141998155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6.759673141998155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1.8151651523043748E-2"/>
              <c:y val="1.87700114925675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2.5374157661159609E-3"/>
              <c:y val="3.75400229851353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7.7421610184252084E-3"/>
              <c:y val="4.50480275821623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2.5374157661159609E-3"/>
              <c:y val="3.37860206866218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6.759673141998155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1.8151651523043748E-2"/>
              <c:y val="1.87700114925675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2.5374157661159609E-3"/>
              <c:y val="3.75400229851353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7.7421610184252084E-3"/>
              <c:y val="4.50480275821623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2.5374157661159609E-3"/>
              <c:y val="3.37860206866218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232720962951644E-2"/>
          <c:y val="7.9171908475650435E-2"/>
          <c:w val="0.68141897748476388"/>
          <c:h val="0.83374174119494326"/>
        </c:manualLayout>
      </c:layout>
      <c:lineChart>
        <c:grouping val="standard"/>
        <c:varyColors val="0"/>
        <c:ser>
          <c:idx val="0"/>
          <c:order val="0"/>
          <c:tx>
            <c:strRef>
              <c:f>Table1!$W$45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4"/>
              <c:spPr>
                <a:solidFill>
                  <a:schemeClr val="accent6"/>
                </a:solidFill>
                <a:ln w="9525" cap="flat" cmpd="sng" algn="ctr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148C-4A12-ABC8-583139B582F9}"/>
              </c:ext>
            </c:extLst>
          </c:dPt>
          <c:dPt>
            <c:idx val="1"/>
            <c:marker>
              <c:symbol val="circle"/>
              <c:size val="4"/>
              <c:spPr>
                <a:solidFill>
                  <a:schemeClr val="accent6"/>
                </a:solidFill>
                <a:ln w="9525" cap="flat" cmpd="sng" algn="ctr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8C-4A12-ABC8-583139B582F9}"/>
              </c:ext>
            </c:extLst>
          </c:dPt>
          <c:dPt>
            <c:idx val="2"/>
            <c:marker>
              <c:symbol val="circle"/>
              <c:size val="4"/>
              <c:spPr>
                <a:solidFill>
                  <a:schemeClr val="accent6"/>
                </a:solidFill>
                <a:ln w="9525" cap="flat" cmpd="sng" algn="ctr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48C-4A12-ABC8-583139B582F9}"/>
              </c:ext>
            </c:extLst>
          </c:dPt>
          <c:dPt>
            <c:idx val="3"/>
            <c:marker>
              <c:symbol val="circle"/>
              <c:size val="4"/>
              <c:spPr>
                <a:solidFill>
                  <a:schemeClr val="accent6"/>
                </a:solidFill>
                <a:ln w="9525" cap="flat" cmpd="sng" algn="ctr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8C-4A12-ABC8-583139B582F9}"/>
              </c:ext>
            </c:extLst>
          </c:dPt>
          <c:dPt>
            <c:idx val="4"/>
            <c:marker>
              <c:symbol val="circle"/>
              <c:size val="4"/>
              <c:spPr>
                <a:solidFill>
                  <a:schemeClr val="accent6"/>
                </a:solidFill>
                <a:ln w="9525" cap="flat" cmpd="sng" algn="ctr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48C-4A12-ABC8-583139B582F9}"/>
              </c:ext>
            </c:extLst>
          </c:dPt>
          <c:dLbls>
            <c:dLbl>
              <c:idx val="0"/>
              <c:layout>
                <c:manualLayout>
                  <c:x val="-6.7596731419981557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8C-4A12-ABC8-583139B582F9}"/>
                </c:ext>
              </c:extLst>
            </c:dLbl>
            <c:dLbl>
              <c:idx val="1"/>
              <c:layout>
                <c:manualLayout>
                  <c:x val="-1.8151651523043748E-2"/>
                  <c:y val="1.87700114925675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8C-4A12-ABC8-583139B582F9}"/>
                </c:ext>
              </c:extLst>
            </c:dLbl>
            <c:dLbl>
              <c:idx val="2"/>
              <c:layout>
                <c:manualLayout>
                  <c:x val="-2.5374157661159609E-3"/>
                  <c:y val="3.7540022985135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8C-4A12-ABC8-583139B582F9}"/>
                </c:ext>
              </c:extLst>
            </c:dLbl>
            <c:dLbl>
              <c:idx val="3"/>
              <c:layout>
                <c:manualLayout>
                  <c:x val="-7.7421610184252084E-3"/>
                  <c:y val="4.5048027582162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8C-4A12-ABC8-583139B582F9}"/>
                </c:ext>
              </c:extLst>
            </c:dLbl>
            <c:dLbl>
              <c:idx val="4"/>
              <c:layout>
                <c:manualLayout>
                  <c:x val="-2.5374157661159609E-3"/>
                  <c:y val="3.37860206866218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8C-4A12-ABC8-583139B582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1400270356986942"/>
                  <c:y val="0.15308610617221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Table1!$V$46:$V$51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Table1!$W$46:$W$51</c:f>
              <c:numCache>
                <c:formatCode>0.00</c:formatCode>
                <c:ptCount val="5"/>
                <c:pt idx="0">
                  <c:v>0.38333333333333336</c:v>
                </c:pt>
                <c:pt idx="1">
                  <c:v>1.05</c:v>
                </c:pt>
                <c:pt idx="2">
                  <c:v>2.3499999999999996</c:v>
                </c:pt>
                <c:pt idx="3">
                  <c:v>3.3499999999999996</c:v>
                </c:pt>
                <c:pt idx="4">
                  <c:v>4.6500000000000004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8C-4A12-ABC8-583139B582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40860512"/>
        <c:axId val="1440853312"/>
      </c:lineChart>
      <c:catAx>
        <c:axId val="14408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53312"/>
        <c:crosses val="autoZero"/>
        <c:auto val="1"/>
        <c:lblAlgn val="ctr"/>
        <c:lblOffset val="100"/>
        <c:noMultiLvlLbl val="0"/>
      </c:catAx>
      <c:valAx>
        <c:axId val="14408533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60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</a:t>
            </a:r>
            <a:r>
              <a:rPr lang="en-IN" baseline="0"/>
              <a:t> Average of growth &amp; Decrease rates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087067353990823E-2"/>
          <c:y val="0.12150696150696151"/>
          <c:w val="0.64441579334957233"/>
          <c:h val="0.80249543745606733"/>
        </c:manualLayout>
      </c:layout>
      <c:lineChart>
        <c:grouping val="standard"/>
        <c:varyColors val="0"/>
        <c:ser>
          <c:idx val="0"/>
          <c:order val="0"/>
          <c:tx>
            <c:strRef>
              <c:f>Table1!$W$54</c:f>
              <c:strCache>
                <c:ptCount val="1"/>
                <c:pt idx="0">
                  <c:v>Average of Growth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forward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Table1!$V$55:$V$67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Table1!$W$55:$W$67</c:f>
              <c:numCache>
                <c:formatCode>0.00</c:formatCode>
                <c:ptCount val="12"/>
                <c:pt idx="0">
                  <c:v>0.1</c:v>
                </c:pt>
                <c:pt idx="1">
                  <c:v>0.1042857142857143</c:v>
                </c:pt>
                <c:pt idx="2">
                  <c:v>0.11285714285714286</c:v>
                </c:pt>
                <c:pt idx="3">
                  <c:v>0.10857142857142857</c:v>
                </c:pt>
                <c:pt idx="4">
                  <c:v>0.11</c:v>
                </c:pt>
                <c:pt idx="5">
                  <c:v>0.12</c:v>
                </c:pt>
                <c:pt idx="6">
                  <c:v>9.8333333333333328E-2</c:v>
                </c:pt>
                <c:pt idx="7">
                  <c:v>9.4999999999999987E-2</c:v>
                </c:pt>
                <c:pt idx="8">
                  <c:v>9.5000000000000015E-2</c:v>
                </c:pt>
                <c:pt idx="9">
                  <c:v>9.8333333333333342E-2</c:v>
                </c:pt>
                <c:pt idx="10">
                  <c:v>0.10333333333333333</c:v>
                </c:pt>
                <c:pt idx="11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D-461C-AFD7-0EB561BB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588319"/>
        <c:axId val="1170586879"/>
      </c:lineChart>
      <c:lineChart>
        <c:grouping val="standard"/>
        <c:varyColors val="0"/>
        <c:ser>
          <c:idx val="1"/>
          <c:order val="1"/>
          <c:tx>
            <c:strRef>
              <c:f>Table1!$X$54</c:f>
              <c:strCache>
                <c:ptCount val="1"/>
                <c:pt idx="0">
                  <c:v>Average of Decrease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Table1!$V$55:$V$67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Table1!$X$55:$X$67</c:f>
              <c:numCache>
                <c:formatCode>0.00</c:formatCode>
                <c:ptCount val="12"/>
                <c:pt idx="0">
                  <c:v>8.8571428571428565E-2</c:v>
                </c:pt>
                <c:pt idx="1">
                  <c:v>0.08</c:v>
                </c:pt>
                <c:pt idx="2">
                  <c:v>7.8571428571428584E-2</c:v>
                </c:pt>
                <c:pt idx="3">
                  <c:v>7.571428571428572E-2</c:v>
                </c:pt>
                <c:pt idx="4">
                  <c:v>7.4285714285714288E-2</c:v>
                </c:pt>
                <c:pt idx="5">
                  <c:v>6.5714285714285725E-2</c:v>
                </c:pt>
                <c:pt idx="6">
                  <c:v>0.06</c:v>
                </c:pt>
                <c:pt idx="7">
                  <c:v>7.8333333333333338E-2</c:v>
                </c:pt>
                <c:pt idx="8">
                  <c:v>8.5000000000000006E-2</c:v>
                </c:pt>
                <c:pt idx="9">
                  <c:v>9.1666666666666674E-2</c:v>
                </c:pt>
                <c:pt idx="10">
                  <c:v>9.3333333333333324E-2</c:v>
                </c:pt>
                <c:pt idx="11">
                  <c:v>0.10333333333333333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D-461C-AFD7-0EB561BB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847072"/>
        <c:axId val="1440859552"/>
      </c:lineChart>
      <c:catAx>
        <c:axId val="117058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86879"/>
        <c:crosses val="autoZero"/>
        <c:auto val="1"/>
        <c:lblAlgn val="ctr"/>
        <c:lblOffset val="100"/>
        <c:noMultiLvlLbl val="0"/>
      </c:catAx>
      <c:valAx>
        <c:axId val="11705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88319"/>
        <c:crosses val="autoZero"/>
        <c:crossBetween val="between"/>
      </c:valAx>
      <c:valAx>
        <c:axId val="144085955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47072"/>
        <c:crosses val="max"/>
        <c:crossBetween val="between"/>
      </c:valAx>
      <c:catAx>
        <c:axId val="144084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5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32374100719423"/>
          <c:y val="0.36091573319919779"/>
          <c:w val="0.24316546762589927"/>
          <c:h val="0.46847156390463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Increase in growth</a:t>
            </a:r>
            <a:r>
              <a:rPr lang="en-IN" baseline="0"/>
              <a:t> of phytoplankton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Sheet3!$B$10</c:f>
              <c:strCache>
                <c:ptCount val="1"/>
                <c:pt idx="0">
                  <c:v>Phytoplankton Rate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Sheet3!$B$11:$B$19</c:f>
              <c:numCache>
                <c:formatCode>0%</c:formatCode>
                <c:ptCount val="9"/>
                <c:pt idx="0">
                  <c:v>0.3066666666666667</c:v>
                </c:pt>
                <c:pt idx="1">
                  <c:v>0.42166666666666663</c:v>
                </c:pt>
                <c:pt idx="2">
                  <c:v>0.54500000000000004</c:v>
                </c:pt>
                <c:pt idx="3">
                  <c:v>0.6449999999999998</c:v>
                </c:pt>
                <c:pt idx="4">
                  <c:v>0.76500000000000012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4-4BFA-B846-67FD14F5CC8A}"/>
            </c:ext>
          </c:extLst>
        </c:ser>
        <c:ser>
          <c:idx val="1"/>
          <c:order val="1"/>
          <c:tx>
            <c:strRef>
              <c:f>Sheet3!$C$10</c:f>
              <c:strCache>
                <c:ptCount val="1"/>
                <c:pt idx="0">
                  <c:v>Forecast(Phytoplankton Rate)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Sheet3!$A$11:$A$19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Sheet3!$C$11:$C$19</c:f>
              <c:numCache>
                <c:formatCode>General</c:formatCode>
                <c:ptCount val="9"/>
                <c:pt idx="4" formatCode="0%">
                  <c:v>0.76500000000000012</c:v>
                </c:pt>
                <c:pt idx="5" formatCode="0%">
                  <c:v>0.87280018788345948</c:v>
                </c:pt>
                <c:pt idx="6" formatCode="0%">
                  <c:v>0.99061669862941926</c:v>
                </c:pt>
                <c:pt idx="7" formatCode="0%">
                  <c:v>1.098629581899657</c:v>
                </c:pt>
                <c:pt idx="8" formatCode="0%">
                  <c:v>1.2164460926456169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4-4BFA-B846-67FD14F5CC8A}"/>
            </c:ext>
          </c:extLst>
        </c:ser>
        <c:ser>
          <c:idx val="2"/>
          <c:order val="2"/>
          <c:tx>
            <c:strRef>
              <c:f>Sheet3!$D$10</c:f>
              <c:strCache>
                <c:ptCount val="1"/>
                <c:pt idx="0">
                  <c:v>Lower Confidence Bound(Phytoplankton Rate)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Sheet3!$A$11:$A$19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Sheet3!$D$11:$D$19</c:f>
              <c:numCache>
                <c:formatCode>General</c:formatCode>
                <c:ptCount val="9"/>
                <c:pt idx="4" formatCode="0%">
                  <c:v>0.76500000000000012</c:v>
                </c:pt>
                <c:pt idx="5" formatCode="0%">
                  <c:v>0.86232260808402272</c:v>
                </c:pt>
                <c:pt idx="6" formatCode="0%">
                  <c:v>0.97889302187924498</c:v>
                </c:pt>
                <c:pt idx="7" formatCode="0%">
                  <c:v>1.0857714952867648</c:v>
                </c:pt>
                <c:pt idx="8" formatCode="0%">
                  <c:v>1.2025458701241356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4-4BFA-B846-67FD14F5CC8A}"/>
            </c:ext>
          </c:extLst>
        </c:ser>
        <c:ser>
          <c:idx val="3"/>
          <c:order val="3"/>
          <c:tx>
            <c:strRef>
              <c:f>Sheet3!$E$10</c:f>
              <c:strCache>
                <c:ptCount val="1"/>
                <c:pt idx="0">
                  <c:v>Upper Confidence Bound(Phytoplankton Rate)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Sheet3!$A$11:$A$19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Sheet3!$E$11:$E$19</c:f>
              <c:numCache>
                <c:formatCode>General</c:formatCode>
                <c:ptCount val="9"/>
                <c:pt idx="4" formatCode="0%">
                  <c:v>0.76500000000000012</c:v>
                </c:pt>
                <c:pt idx="5" formatCode="0%">
                  <c:v>0.88327776768289623</c:v>
                </c:pt>
                <c:pt idx="6" formatCode="0%">
                  <c:v>1.0023403753795934</c:v>
                </c:pt>
                <c:pt idx="7" formatCode="0%">
                  <c:v>1.1114876685125492</c:v>
                </c:pt>
                <c:pt idx="8" formatCode="0%">
                  <c:v>1.2303463151670981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04-4BFA-B846-67FD14F5C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748912"/>
        <c:axId val="1794756112"/>
      </c:lineChart>
      <c:catAx>
        <c:axId val="179474891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56112"/>
        <c:crosses val="autoZero"/>
        <c:auto val="1"/>
        <c:lblAlgn val="ctr"/>
        <c:lblOffset val="100"/>
        <c:noMultiLvlLbl val="0"/>
      </c:catAx>
      <c:valAx>
        <c:axId val="17947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Increase</a:t>
            </a:r>
            <a:r>
              <a:rPr lang="en-IN" baseline="0"/>
              <a:t> in Growth rate of phytoplankton Forecast sheet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41265570783977E-2"/>
          <c:y val="7.5725193441728872E-2"/>
          <c:w val="0.90235093600777538"/>
          <c:h val="0.68637011282680571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Sheet3!$B$2:$B$8</c:f>
              <c:numCache>
                <c:formatCode>0%</c:formatCode>
                <c:ptCount val="7"/>
                <c:pt idx="0">
                  <c:v>9.8333333333333328E-2</c:v>
                </c:pt>
                <c:pt idx="1">
                  <c:v>9.8333333333333342E-2</c:v>
                </c:pt>
                <c:pt idx="2">
                  <c:v>3.5555555555555549E-2</c:v>
                </c:pt>
                <c:pt idx="3">
                  <c:v>8.500000000000002E-2</c:v>
                </c:pt>
                <c:pt idx="4">
                  <c:v>0.20500000000000002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2-4069-A031-CC46A18DA913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Forecast(Growth)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Sheet3!$C$2:$C$8</c:f>
              <c:numCache>
                <c:formatCode>General</c:formatCode>
                <c:ptCount val="7"/>
                <c:pt idx="4" formatCode="0%">
                  <c:v>0.20500000000000002</c:v>
                </c:pt>
                <c:pt idx="5" formatCode="0%">
                  <c:v>0.18843870382986586</c:v>
                </c:pt>
                <c:pt idx="6" formatCode="0%">
                  <c:v>0.2129315614468002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2-4069-A031-CC46A18DA913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Bound(Growth)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Sheet3!$D$2:$D$8</c:f>
              <c:numCache>
                <c:formatCode>General</c:formatCode>
                <c:ptCount val="7"/>
                <c:pt idx="4" formatCode="0%">
                  <c:v>0.20500000000000002</c:v>
                </c:pt>
                <c:pt idx="5" formatCode="0%">
                  <c:v>7.1600622784228019E-2</c:v>
                </c:pt>
                <c:pt idx="6" formatCode="0%">
                  <c:v>9.2469233409952431E-2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2-4069-A031-CC46A18DA913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Bound(Growth)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Sheet3!$E$2:$E$8</c:f>
              <c:numCache>
                <c:formatCode>General</c:formatCode>
                <c:ptCount val="7"/>
                <c:pt idx="4" formatCode="0%">
                  <c:v>0.20500000000000002</c:v>
                </c:pt>
                <c:pt idx="5" formatCode="0%">
                  <c:v>0.30527678487550369</c:v>
                </c:pt>
                <c:pt idx="6" formatCode="0%">
                  <c:v>0.33339388948364795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12-4069-A031-CC46A18DA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105648"/>
        <c:axId val="1788112848"/>
      </c:lineChart>
      <c:catAx>
        <c:axId val="17881056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112848"/>
        <c:crosses val="autoZero"/>
        <c:auto val="1"/>
        <c:lblAlgn val="ctr"/>
        <c:lblOffset val="100"/>
        <c:noMultiLvlLbl val="0"/>
      </c:catAx>
      <c:valAx>
        <c:axId val="17881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1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9983479552668"/>
          <c:y val="0.1539749003245765"/>
          <c:w val="0.67079757755594915"/>
          <c:h val="0.70159722390078139"/>
        </c:manualLayout>
      </c:layout>
      <c:scatterChart>
        <c:scatterStyle val="lineMarker"/>
        <c:varyColors val="0"/>
        <c:ser>
          <c:idx val="0"/>
          <c:order val="0"/>
          <c:tx>
            <c:v>Phytoplankton_Density_cells_per_mL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>
                    <a:tint val="77000"/>
                  </a:schemeClr>
                </a:solidFill>
              </a:ln>
              <a:effectLst/>
            </c:spPr>
            <c:trendlineType val="linear"/>
            <c:forward val="8"/>
            <c:dispRSqr val="1"/>
            <c:dispEq val="1"/>
            <c:trendlineLbl>
              <c:layout>
                <c:manualLayout>
                  <c:x val="-9.3774588998675398E-2"/>
                  <c:y val="-4.859437165480865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Table1!$I$2:$I$79</c:f>
              <c:numCache>
                <c:formatCode>General</c:formatCode>
                <c:ptCount val="7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</c:numCache>
            </c:numRef>
          </c:xVal>
          <c:yVal>
            <c:numRef>
              <c:f>Table1!$L$2:$L$79</c:f>
              <c:numCache>
                <c:formatCode>General</c:formatCode>
                <c:ptCount val="78"/>
                <c:pt idx="0">
                  <c:v>1200</c:v>
                </c:pt>
                <c:pt idx="1">
                  <c:v>1300</c:v>
                </c:pt>
                <c:pt idx="2">
                  <c:v>1250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2500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  <c:pt idx="22">
                  <c:v>3300</c:v>
                </c:pt>
                <c:pt idx="23">
                  <c:v>3400</c:v>
                </c:pt>
                <c:pt idx="24">
                  <c:v>3500</c:v>
                </c:pt>
                <c:pt idx="25">
                  <c:v>3600</c:v>
                </c:pt>
                <c:pt idx="26">
                  <c:v>3700</c:v>
                </c:pt>
                <c:pt idx="27">
                  <c:v>3800</c:v>
                </c:pt>
                <c:pt idx="28">
                  <c:v>3900</c:v>
                </c:pt>
                <c:pt idx="29">
                  <c:v>4000</c:v>
                </c:pt>
                <c:pt idx="30">
                  <c:v>4100</c:v>
                </c:pt>
                <c:pt idx="31">
                  <c:v>4100</c:v>
                </c:pt>
                <c:pt idx="32">
                  <c:v>4200</c:v>
                </c:pt>
                <c:pt idx="33">
                  <c:v>4200</c:v>
                </c:pt>
                <c:pt idx="34">
                  <c:v>4300</c:v>
                </c:pt>
                <c:pt idx="35">
                  <c:v>4300</c:v>
                </c:pt>
                <c:pt idx="36">
                  <c:v>4400</c:v>
                </c:pt>
                <c:pt idx="37">
                  <c:v>4400</c:v>
                </c:pt>
                <c:pt idx="38">
                  <c:v>4500</c:v>
                </c:pt>
                <c:pt idx="39">
                  <c:v>4500</c:v>
                </c:pt>
                <c:pt idx="40">
                  <c:v>4600</c:v>
                </c:pt>
                <c:pt idx="41">
                  <c:v>4600</c:v>
                </c:pt>
                <c:pt idx="42">
                  <c:v>4700</c:v>
                </c:pt>
                <c:pt idx="43">
                  <c:v>4700</c:v>
                </c:pt>
                <c:pt idx="44">
                  <c:v>4800</c:v>
                </c:pt>
                <c:pt idx="45">
                  <c:v>4800</c:v>
                </c:pt>
                <c:pt idx="46">
                  <c:v>4900</c:v>
                </c:pt>
                <c:pt idx="47">
                  <c:v>4900</c:v>
                </c:pt>
                <c:pt idx="48">
                  <c:v>5000</c:v>
                </c:pt>
                <c:pt idx="49">
                  <c:v>5000</c:v>
                </c:pt>
                <c:pt idx="50">
                  <c:v>5100</c:v>
                </c:pt>
                <c:pt idx="51">
                  <c:v>5100</c:v>
                </c:pt>
                <c:pt idx="52">
                  <c:v>5200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6200</c:v>
                </c:pt>
                <c:pt idx="62">
                  <c:v>6000</c:v>
                </c:pt>
                <c:pt idx="63">
                  <c:v>6300</c:v>
                </c:pt>
                <c:pt idx="64">
                  <c:v>6100</c:v>
                </c:pt>
                <c:pt idx="65">
                  <c:v>6400</c:v>
                </c:pt>
                <c:pt idx="66">
                  <c:v>6200</c:v>
                </c:pt>
                <c:pt idx="67">
                  <c:v>6500</c:v>
                </c:pt>
                <c:pt idx="68">
                  <c:v>6300</c:v>
                </c:pt>
                <c:pt idx="69">
                  <c:v>6600</c:v>
                </c:pt>
                <c:pt idx="70">
                  <c:v>6400</c:v>
                </c:pt>
                <c:pt idx="71">
                  <c:v>6700</c:v>
                </c:pt>
                <c:pt idx="72">
                  <c:v>6500</c:v>
                </c:pt>
                <c:pt idx="73">
                  <c:v>6600</c:v>
                </c:pt>
                <c:pt idx="74">
                  <c:v>6700</c:v>
                </c:pt>
                <c:pt idx="75">
                  <c:v>6800</c:v>
                </c:pt>
                <c:pt idx="76">
                  <c:v>6900</c:v>
                </c:pt>
                <c:pt idx="77">
                  <c:v>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B-48CF-AF7E-C84DDCC083CD}"/>
            </c:ext>
          </c:extLst>
        </c:ser>
        <c:ser>
          <c:idx val="1"/>
          <c:order val="1"/>
          <c:tx>
            <c:v>Predicted Phytoplankton_Density_cells_per_mL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>
                    <a:shade val="76000"/>
                  </a:schemeClr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shade val="76000"/>
                  </a:schemeClr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shade val="76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Table1!$I$2:$I$79</c:f>
              <c:numCache>
                <c:formatCode>General</c:formatCode>
                <c:ptCount val="7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</c:numCache>
            </c:numRef>
          </c:xVal>
          <c:yVal>
            <c:numRef>
              <c:f>Table1!$AI$27:$AI$104</c:f>
              <c:numCache>
                <c:formatCode>General</c:formatCode>
                <c:ptCount val="7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B-48CF-AF7E-C84DDCC08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71776"/>
        <c:axId val="343056416"/>
      </c:scatterChart>
      <c:valAx>
        <c:axId val="3430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56416"/>
        <c:crosses val="autoZero"/>
        <c:crossBetween val="midCat"/>
      </c:valAx>
      <c:valAx>
        <c:axId val="3430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Phytoplankton_Density_cells_per_mL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7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824486806028837"/>
          <c:y val="0.12248562841243173"/>
          <c:w val="0.2004879387140201"/>
          <c:h val="0.80959516747165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Analysis.xlsx]Distribution!PivotTable5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Growth</a:t>
            </a:r>
            <a:r>
              <a:rPr lang="en-IN" baseline="0"/>
              <a:t> and Decrease rate over past years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137295455328868E-2"/>
          <c:y val="7.407407407407407E-2"/>
          <c:w val="0.78479619488941832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Distribution!$D$47</c:f>
              <c:strCache>
                <c:ptCount val="1"/>
                <c:pt idx="0">
                  <c:v>Sum of Growth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Distribution!$C$48:$C$53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Distribution!$D$48:$D$53</c:f>
              <c:numCache>
                <c:formatCode>General</c:formatCode>
                <c:ptCount val="5"/>
                <c:pt idx="0">
                  <c:v>1.18</c:v>
                </c:pt>
                <c:pt idx="1">
                  <c:v>1.1800000000000002</c:v>
                </c:pt>
                <c:pt idx="2">
                  <c:v>0.64000000000000012</c:v>
                </c:pt>
                <c:pt idx="3">
                  <c:v>1.5299999999999998</c:v>
                </c:pt>
                <c:pt idx="4">
                  <c:v>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8-42EF-90DE-8797F5F38433}"/>
            </c:ext>
          </c:extLst>
        </c:ser>
        <c:ser>
          <c:idx val="1"/>
          <c:order val="1"/>
          <c:tx>
            <c:strRef>
              <c:f>Distribution!$E$47</c:f>
              <c:strCache>
                <c:ptCount val="1"/>
                <c:pt idx="0">
                  <c:v>Sum of Decrease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Distribution!$C$48:$C$53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Distribution!$E$48:$E$53</c:f>
              <c:numCache>
                <c:formatCode>General</c:formatCode>
                <c:ptCount val="5"/>
                <c:pt idx="0">
                  <c:v>0.83000000000000007</c:v>
                </c:pt>
                <c:pt idx="1">
                  <c:v>0.65000000000000013</c:v>
                </c:pt>
                <c:pt idx="2">
                  <c:v>1.0599999999999998</c:v>
                </c:pt>
                <c:pt idx="3">
                  <c:v>0.98</c:v>
                </c:pt>
                <c:pt idx="4">
                  <c:v>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8-42EF-90DE-8797F5F38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46847"/>
        <c:axId val="157645887"/>
      </c:barChart>
      <c:catAx>
        <c:axId val="15764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5887"/>
        <c:crosses val="autoZero"/>
        <c:auto val="1"/>
        <c:lblAlgn val="ctr"/>
        <c:lblOffset val="100"/>
        <c:noMultiLvlLbl val="0"/>
      </c:catAx>
      <c:valAx>
        <c:axId val="1576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27251351066176"/>
          <c:y val="3.4850940582126427E-2"/>
          <c:w val="0.15987546103218317"/>
          <c:h val="0.90416061958901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Salinity Line Fit  Plot</a:t>
            </a:r>
          </a:p>
        </c:rich>
      </c:tx>
      <c:layout>
        <c:manualLayout>
          <c:xMode val="edge"/>
          <c:yMode val="edge"/>
          <c:x val="0.33357059925103227"/>
          <c:y val="2.303926029264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29693886126533"/>
          <c:y val="0.12863505164897679"/>
          <c:w val="0.68208724313914593"/>
          <c:h val="0.77900594622797825"/>
        </c:manualLayout>
      </c:layout>
      <c:scatterChart>
        <c:scatterStyle val="lineMarker"/>
        <c:varyColors val="0"/>
        <c:ser>
          <c:idx val="0"/>
          <c:order val="0"/>
          <c:tx>
            <c:v>Phytoplankton_Density_cells_per_mL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>
                    <a:tint val="77000"/>
                  </a:schemeClr>
                </a:solidFill>
              </a:ln>
              <a:effectLst/>
            </c:spPr>
            <c:trendlineType val="linear"/>
            <c:forward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Table1!$J$2:$J$79</c:f>
              <c:numCache>
                <c:formatCode>General</c:formatCode>
                <c:ptCount val="78"/>
                <c:pt idx="0">
                  <c:v>35</c:v>
                </c:pt>
                <c:pt idx="1">
                  <c:v>36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35</c:v>
                </c:pt>
                <c:pt idx="7">
                  <c:v>33</c:v>
                </c:pt>
                <c:pt idx="8">
                  <c:v>32</c:v>
                </c:pt>
                <c:pt idx="9">
                  <c:v>32</c:v>
                </c:pt>
                <c:pt idx="10">
                  <c:v>30</c:v>
                </c:pt>
                <c:pt idx="11">
                  <c:v>31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</c:numCache>
            </c:numRef>
          </c:xVal>
          <c:yVal>
            <c:numRef>
              <c:f>Table1!$L$2:$L$79</c:f>
              <c:numCache>
                <c:formatCode>General</c:formatCode>
                <c:ptCount val="78"/>
                <c:pt idx="0">
                  <c:v>1200</c:v>
                </c:pt>
                <c:pt idx="1">
                  <c:v>1300</c:v>
                </c:pt>
                <c:pt idx="2">
                  <c:v>1250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2500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  <c:pt idx="22">
                  <c:v>3300</c:v>
                </c:pt>
                <c:pt idx="23">
                  <c:v>3400</c:v>
                </c:pt>
                <c:pt idx="24">
                  <c:v>3500</c:v>
                </c:pt>
                <c:pt idx="25">
                  <c:v>3600</c:v>
                </c:pt>
                <c:pt idx="26">
                  <c:v>3700</c:v>
                </c:pt>
                <c:pt idx="27">
                  <c:v>3800</c:v>
                </c:pt>
                <c:pt idx="28">
                  <c:v>3900</c:v>
                </c:pt>
                <c:pt idx="29">
                  <c:v>4000</c:v>
                </c:pt>
                <c:pt idx="30">
                  <c:v>4100</c:v>
                </c:pt>
                <c:pt idx="31">
                  <c:v>4100</c:v>
                </c:pt>
                <c:pt idx="32">
                  <c:v>4200</c:v>
                </c:pt>
                <c:pt idx="33">
                  <c:v>4200</c:v>
                </c:pt>
                <c:pt idx="34">
                  <c:v>4300</c:v>
                </c:pt>
                <c:pt idx="35">
                  <c:v>4300</c:v>
                </c:pt>
                <c:pt idx="36">
                  <c:v>4400</c:v>
                </c:pt>
                <c:pt idx="37">
                  <c:v>4400</c:v>
                </c:pt>
                <c:pt idx="38">
                  <c:v>4500</c:v>
                </c:pt>
                <c:pt idx="39">
                  <c:v>4500</c:v>
                </c:pt>
                <c:pt idx="40">
                  <c:v>4600</c:v>
                </c:pt>
                <c:pt idx="41">
                  <c:v>4600</c:v>
                </c:pt>
                <c:pt idx="42">
                  <c:v>4700</c:v>
                </c:pt>
                <c:pt idx="43">
                  <c:v>4700</c:v>
                </c:pt>
                <c:pt idx="44">
                  <c:v>4800</c:v>
                </c:pt>
                <c:pt idx="45">
                  <c:v>4800</c:v>
                </c:pt>
                <c:pt idx="46">
                  <c:v>4900</c:v>
                </c:pt>
                <c:pt idx="47">
                  <c:v>4900</c:v>
                </c:pt>
                <c:pt idx="48">
                  <c:v>5000</c:v>
                </c:pt>
                <c:pt idx="49">
                  <c:v>5000</c:v>
                </c:pt>
                <c:pt idx="50">
                  <c:v>5100</c:v>
                </c:pt>
                <c:pt idx="51">
                  <c:v>5100</c:v>
                </c:pt>
                <c:pt idx="52">
                  <c:v>5200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6200</c:v>
                </c:pt>
                <c:pt idx="62">
                  <c:v>6000</c:v>
                </c:pt>
                <c:pt idx="63">
                  <c:v>6300</c:v>
                </c:pt>
                <c:pt idx="64">
                  <c:v>6100</c:v>
                </c:pt>
                <c:pt idx="65">
                  <c:v>6400</c:v>
                </c:pt>
                <c:pt idx="66">
                  <c:v>6200</c:v>
                </c:pt>
                <c:pt idx="67">
                  <c:v>6500</c:v>
                </c:pt>
                <c:pt idx="68">
                  <c:v>6300</c:v>
                </c:pt>
                <c:pt idx="69">
                  <c:v>6600</c:v>
                </c:pt>
                <c:pt idx="70">
                  <c:v>6400</c:v>
                </c:pt>
                <c:pt idx="71">
                  <c:v>6700</c:v>
                </c:pt>
                <c:pt idx="72">
                  <c:v>6500</c:v>
                </c:pt>
                <c:pt idx="73">
                  <c:v>6600</c:v>
                </c:pt>
                <c:pt idx="74">
                  <c:v>6700</c:v>
                </c:pt>
                <c:pt idx="75">
                  <c:v>6800</c:v>
                </c:pt>
                <c:pt idx="76">
                  <c:v>6900</c:v>
                </c:pt>
                <c:pt idx="77">
                  <c:v>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9-41AB-928A-BBE4462C3E48}"/>
            </c:ext>
          </c:extLst>
        </c:ser>
        <c:ser>
          <c:idx val="1"/>
          <c:order val="1"/>
          <c:tx>
            <c:v>Predicted Phytoplankton_Density_cells_per_mL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>
                    <a:shade val="76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shade val="76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9100251335365425"/>
                  <c:y val="-9.55159753427605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shade val="76000"/>
                  </a:schemeClr>
                </a:solidFill>
              </a:ln>
              <a:effectLst/>
            </c:spPr>
            <c:trendlineType val="linear"/>
            <c:forward val="9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shade val="76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Table1!$J$2:$J$79</c:f>
              <c:numCache>
                <c:formatCode>General</c:formatCode>
                <c:ptCount val="78"/>
                <c:pt idx="0">
                  <c:v>35</c:v>
                </c:pt>
                <c:pt idx="1">
                  <c:v>36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35</c:v>
                </c:pt>
                <c:pt idx="7">
                  <c:v>33</c:v>
                </c:pt>
                <c:pt idx="8">
                  <c:v>32</c:v>
                </c:pt>
                <c:pt idx="9">
                  <c:v>32</c:v>
                </c:pt>
                <c:pt idx="10">
                  <c:v>30</c:v>
                </c:pt>
                <c:pt idx="11">
                  <c:v>31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</c:numCache>
            </c:numRef>
          </c:xVal>
          <c:yVal>
            <c:numRef>
              <c:f>Table1!$AI$27:$AI$104</c:f>
              <c:numCache>
                <c:formatCode>General</c:formatCode>
                <c:ptCount val="7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9-41AB-928A-BBE4462C3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71776"/>
        <c:axId val="343078496"/>
      </c:scatterChart>
      <c:valAx>
        <c:axId val="3430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Salinity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78496"/>
        <c:crosses val="autoZero"/>
        <c:crossBetween val="midCat"/>
      </c:valAx>
      <c:valAx>
        <c:axId val="3430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Phytoplankton_Density_cells_per_mL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7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397510433123896"/>
          <c:y val="0.14182470574911146"/>
          <c:w val="0.20272382210962059"/>
          <c:h val="0.76288180276172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Increase in Decrease</a:t>
            </a:r>
            <a:r>
              <a:rPr lang="en-IN" baseline="0"/>
              <a:t> rate of phytoplankton Forecast sheet </a:t>
            </a:r>
            <a:endParaRPr lang="en-IN"/>
          </a:p>
        </c:rich>
      </c:tx>
      <c:layout>
        <c:manualLayout>
          <c:xMode val="edge"/>
          <c:yMode val="edge"/>
          <c:x val="0.10252685902962901"/>
          <c:y val="2.5385310367067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0053267276885E-2"/>
          <c:y val="0.1028168366571877"/>
          <c:w val="0.89068205088225361"/>
          <c:h val="0.75292906568497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Decrease 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Sheet7!$B$2:$B$8</c:f>
              <c:numCache>
                <c:formatCode>0%</c:formatCode>
                <c:ptCount val="7"/>
                <c:pt idx="0">
                  <c:v>6.9166666666666668E-2</c:v>
                </c:pt>
                <c:pt idx="1">
                  <c:v>5.4166666666666662E-2</c:v>
                </c:pt>
                <c:pt idx="2">
                  <c:v>5.8888888888888914E-2</c:v>
                </c:pt>
                <c:pt idx="3">
                  <c:v>5.4444444444444455E-2</c:v>
                </c:pt>
                <c:pt idx="4">
                  <c:v>0.15499999999999997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2-43B9-8F46-2CAD41E4A08A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Forecast(Decrease Rate)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Sheet7!$D$2:$D$8</c:f>
                <c:numCache>
                  <c:formatCode>General</c:formatCode>
                  <c:ptCount val="7"/>
                  <c:pt idx="5">
                    <c:v>7.5416181979325064E-2</c:v>
                  </c:pt>
                  <c:pt idx="6">
                    <c:v>7.7755546578443621E-2</c:v>
                  </c:pt>
                </c:numCache>
              </c:numRef>
            </c:plus>
            <c:minus>
              <c:numRef>
                <c:f>Sheet7!$D$2:$D$8</c:f>
                <c:numCache>
                  <c:formatCode>General</c:formatCode>
                  <c:ptCount val="7"/>
                  <c:pt idx="5">
                    <c:v>7.5416181979325064E-2</c:v>
                  </c:pt>
                  <c:pt idx="6">
                    <c:v>7.7755546578443621E-2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Sheet7!$A$2:$A$8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Sheet7!$C$2:$C$8</c:f>
              <c:numCache>
                <c:formatCode>General</c:formatCode>
                <c:ptCount val="7"/>
                <c:pt idx="5" formatCode="0%">
                  <c:v>0.14377722143149468</c:v>
                </c:pt>
                <c:pt idx="6" formatCode="0%">
                  <c:v>0.16308780261088671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2-43B9-8F46-2CAD41E4A0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622680960"/>
        <c:axId val="1622687200"/>
      </c:barChart>
      <c:catAx>
        <c:axId val="16226809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87200"/>
        <c:crosses val="autoZero"/>
        <c:auto val="1"/>
        <c:lblAlgn val="ctr"/>
        <c:lblOffset val="100"/>
        <c:noMultiLvlLbl val="0"/>
      </c:catAx>
      <c:valAx>
        <c:axId val="16226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Forecast</a:t>
            </a:r>
            <a:r>
              <a:rPr lang="en-IN" baseline="0"/>
              <a:t> sheet over years of Dissolved Nitrogen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Dissolved_Nitrogen_mg_per_L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Sheet9!$B$2:$B$8</c:f>
              <c:numCache>
                <c:formatCode>General</c:formatCode>
                <c:ptCount val="7"/>
                <c:pt idx="0">
                  <c:v>6.5000000000000002E-2</c:v>
                </c:pt>
                <c:pt idx="1">
                  <c:v>7.5000000000000011E-2</c:v>
                </c:pt>
                <c:pt idx="2">
                  <c:v>0.20500000000000002</c:v>
                </c:pt>
                <c:pt idx="3">
                  <c:v>0.30499999999999999</c:v>
                </c:pt>
                <c:pt idx="4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6-49B5-B3C4-D6C09BCB518D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Forecast(Dissolved_Nitrogen_mg_per_L)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Sheet9!$A$2:$A$8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Sheet9!$C$2:$C$8</c:f>
              <c:numCache>
                <c:formatCode>General</c:formatCode>
                <c:ptCount val="7"/>
                <c:pt idx="4">
                  <c:v>0.435</c:v>
                </c:pt>
                <c:pt idx="5">
                  <c:v>0.52274134989494569</c:v>
                </c:pt>
                <c:pt idx="6">
                  <c:v>0.62089427705253397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6-49B5-B3C4-D6C09BCB518D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Lower Confidence Bound(Dissolved_Nitrogen_mg_per_L)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Sheet9!$A$2:$A$8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Sheet9!$D$2:$D$8</c:f>
              <c:numCache>
                <c:formatCode>General</c:formatCode>
                <c:ptCount val="7"/>
                <c:pt idx="4" formatCode="0.00">
                  <c:v>0.435</c:v>
                </c:pt>
                <c:pt idx="5" formatCode="0.00">
                  <c:v>0.43620991206421511</c:v>
                </c:pt>
                <c:pt idx="6" formatCode="0.00">
                  <c:v>0.53167868607244961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6-49B5-B3C4-D6C09BCB518D}"/>
            </c:ext>
          </c:extLst>
        </c:ser>
        <c:ser>
          <c:idx val="3"/>
          <c:order val="3"/>
          <c:tx>
            <c:strRef>
              <c:f>Sheet9!$E$1</c:f>
              <c:strCache>
                <c:ptCount val="1"/>
                <c:pt idx="0">
                  <c:v>Upper Confidence Bound(Dissolved_Nitrogen_mg_per_L)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Sheet9!$A$2:$A$8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Sheet9!$E$2:$E$8</c:f>
              <c:numCache>
                <c:formatCode>General</c:formatCode>
                <c:ptCount val="7"/>
                <c:pt idx="4" formatCode="0.00">
                  <c:v>0.435</c:v>
                </c:pt>
                <c:pt idx="5" formatCode="0.00">
                  <c:v>0.60927278772567628</c:v>
                </c:pt>
                <c:pt idx="6" formatCode="0.00">
                  <c:v>0.71010986803261833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6-49B5-B3C4-D6C09BCB51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3074176"/>
        <c:axId val="343068416"/>
      </c:lineChart>
      <c:catAx>
        <c:axId val="3430741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8416"/>
        <c:crosses val="autoZero"/>
        <c:auto val="1"/>
        <c:lblAlgn val="ctr"/>
        <c:lblOffset val="100"/>
        <c:noMultiLvlLbl val="0"/>
      </c:catAx>
      <c:valAx>
        <c:axId val="3430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Forecast</a:t>
            </a:r>
            <a:r>
              <a:rPr lang="en-IN" baseline="0"/>
              <a:t> sheet over years of Dissolved Silicon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'Dissolved Silicon'!$B$1</c:f>
              <c:strCache>
                <c:ptCount val="1"/>
                <c:pt idx="0">
                  <c:v>Dissolved_Silicon_mg_per_L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'Dissolved Silicon'!$B$2:$B$10</c:f>
              <c:numCache>
                <c:formatCode>General</c:formatCode>
                <c:ptCount val="9"/>
                <c:pt idx="0">
                  <c:v>2.0500000000000003</c:v>
                </c:pt>
                <c:pt idx="1">
                  <c:v>3.25</c:v>
                </c:pt>
                <c:pt idx="2">
                  <c:v>4.4611111111111112</c:v>
                </c:pt>
                <c:pt idx="3">
                  <c:v>5.4499999999999993</c:v>
                </c:pt>
                <c:pt idx="4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3-4E16-B8E4-5442B9B152F1}"/>
            </c:ext>
          </c:extLst>
        </c:ser>
        <c:ser>
          <c:idx val="1"/>
          <c:order val="1"/>
          <c:tx>
            <c:strRef>
              <c:f>'Dissolved Silicon'!$C$1</c:f>
              <c:strCache>
                <c:ptCount val="1"/>
                <c:pt idx="0">
                  <c:v>Forecast(Dissolved_Silicon_mg_per_L)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'Dissolved Silicon'!$A$2:$A$10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'Dissolved Silicon'!$C$2:$C$10</c:f>
              <c:numCache>
                <c:formatCode>General</c:formatCode>
                <c:ptCount val="9"/>
                <c:pt idx="4">
                  <c:v>6.75</c:v>
                </c:pt>
                <c:pt idx="5">
                  <c:v>7.7834315368236187</c:v>
                </c:pt>
                <c:pt idx="6">
                  <c:v>8.9461747050281915</c:v>
                </c:pt>
                <c:pt idx="7">
                  <c:v>10.059957451948826</c:v>
                </c:pt>
                <c:pt idx="8">
                  <c:v>11.222700620153397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3-4E16-B8E4-5442B9B152F1}"/>
            </c:ext>
          </c:extLst>
        </c:ser>
        <c:ser>
          <c:idx val="2"/>
          <c:order val="2"/>
          <c:tx>
            <c:strRef>
              <c:f>'Dissolved Silicon'!$D$1</c:f>
              <c:strCache>
                <c:ptCount val="1"/>
                <c:pt idx="0">
                  <c:v>Lower Confidence Bound(Dissolved_Silicon_mg_per_L)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'Dissolved Silicon'!$A$2:$A$10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'Dissolved Silicon'!$D$2:$D$10</c:f>
              <c:numCache>
                <c:formatCode>General</c:formatCode>
                <c:ptCount val="9"/>
                <c:pt idx="4" formatCode="0.00">
                  <c:v>6.75</c:v>
                </c:pt>
                <c:pt idx="5" formatCode="0.00">
                  <c:v>7.6231088887788516</c:v>
                </c:pt>
                <c:pt idx="6" formatCode="0.00">
                  <c:v>8.7808398414687368</c:v>
                </c:pt>
                <c:pt idx="7" formatCode="0.00">
                  <c:v>9.8896815155043161</c:v>
                </c:pt>
                <c:pt idx="8" formatCode="0.00">
                  <c:v>11.047623003206267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3-4E16-B8E4-5442B9B152F1}"/>
            </c:ext>
          </c:extLst>
        </c:ser>
        <c:ser>
          <c:idx val="3"/>
          <c:order val="3"/>
          <c:tx>
            <c:strRef>
              <c:f>'Dissolved Silicon'!$E$1</c:f>
              <c:strCache>
                <c:ptCount val="1"/>
                <c:pt idx="0">
                  <c:v>Upper Confidence Bound(Dissolved_Silicon_mg_per_L)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'Dissolved Silicon'!$A$2:$A$10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'Dissolved Silicon'!$E$2:$E$10</c:f>
              <c:numCache>
                <c:formatCode>General</c:formatCode>
                <c:ptCount val="9"/>
                <c:pt idx="4" formatCode="0.00">
                  <c:v>6.75</c:v>
                </c:pt>
                <c:pt idx="5" formatCode="0.00">
                  <c:v>7.9437541848683857</c:v>
                </c:pt>
                <c:pt idx="6" formatCode="0.00">
                  <c:v>9.1115095685876462</c:v>
                </c:pt>
                <c:pt idx="7" formatCode="0.00">
                  <c:v>10.230233388393335</c:v>
                </c:pt>
                <c:pt idx="8" formatCode="0.00">
                  <c:v>11.397778237100527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3-4E16-B8E4-5442B9B1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704480"/>
        <c:axId val="1622704960"/>
      </c:lineChart>
      <c:catAx>
        <c:axId val="16227044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04960"/>
        <c:crosses val="autoZero"/>
        <c:auto val="1"/>
        <c:lblAlgn val="ctr"/>
        <c:lblOffset val="100"/>
        <c:noMultiLvlLbl val="0"/>
      </c:catAx>
      <c:valAx>
        <c:axId val="16227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&amp; Area spread</a:t>
            </a:r>
            <a:r>
              <a:rPr lang="en-IN" baseline="0"/>
              <a:t> </a:t>
            </a:r>
          </a:p>
          <a:p>
            <a:pPr>
              <a:defRPr/>
            </a:pPr>
            <a:r>
              <a:rPr lang="en-IN"/>
              <a:t>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8774294393488"/>
          <c:y val="0.1736970748471717"/>
          <c:w val="0.62388326336520783"/>
          <c:h val="0.6630784861569724"/>
        </c:manualLayout>
      </c:layout>
      <c:scatterChart>
        <c:scatterStyle val="lineMarker"/>
        <c:varyColors val="0"/>
        <c:ser>
          <c:idx val="0"/>
          <c:order val="0"/>
          <c:tx>
            <c:v>Area Spread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6">
                  <a:tint val="77000"/>
                </a:schemeClr>
              </a:solidFill>
              <a:ln w="6350" cap="flat" cmpd="sng" algn="ctr">
                <a:solidFill>
                  <a:schemeClr val="accent6">
                    <a:tint val="77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63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Table1!$I$1:$I$81</c:f>
              <c:strCache>
                <c:ptCount val="81"/>
                <c:pt idx="0">
                  <c:v>Temperature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31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36</c:v>
                </c:pt>
                <c:pt idx="57">
                  <c:v>36</c:v>
                </c:pt>
                <c:pt idx="58">
                  <c:v>37</c:v>
                </c:pt>
                <c:pt idx="59">
                  <c:v>37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41</c:v>
                </c:pt>
                <c:pt idx="75">
                  <c:v>41</c:v>
                </c:pt>
                <c:pt idx="76">
                  <c:v>42</c:v>
                </c:pt>
                <c:pt idx="77">
                  <c:v>42</c:v>
                </c:pt>
                <c:pt idx="78">
                  <c:v>43</c:v>
                </c:pt>
                <c:pt idx="80">
                  <c:v>2486.00</c:v>
                </c:pt>
              </c:strCache>
            </c:strRef>
          </c:xVal>
          <c:yVal>
            <c:numRef>
              <c:f>Table1!$F$2:$F$79</c:f>
              <c:numCache>
                <c:formatCode>General</c:formatCode>
                <c:ptCount val="78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1250</c:v>
                </c:pt>
                <c:pt idx="4">
                  <c:v>1250</c:v>
                </c:pt>
                <c:pt idx="5">
                  <c:v>1300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  <c:pt idx="9">
                  <c:v>1600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  <c:pt idx="29">
                  <c:v>3300</c:v>
                </c:pt>
                <c:pt idx="30">
                  <c:v>3400</c:v>
                </c:pt>
                <c:pt idx="31">
                  <c:v>3400</c:v>
                </c:pt>
                <c:pt idx="32">
                  <c:v>3500</c:v>
                </c:pt>
                <c:pt idx="33">
                  <c:v>3500</c:v>
                </c:pt>
                <c:pt idx="34">
                  <c:v>3500</c:v>
                </c:pt>
                <c:pt idx="35">
                  <c:v>3500</c:v>
                </c:pt>
                <c:pt idx="36">
                  <c:v>3600</c:v>
                </c:pt>
                <c:pt idx="37">
                  <c:v>3600</c:v>
                </c:pt>
                <c:pt idx="38">
                  <c:v>3700</c:v>
                </c:pt>
                <c:pt idx="39">
                  <c:v>3700</c:v>
                </c:pt>
                <c:pt idx="40">
                  <c:v>3800</c:v>
                </c:pt>
                <c:pt idx="41">
                  <c:v>3800</c:v>
                </c:pt>
                <c:pt idx="42">
                  <c:v>3900</c:v>
                </c:pt>
                <c:pt idx="43">
                  <c:v>3900</c:v>
                </c:pt>
                <c:pt idx="44">
                  <c:v>4000</c:v>
                </c:pt>
                <c:pt idx="45">
                  <c:v>4000</c:v>
                </c:pt>
                <c:pt idx="46">
                  <c:v>4100</c:v>
                </c:pt>
                <c:pt idx="47">
                  <c:v>4100</c:v>
                </c:pt>
                <c:pt idx="48">
                  <c:v>4200</c:v>
                </c:pt>
                <c:pt idx="49">
                  <c:v>4200</c:v>
                </c:pt>
                <c:pt idx="50">
                  <c:v>4300</c:v>
                </c:pt>
                <c:pt idx="51">
                  <c:v>4300</c:v>
                </c:pt>
                <c:pt idx="52">
                  <c:v>4400</c:v>
                </c:pt>
                <c:pt idx="53">
                  <c:v>4400</c:v>
                </c:pt>
                <c:pt idx="54">
                  <c:v>4500</c:v>
                </c:pt>
                <c:pt idx="55">
                  <c:v>4600</c:v>
                </c:pt>
                <c:pt idx="56">
                  <c:v>4700</c:v>
                </c:pt>
                <c:pt idx="57">
                  <c:v>4800</c:v>
                </c:pt>
                <c:pt idx="58">
                  <c:v>4900</c:v>
                </c:pt>
                <c:pt idx="59">
                  <c:v>5000</c:v>
                </c:pt>
                <c:pt idx="60">
                  <c:v>5100</c:v>
                </c:pt>
                <c:pt idx="61">
                  <c:v>5100</c:v>
                </c:pt>
                <c:pt idx="62">
                  <c:v>5200</c:v>
                </c:pt>
                <c:pt idx="63">
                  <c:v>5200</c:v>
                </c:pt>
                <c:pt idx="64">
                  <c:v>5300</c:v>
                </c:pt>
                <c:pt idx="65">
                  <c:v>5300</c:v>
                </c:pt>
                <c:pt idx="66">
                  <c:v>5400</c:v>
                </c:pt>
                <c:pt idx="67">
                  <c:v>5400</c:v>
                </c:pt>
                <c:pt idx="68">
                  <c:v>5500</c:v>
                </c:pt>
                <c:pt idx="69">
                  <c:v>5500</c:v>
                </c:pt>
                <c:pt idx="70">
                  <c:v>5600</c:v>
                </c:pt>
                <c:pt idx="71">
                  <c:v>5600</c:v>
                </c:pt>
                <c:pt idx="72">
                  <c:v>5700</c:v>
                </c:pt>
                <c:pt idx="73">
                  <c:v>5800</c:v>
                </c:pt>
                <c:pt idx="74">
                  <c:v>5900</c:v>
                </c:pt>
                <c:pt idx="75">
                  <c:v>6000</c:v>
                </c:pt>
                <c:pt idx="76">
                  <c:v>6100</c:v>
                </c:pt>
                <c:pt idx="77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C-41D1-9FA8-706EA72389D0}"/>
            </c:ext>
          </c:extLst>
        </c:ser>
        <c:ser>
          <c:idx val="1"/>
          <c:order val="1"/>
          <c:tx>
            <c:v>Predicted Area Spread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6">
                  <a:shade val="76000"/>
                </a:schemeClr>
              </a:solidFill>
              <a:ln w="6350" cap="flat" cmpd="sng" algn="ctr">
                <a:solidFill>
                  <a:schemeClr val="accent6">
                    <a:shade val="76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63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63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Table1!$AX$3:$AX$80</c:f>
              <c:numCache>
                <c:formatCode>0%</c:formatCode>
                <c:ptCount val="78"/>
                <c:pt idx="0">
                  <c:v>0.25</c:v>
                </c:pt>
                <c:pt idx="1">
                  <c:v>0.27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0.35</c:v>
                </c:pt>
                <c:pt idx="10">
                  <c:v>0.36</c:v>
                </c:pt>
                <c:pt idx="11">
                  <c:v>0.37</c:v>
                </c:pt>
                <c:pt idx="12">
                  <c:v>0.38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0.43</c:v>
                </c:pt>
                <c:pt idx="20">
                  <c:v>0.44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0.48</c:v>
                </c:pt>
                <c:pt idx="25">
                  <c:v>0.49</c:v>
                </c:pt>
                <c:pt idx="26">
                  <c:v>0.5</c:v>
                </c:pt>
                <c:pt idx="27">
                  <c:v>0.51</c:v>
                </c:pt>
                <c:pt idx="28">
                  <c:v>0.52</c:v>
                </c:pt>
                <c:pt idx="29">
                  <c:v>0.53</c:v>
                </c:pt>
                <c:pt idx="30">
                  <c:v>0.54</c:v>
                </c:pt>
                <c:pt idx="31">
                  <c:v>0.54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0.59</c:v>
                </c:pt>
                <c:pt idx="41">
                  <c:v>0.59</c:v>
                </c:pt>
                <c:pt idx="42">
                  <c:v>0.6</c:v>
                </c:pt>
                <c:pt idx="43">
                  <c:v>0.6</c:v>
                </c:pt>
                <c:pt idx="44">
                  <c:v>0.61</c:v>
                </c:pt>
                <c:pt idx="45">
                  <c:v>0.61</c:v>
                </c:pt>
                <c:pt idx="46">
                  <c:v>0.62</c:v>
                </c:pt>
                <c:pt idx="47">
                  <c:v>0.62</c:v>
                </c:pt>
                <c:pt idx="48">
                  <c:v>0.63</c:v>
                </c:pt>
                <c:pt idx="49">
                  <c:v>0.63</c:v>
                </c:pt>
                <c:pt idx="50">
                  <c:v>0.64</c:v>
                </c:pt>
                <c:pt idx="51">
                  <c:v>0.64</c:v>
                </c:pt>
                <c:pt idx="52">
                  <c:v>0.65</c:v>
                </c:pt>
                <c:pt idx="53">
                  <c:v>0.65</c:v>
                </c:pt>
                <c:pt idx="54">
                  <c:v>0.66</c:v>
                </c:pt>
                <c:pt idx="55">
                  <c:v>0.67</c:v>
                </c:pt>
                <c:pt idx="56">
                  <c:v>0.68</c:v>
                </c:pt>
                <c:pt idx="57">
                  <c:v>0.69</c:v>
                </c:pt>
                <c:pt idx="58">
                  <c:v>0.7</c:v>
                </c:pt>
                <c:pt idx="59">
                  <c:v>0.71</c:v>
                </c:pt>
                <c:pt idx="60">
                  <c:v>0.72</c:v>
                </c:pt>
                <c:pt idx="61">
                  <c:v>0.72</c:v>
                </c:pt>
                <c:pt idx="62">
                  <c:v>0.73</c:v>
                </c:pt>
                <c:pt idx="63">
                  <c:v>0.73</c:v>
                </c:pt>
                <c:pt idx="64">
                  <c:v>0.74</c:v>
                </c:pt>
                <c:pt idx="65">
                  <c:v>0.74</c:v>
                </c:pt>
                <c:pt idx="66">
                  <c:v>0.75</c:v>
                </c:pt>
                <c:pt idx="67">
                  <c:v>0.75</c:v>
                </c:pt>
                <c:pt idx="68">
                  <c:v>0.76</c:v>
                </c:pt>
                <c:pt idx="69">
                  <c:v>0.76</c:v>
                </c:pt>
                <c:pt idx="70">
                  <c:v>0.77</c:v>
                </c:pt>
                <c:pt idx="71">
                  <c:v>0.77</c:v>
                </c:pt>
                <c:pt idx="72">
                  <c:v>0.78</c:v>
                </c:pt>
                <c:pt idx="73">
                  <c:v>0.79</c:v>
                </c:pt>
                <c:pt idx="74">
                  <c:v>0.8</c:v>
                </c:pt>
                <c:pt idx="75">
                  <c:v>0.81</c:v>
                </c:pt>
                <c:pt idx="76">
                  <c:v>0.82</c:v>
                </c:pt>
                <c:pt idx="77">
                  <c:v>0.83</c:v>
                </c:pt>
              </c:numCache>
            </c:numRef>
          </c:xVal>
          <c:yVal>
            <c:numRef>
              <c:f>Table1!#REF!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C-41D1-9FA8-706EA7238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95776"/>
        <c:axId val="343097696"/>
      </c:scatterChart>
      <c:valAx>
        <c:axId val="34309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97696"/>
        <c:crosses val="autoZero"/>
        <c:crossBetween val="midCat"/>
      </c:valAx>
      <c:valAx>
        <c:axId val="3430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Area Spread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957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37187851518561"/>
          <c:y val="0.43686732706798748"/>
          <c:w val="0.24862815937711977"/>
          <c:h val="0.272439186888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Nutrient_Concentration &amp; Area spread Line Fit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5867815093508"/>
          <c:y val="0.29847596353087441"/>
          <c:w val="0.63031793067996333"/>
          <c:h val="0.54250345351567908"/>
        </c:manualLayout>
      </c:layout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6">
                  <a:tint val="77000"/>
                </a:schemeClr>
              </a:solidFill>
              <a:ln w="6350" cap="flat" cmpd="sng" algn="ctr">
                <a:solidFill>
                  <a:schemeClr val="accent6">
                    <a:tint val="77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63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63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Table1!$K$2:$K$79</c:f>
              <c:numCache>
                <c:formatCode>General</c:formatCode>
                <c:ptCount val="78"/>
                <c:pt idx="0">
                  <c:v>0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1.3</c:v>
                </c:pt>
                <c:pt idx="21">
                  <c:v>1.4</c:v>
                </c:pt>
                <c:pt idx="22">
                  <c:v>1.5</c:v>
                </c:pt>
                <c:pt idx="23">
                  <c:v>1.6</c:v>
                </c:pt>
                <c:pt idx="24">
                  <c:v>1.7</c:v>
                </c:pt>
                <c:pt idx="25">
                  <c:v>1.8</c:v>
                </c:pt>
                <c:pt idx="26">
                  <c:v>1.9</c:v>
                </c:pt>
                <c:pt idx="27">
                  <c:v>2</c:v>
                </c:pt>
                <c:pt idx="28">
                  <c:v>2.1</c:v>
                </c:pt>
                <c:pt idx="29">
                  <c:v>2.2000000000000002</c:v>
                </c:pt>
                <c:pt idx="30">
                  <c:v>2.2999999999999998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2.4</c:v>
                </c:pt>
                <c:pt idx="34">
                  <c:v>2.5</c:v>
                </c:pt>
                <c:pt idx="35">
                  <c:v>2.5</c:v>
                </c:pt>
                <c:pt idx="36">
                  <c:v>2.6</c:v>
                </c:pt>
                <c:pt idx="37">
                  <c:v>2.6</c:v>
                </c:pt>
                <c:pt idx="38">
                  <c:v>2.7</c:v>
                </c:pt>
                <c:pt idx="39">
                  <c:v>2.7</c:v>
                </c:pt>
                <c:pt idx="40">
                  <c:v>2.8</c:v>
                </c:pt>
                <c:pt idx="41">
                  <c:v>2.8</c:v>
                </c:pt>
                <c:pt idx="42">
                  <c:v>2.9</c:v>
                </c:pt>
                <c:pt idx="43">
                  <c:v>2.9</c:v>
                </c:pt>
                <c:pt idx="44">
                  <c:v>3</c:v>
                </c:pt>
                <c:pt idx="45">
                  <c:v>3</c:v>
                </c:pt>
                <c:pt idx="46">
                  <c:v>3.1</c:v>
                </c:pt>
                <c:pt idx="47">
                  <c:v>3.1</c:v>
                </c:pt>
                <c:pt idx="48">
                  <c:v>3.2</c:v>
                </c:pt>
                <c:pt idx="49">
                  <c:v>3.2</c:v>
                </c:pt>
                <c:pt idx="50">
                  <c:v>3.3</c:v>
                </c:pt>
                <c:pt idx="51">
                  <c:v>3.3</c:v>
                </c:pt>
                <c:pt idx="52">
                  <c:v>3.4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4.4000000000000004</c:v>
                </c:pt>
                <c:pt idx="62">
                  <c:v>4.2</c:v>
                </c:pt>
                <c:pt idx="63">
                  <c:v>4.5</c:v>
                </c:pt>
                <c:pt idx="64">
                  <c:v>4.3</c:v>
                </c:pt>
                <c:pt idx="65">
                  <c:v>4.5999999999999996</c:v>
                </c:pt>
                <c:pt idx="66">
                  <c:v>4.4000000000000004</c:v>
                </c:pt>
                <c:pt idx="67">
                  <c:v>4.7</c:v>
                </c:pt>
                <c:pt idx="68">
                  <c:v>4.5</c:v>
                </c:pt>
                <c:pt idx="69">
                  <c:v>4.8</c:v>
                </c:pt>
                <c:pt idx="70">
                  <c:v>4.5999999999999996</c:v>
                </c:pt>
                <c:pt idx="71">
                  <c:v>4.9000000000000004</c:v>
                </c:pt>
                <c:pt idx="72">
                  <c:v>4.7</c:v>
                </c:pt>
                <c:pt idx="73">
                  <c:v>4.8</c:v>
                </c:pt>
                <c:pt idx="74">
                  <c:v>4.9000000000000004</c:v>
                </c:pt>
                <c:pt idx="75">
                  <c:v>5</c:v>
                </c:pt>
                <c:pt idx="76">
                  <c:v>5.0999999999999996</c:v>
                </c:pt>
                <c:pt idx="77">
                  <c:v>5.2</c:v>
                </c:pt>
              </c:numCache>
            </c:numRef>
          </c:xVal>
          <c:yVal>
            <c:numRef>
              <c:f>Table1!$F$2:$F$79</c:f>
              <c:numCache>
                <c:formatCode>General</c:formatCode>
                <c:ptCount val="78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1250</c:v>
                </c:pt>
                <c:pt idx="4">
                  <c:v>1250</c:v>
                </c:pt>
                <c:pt idx="5">
                  <c:v>1300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  <c:pt idx="9">
                  <c:v>1600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  <c:pt idx="29">
                  <c:v>3300</c:v>
                </c:pt>
                <c:pt idx="30">
                  <c:v>3400</c:v>
                </c:pt>
                <c:pt idx="31">
                  <c:v>3400</c:v>
                </c:pt>
                <c:pt idx="32">
                  <c:v>3500</c:v>
                </c:pt>
                <c:pt idx="33">
                  <c:v>3500</c:v>
                </c:pt>
                <c:pt idx="34">
                  <c:v>3500</c:v>
                </c:pt>
                <c:pt idx="35">
                  <c:v>3500</c:v>
                </c:pt>
                <c:pt idx="36">
                  <c:v>3600</c:v>
                </c:pt>
                <c:pt idx="37">
                  <c:v>3600</c:v>
                </c:pt>
                <c:pt idx="38">
                  <c:v>3700</c:v>
                </c:pt>
                <c:pt idx="39">
                  <c:v>3700</c:v>
                </c:pt>
                <c:pt idx="40">
                  <c:v>3800</c:v>
                </c:pt>
                <c:pt idx="41">
                  <c:v>3800</c:v>
                </c:pt>
                <c:pt idx="42">
                  <c:v>3900</c:v>
                </c:pt>
                <c:pt idx="43">
                  <c:v>3900</c:v>
                </c:pt>
                <c:pt idx="44">
                  <c:v>4000</c:v>
                </c:pt>
                <c:pt idx="45">
                  <c:v>4000</c:v>
                </c:pt>
                <c:pt idx="46">
                  <c:v>4100</c:v>
                </c:pt>
                <c:pt idx="47">
                  <c:v>4100</c:v>
                </c:pt>
                <c:pt idx="48">
                  <c:v>4200</c:v>
                </c:pt>
                <c:pt idx="49">
                  <c:v>4200</c:v>
                </c:pt>
                <c:pt idx="50">
                  <c:v>4300</c:v>
                </c:pt>
                <c:pt idx="51">
                  <c:v>4300</c:v>
                </c:pt>
                <c:pt idx="52">
                  <c:v>4400</c:v>
                </c:pt>
                <c:pt idx="53">
                  <c:v>4400</c:v>
                </c:pt>
                <c:pt idx="54">
                  <c:v>4500</c:v>
                </c:pt>
                <c:pt idx="55">
                  <c:v>4600</c:v>
                </c:pt>
                <c:pt idx="56">
                  <c:v>4700</c:v>
                </c:pt>
                <c:pt idx="57">
                  <c:v>4800</c:v>
                </c:pt>
                <c:pt idx="58">
                  <c:v>4900</c:v>
                </c:pt>
                <c:pt idx="59">
                  <c:v>5000</c:v>
                </c:pt>
                <c:pt idx="60">
                  <c:v>5100</c:v>
                </c:pt>
                <c:pt idx="61">
                  <c:v>5100</c:v>
                </c:pt>
                <c:pt idx="62">
                  <c:v>5200</c:v>
                </c:pt>
                <c:pt idx="63">
                  <c:v>5200</c:v>
                </c:pt>
                <c:pt idx="64">
                  <c:v>5300</c:v>
                </c:pt>
                <c:pt idx="65">
                  <c:v>5300</c:v>
                </c:pt>
                <c:pt idx="66">
                  <c:v>5400</c:v>
                </c:pt>
                <c:pt idx="67">
                  <c:v>5400</c:v>
                </c:pt>
                <c:pt idx="68">
                  <c:v>5500</c:v>
                </c:pt>
                <c:pt idx="69">
                  <c:v>5500</c:v>
                </c:pt>
                <c:pt idx="70">
                  <c:v>5600</c:v>
                </c:pt>
                <c:pt idx="71">
                  <c:v>5600</c:v>
                </c:pt>
                <c:pt idx="72">
                  <c:v>5700</c:v>
                </c:pt>
                <c:pt idx="73">
                  <c:v>5800</c:v>
                </c:pt>
                <c:pt idx="74">
                  <c:v>5900</c:v>
                </c:pt>
                <c:pt idx="75">
                  <c:v>6000</c:v>
                </c:pt>
                <c:pt idx="76">
                  <c:v>6100</c:v>
                </c:pt>
                <c:pt idx="77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3-43F3-898F-9683E84E01EB}"/>
            </c:ext>
          </c:extLst>
        </c:ser>
        <c:ser>
          <c:idx val="1"/>
          <c:order val="1"/>
          <c:tx>
            <c:v>Predicted Area Spread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6">
                  <a:shade val="76000"/>
                </a:schemeClr>
              </a:solidFill>
              <a:ln w="6350" cap="flat" cmpd="sng" algn="ctr">
                <a:solidFill>
                  <a:schemeClr val="accent6">
                    <a:shade val="76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Table1!$AS$3:$AS$80</c:f>
              <c:numCache>
                <c:formatCode>General</c:formatCode>
                <c:ptCount val="78"/>
                <c:pt idx="0">
                  <c:v>0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1.3</c:v>
                </c:pt>
                <c:pt idx="21">
                  <c:v>1.4</c:v>
                </c:pt>
                <c:pt idx="22">
                  <c:v>1.5</c:v>
                </c:pt>
                <c:pt idx="23">
                  <c:v>1.6</c:v>
                </c:pt>
                <c:pt idx="24">
                  <c:v>1.7</c:v>
                </c:pt>
                <c:pt idx="25">
                  <c:v>1.8</c:v>
                </c:pt>
                <c:pt idx="26">
                  <c:v>1.9</c:v>
                </c:pt>
                <c:pt idx="27">
                  <c:v>2</c:v>
                </c:pt>
                <c:pt idx="28">
                  <c:v>2.1</c:v>
                </c:pt>
                <c:pt idx="29">
                  <c:v>2.2000000000000002</c:v>
                </c:pt>
                <c:pt idx="30">
                  <c:v>2.2999999999999998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2.4</c:v>
                </c:pt>
                <c:pt idx="34">
                  <c:v>2.5</c:v>
                </c:pt>
                <c:pt idx="35">
                  <c:v>2.5</c:v>
                </c:pt>
                <c:pt idx="36">
                  <c:v>2.6</c:v>
                </c:pt>
                <c:pt idx="37">
                  <c:v>2.6</c:v>
                </c:pt>
                <c:pt idx="38">
                  <c:v>2.7</c:v>
                </c:pt>
                <c:pt idx="39">
                  <c:v>2.7</c:v>
                </c:pt>
                <c:pt idx="40">
                  <c:v>2.8</c:v>
                </c:pt>
                <c:pt idx="41">
                  <c:v>2.8</c:v>
                </c:pt>
                <c:pt idx="42">
                  <c:v>2.9</c:v>
                </c:pt>
                <c:pt idx="43">
                  <c:v>2.9</c:v>
                </c:pt>
                <c:pt idx="44">
                  <c:v>3</c:v>
                </c:pt>
                <c:pt idx="45">
                  <c:v>3</c:v>
                </c:pt>
                <c:pt idx="46">
                  <c:v>3.1</c:v>
                </c:pt>
                <c:pt idx="47">
                  <c:v>3.1</c:v>
                </c:pt>
                <c:pt idx="48">
                  <c:v>3.2</c:v>
                </c:pt>
                <c:pt idx="49">
                  <c:v>3.2</c:v>
                </c:pt>
                <c:pt idx="50">
                  <c:v>3.3</c:v>
                </c:pt>
                <c:pt idx="51">
                  <c:v>3.3</c:v>
                </c:pt>
                <c:pt idx="52">
                  <c:v>3.4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4.4000000000000004</c:v>
                </c:pt>
                <c:pt idx="62">
                  <c:v>4.2</c:v>
                </c:pt>
                <c:pt idx="63">
                  <c:v>4.5</c:v>
                </c:pt>
                <c:pt idx="64">
                  <c:v>4.3</c:v>
                </c:pt>
                <c:pt idx="65">
                  <c:v>4.5999999999999996</c:v>
                </c:pt>
                <c:pt idx="66">
                  <c:v>4.4000000000000004</c:v>
                </c:pt>
                <c:pt idx="67">
                  <c:v>4.7</c:v>
                </c:pt>
                <c:pt idx="68">
                  <c:v>4.5</c:v>
                </c:pt>
                <c:pt idx="69">
                  <c:v>4.8</c:v>
                </c:pt>
                <c:pt idx="70">
                  <c:v>4.5999999999999996</c:v>
                </c:pt>
                <c:pt idx="71">
                  <c:v>4.9000000000000004</c:v>
                </c:pt>
                <c:pt idx="72">
                  <c:v>4.7</c:v>
                </c:pt>
                <c:pt idx="73">
                  <c:v>4.8</c:v>
                </c:pt>
                <c:pt idx="74">
                  <c:v>4.9000000000000004</c:v>
                </c:pt>
                <c:pt idx="75">
                  <c:v>5</c:v>
                </c:pt>
                <c:pt idx="76">
                  <c:v>5.0999999999999996</c:v>
                </c:pt>
                <c:pt idx="77">
                  <c:v>5.2</c:v>
                </c:pt>
              </c:numCache>
            </c:numRef>
          </c:xVal>
          <c:yVal>
            <c:numRef>
              <c:f>Table1!#REF!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3-43F3-898F-9683E84E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08256"/>
        <c:axId val="343090496"/>
      </c:scatterChart>
      <c:valAx>
        <c:axId val="34310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Nutrient_Concentration_mg_per_L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90496"/>
        <c:crosses val="autoZero"/>
        <c:crossBetween val="midCat"/>
      </c:valAx>
      <c:valAx>
        <c:axId val="343090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Area Spread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082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000228346031"/>
          <c:y val="0.53644356955380579"/>
          <c:w val="0.19262963783276563"/>
          <c:h val="0.2646125155408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Dissolved_Nitrogen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75309556654381"/>
          <c:y val="0.21074182494765814"/>
          <c:w val="0.67208755254276398"/>
          <c:h val="0.5575855186646228"/>
        </c:manualLayout>
      </c:layout>
      <c:scatterChart>
        <c:scatterStyle val="lineMarker"/>
        <c:varyColors val="0"/>
        <c:ser>
          <c:idx val="0"/>
          <c:order val="0"/>
          <c:tx>
            <c:v>Oxygen_Level</c:v>
          </c:tx>
          <c:spPr>
            <a:ln w="19050">
              <a:noFill/>
            </a:ln>
          </c:spPr>
          <c:xVal>
            <c:numRef>
              <c:f>Table1!$N$2:$N$79</c:f>
              <c:numCache>
                <c:formatCode>General</c:formatCode>
                <c:ptCount val="78"/>
                <c:pt idx="0">
                  <c:v>0.12</c:v>
                </c:pt>
                <c:pt idx="1">
                  <c:v>0.11</c:v>
                </c:pt>
                <c:pt idx="2">
                  <c:v>0.1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0.05</c:v>
                </c:pt>
                <c:pt idx="8">
                  <c:v>0.04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0.2</c:v>
                </c:pt>
                <c:pt idx="32">
                  <c:v>0.21</c:v>
                </c:pt>
                <c:pt idx="33">
                  <c:v>0.21</c:v>
                </c:pt>
                <c:pt idx="34">
                  <c:v>0.22</c:v>
                </c:pt>
                <c:pt idx="35">
                  <c:v>0.22</c:v>
                </c:pt>
                <c:pt idx="36">
                  <c:v>0.23</c:v>
                </c:pt>
                <c:pt idx="37">
                  <c:v>0.23</c:v>
                </c:pt>
                <c:pt idx="38">
                  <c:v>0.24</c:v>
                </c:pt>
                <c:pt idx="39">
                  <c:v>0.24</c:v>
                </c:pt>
                <c:pt idx="40">
                  <c:v>0.25</c:v>
                </c:pt>
                <c:pt idx="41">
                  <c:v>0.25</c:v>
                </c:pt>
                <c:pt idx="42">
                  <c:v>0.26</c:v>
                </c:pt>
                <c:pt idx="43">
                  <c:v>0.26</c:v>
                </c:pt>
                <c:pt idx="44">
                  <c:v>0.27</c:v>
                </c:pt>
                <c:pt idx="45">
                  <c:v>0.27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0.3</c:v>
                </c:pt>
                <c:pt idx="51">
                  <c:v>0.3</c:v>
                </c:pt>
                <c:pt idx="52">
                  <c:v>0.31</c:v>
                </c:pt>
                <c:pt idx="53">
                  <c:v>0.31</c:v>
                </c:pt>
                <c:pt idx="54">
                  <c:v>0.32</c:v>
                </c:pt>
                <c:pt idx="55">
                  <c:v>0.33</c:v>
                </c:pt>
                <c:pt idx="56">
                  <c:v>0.34</c:v>
                </c:pt>
                <c:pt idx="57">
                  <c:v>0.35</c:v>
                </c:pt>
                <c:pt idx="58">
                  <c:v>0.36</c:v>
                </c:pt>
                <c:pt idx="59">
                  <c:v>0.37</c:v>
                </c:pt>
                <c:pt idx="60">
                  <c:v>0.38</c:v>
                </c:pt>
                <c:pt idx="61">
                  <c:v>0.41</c:v>
                </c:pt>
                <c:pt idx="62">
                  <c:v>0.39</c:v>
                </c:pt>
                <c:pt idx="63">
                  <c:v>0.42</c:v>
                </c:pt>
                <c:pt idx="64">
                  <c:v>0.4</c:v>
                </c:pt>
                <c:pt idx="65">
                  <c:v>0.43</c:v>
                </c:pt>
                <c:pt idx="66">
                  <c:v>0.41</c:v>
                </c:pt>
                <c:pt idx="67">
                  <c:v>0.44</c:v>
                </c:pt>
                <c:pt idx="68">
                  <c:v>0.42</c:v>
                </c:pt>
                <c:pt idx="69">
                  <c:v>0.45</c:v>
                </c:pt>
                <c:pt idx="70">
                  <c:v>0.43</c:v>
                </c:pt>
                <c:pt idx="71">
                  <c:v>0.46</c:v>
                </c:pt>
                <c:pt idx="72">
                  <c:v>0.44</c:v>
                </c:pt>
                <c:pt idx="73">
                  <c:v>0.45</c:v>
                </c:pt>
                <c:pt idx="74">
                  <c:v>0.46</c:v>
                </c:pt>
                <c:pt idx="75">
                  <c:v>0.47</c:v>
                </c:pt>
                <c:pt idx="76">
                  <c:v>0.48</c:v>
                </c:pt>
                <c:pt idx="77">
                  <c:v>0.49</c:v>
                </c:pt>
              </c:numCache>
            </c:numRef>
          </c:xVal>
          <c:yVal>
            <c:numRef>
              <c:f>Table1!$M$2:$M$79</c:f>
              <c:numCache>
                <c:formatCode>General</c:formatCode>
                <c:ptCount val="78"/>
                <c:pt idx="0">
                  <c:v>7.2</c:v>
                </c:pt>
                <c:pt idx="1">
                  <c:v>7.1</c:v>
                </c:pt>
                <c:pt idx="2">
                  <c:v>7</c:v>
                </c:pt>
                <c:pt idx="3">
                  <c:v>6.9</c:v>
                </c:pt>
                <c:pt idx="4">
                  <c:v>6.8</c:v>
                </c:pt>
                <c:pt idx="5">
                  <c:v>6.7</c:v>
                </c:pt>
                <c:pt idx="6">
                  <c:v>6.6</c:v>
                </c:pt>
                <c:pt idx="7">
                  <c:v>6.5</c:v>
                </c:pt>
                <c:pt idx="8">
                  <c:v>6.4</c:v>
                </c:pt>
                <c:pt idx="9">
                  <c:v>6.3</c:v>
                </c:pt>
                <c:pt idx="10">
                  <c:v>6.2</c:v>
                </c:pt>
                <c:pt idx="11">
                  <c:v>6.1</c:v>
                </c:pt>
                <c:pt idx="12">
                  <c:v>6</c:v>
                </c:pt>
                <c:pt idx="13">
                  <c:v>5.9</c:v>
                </c:pt>
                <c:pt idx="14">
                  <c:v>5.8</c:v>
                </c:pt>
                <c:pt idx="15">
                  <c:v>5.7</c:v>
                </c:pt>
                <c:pt idx="16">
                  <c:v>5.6</c:v>
                </c:pt>
                <c:pt idx="17">
                  <c:v>5.5</c:v>
                </c:pt>
                <c:pt idx="18">
                  <c:v>5.4</c:v>
                </c:pt>
                <c:pt idx="19">
                  <c:v>5.3</c:v>
                </c:pt>
                <c:pt idx="20">
                  <c:v>5.2</c:v>
                </c:pt>
                <c:pt idx="21">
                  <c:v>5.0999999999999996</c:v>
                </c:pt>
                <c:pt idx="22">
                  <c:v>5</c:v>
                </c:pt>
                <c:pt idx="23">
                  <c:v>4.9000000000000004</c:v>
                </c:pt>
                <c:pt idx="24">
                  <c:v>4.8</c:v>
                </c:pt>
                <c:pt idx="25">
                  <c:v>4.7</c:v>
                </c:pt>
                <c:pt idx="26">
                  <c:v>4.5999999999999996</c:v>
                </c:pt>
                <c:pt idx="27">
                  <c:v>4.5</c:v>
                </c:pt>
                <c:pt idx="28">
                  <c:v>4.4000000000000004</c:v>
                </c:pt>
                <c:pt idx="29">
                  <c:v>4.3</c:v>
                </c:pt>
                <c:pt idx="30">
                  <c:v>4.2</c:v>
                </c:pt>
                <c:pt idx="31">
                  <c:v>4.2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</c:v>
                </c:pt>
                <c:pt idx="35">
                  <c:v>4</c:v>
                </c:pt>
                <c:pt idx="36">
                  <c:v>3.9</c:v>
                </c:pt>
                <c:pt idx="37">
                  <c:v>3.9</c:v>
                </c:pt>
                <c:pt idx="38">
                  <c:v>3.8</c:v>
                </c:pt>
                <c:pt idx="39">
                  <c:v>3.8</c:v>
                </c:pt>
                <c:pt idx="40">
                  <c:v>3.7</c:v>
                </c:pt>
                <c:pt idx="41">
                  <c:v>3.7</c:v>
                </c:pt>
                <c:pt idx="42">
                  <c:v>3.6</c:v>
                </c:pt>
                <c:pt idx="43">
                  <c:v>3.6</c:v>
                </c:pt>
                <c:pt idx="44">
                  <c:v>3.5</c:v>
                </c:pt>
                <c:pt idx="45">
                  <c:v>3.5</c:v>
                </c:pt>
                <c:pt idx="46">
                  <c:v>3.4</c:v>
                </c:pt>
                <c:pt idx="47">
                  <c:v>3.4</c:v>
                </c:pt>
                <c:pt idx="48">
                  <c:v>3.3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3.1</c:v>
                </c:pt>
                <c:pt idx="54">
                  <c:v>3</c:v>
                </c:pt>
                <c:pt idx="55">
                  <c:v>2.9</c:v>
                </c:pt>
                <c:pt idx="56">
                  <c:v>2.8</c:v>
                </c:pt>
                <c:pt idx="57">
                  <c:v>2.7</c:v>
                </c:pt>
                <c:pt idx="58">
                  <c:v>2.6</c:v>
                </c:pt>
                <c:pt idx="59">
                  <c:v>2.5</c:v>
                </c:pt>
                <c:pt idx="60">
                  <c:v>2.4</c:v>
                </c:pt>
                <c:pt idx="61">
                  <c:v>2.1</c:v>
                </c:pt>
                <c:pt idx="62">
                  <c:v>2.2999999999999998</c:v>
                </c:pt>
                <c:pt idx="63">
                  <c:v>2</c:v>
                </c:pt>
                <c:pt idx="64">
                  <c:v>2.2000000000000002</c:v>
                </c:pt>
                <c:pt idx="65">
                  <c:v>1.9</c:v>
                </c:pt>
                <c:pt idx="66">
                  <c:v>2.1</c:v>
                </c:pt>
                <c:pt idx="67">
                  <c:v>1.8</c:v>
                </c:pt>
                <c:pt idx="68">
                  <c:v>2</c:v>
                </c:pt>
                <c:pt idx="69">
                  <c:v>1.7</c:v>
                </c:pt>
                <c:pt idx="70">
                  <c:v>1.9</c:v>
                </c:pt>
                <c:pt idx="71">
                  <c:v>1.6</c:v>
                </c:pt>
                <c:pt idx="72">
                  <c:v>1.8</c:v>
                </c:pt>
                <c:pt idx="73">
                  <c:v>1.7</c:v>
                </c:pt>
                <c:pt idx="74">
                  <c:v>1.6</c:v>
                </c:pt>
                <c:pt idx="75">
                  <c:v>1.5</c:v>
                </c:pt>
                <c:pt idx="76">
                  <c:v>1.4</c:v>
                </c:pt>
                <c:pt idx="77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6-4933-8E23-77DA3DB05075}"/>
            </c:ext>
          </c:extLst>
        </c:ser>
        <c:ser>
          <c:idx val="1"/>
          <c:order val="1"/>
          <c:tx>
            <c:v>Predicted Oxygen_Level</c:v>
          </c:tx>
          <c:spPr>
            <a:ln w="19050">
              <a:noFill/>
            </a:ln>
          </c:spPr>
          <c:xVal>
            <c:numRef>
              <c:f>Table1!$N$2:$N$79</c:f>
              <c:numCache>
                <c:formatCode>General</c:formatCode>
                <c:ptCount val="78"/>
                <c:pt idx="0">
                  <c:v>0.12</c:v>
                </c:pt>
                <c:pt idx="1">
                  <c:v>0.11</c:v>
                </c:pt>
                <c:pt idx="2">
                  <c:v>0.1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0.05</c:v>
                </c:pt>
                <c:pt idx="8">
                  <c:v>0.04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0.2</c:v>
                </c:pt>
                <c:pt idx="32">
                  <c:v>0.21</c:v>
                </c:pt>
                <c:pt idx="33">
                  <c:v>0.21</c:v>
                </c:pt>
                <c:pt idx="34">
                  <c:v>0.22</c:v>
                </c:pt>
                <c:pt idx="35">
                  <c:v>0.22</c:v>
                </c:pt>
                <c:pt idx="36">
                  <c:v>0.23</c:v>
                </c:pt>
                <c:pt idx="37">
                  <c:v>0.23</c:v>
                </c:pt>
                <c:pt idx="38">
                  <c:v>0.24</c:v>
                </c:pt>
                <c:pt idx="39">
                  <c:v>0.24</c:v>
                </c:pt>
                <c:pt idx="40">
                  <c:v>0.25</c:v>
                </c:pt>
                <c:pt idx="41">
                  <c:v>0.25</c:v>
                </c:pt>
                <c:pt idx="42">
                  <c:v>0.26</c:v>
                </c:pt>
                <c:pt idx="43">
                  <c:v>0.26</c:v>
                </c:pt>
                <c:pt idx="44">
                  <c:v>0.27</c:v>
                </c:pt>
                <c:pt idx="45">
                  <c:v>0.27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0.3</c:v>
                </c:pt>
                <c:pt idx="51">
                  <c:v>0.3</c:v>
                </c:pt>
                <c:pt idx="52">
                  <c:v>0.31</c:v>
                </c:pt>
                <c:pt idx="53">
                  <c:v>0.31</c:v>
                </c:pt>
                <c:pt idx="54">
                  <c:v>0.32</c:v>
                </c:pt>
                <c:pt idx="55">
                  <c:v>0.33</c:v>
                </c:pt>
                <c:pt idx="56">
                  <c:v>0.34</c:v>
                </c:pt>
                <c:pt idx="57">
                  <c:v>0.35</c:v>
                </c:pt>
                <c:pt idx="58">
                  <c:v>0.36</c:v>
                </c:pt>
                <c:pt idx="59">
                  <c:v>0.37</c:v>
                </c:pt>
                <c:pt idx="60">
                  <c:v>0.38</c:v>
                </c:pt>
                <c:pt idx="61">
                  <c:v>0.41</c:v>
                </c:pt>
                <c:pt idx="62">
                  <c:v>0.39</c:v>
                </c:pt>
                <c:pt idx="63">
                  <c:v>0.42</c:v>
                </c:pt>
                <c:pt idx="64">
                  <c:v>0.4</c:v>
                </c:pt>
                <c:pt idx="65">
                  <c:v>0.43</c:v>
                </c:pt>
                <c:pt idx="66">
                  <c:v>0.41</c:v>
                </c:pt>
                <c:pt idx="67">
                  <c:v>0.44</c:v>
                </c:pt>
                <c:pt idx="68">
                  <c:v>0.42</c:v>
                </c:pt>
                <c:pt idx="69">
                  <c:v>0.45</c:v>
                </c:pt>
                <c:pt idx="70">
                  <c:v>0.43</c:v>
                </c:pt>
                <c:pt idx="71">
                  <c:v>0.46</c:v>
                </c:pt>
                <c:pt idx="72">
                  <c:v>0.44</c:v>
                </c:pt>
                <c:pt idx="73">
                  <c:v>0.45</c:v>
                </c:pt>
                <c:pt idx="74">
                  <c:v>0.46</c:v>
                </c:pt>
                <c:pt idx="75">
                  <c:v>0.47</c:v>
                </c:pt>
                <c:pt idx="76">
                  <c:v>0.48</c:v>
                </c:pt>
                <c:pt idx="77">
                  <c:v>0.49</c:v>
                </c:pt>
              </c:numCache>
            </c:numRef>
          </c:xVal>
          <c:yVal>
            <c:numRef>
              <c:f>Sheet13!$B$27:$B$104</c:f>
              <c:numCache>
                <c:formatCode>General</c:formatCode>
                <c:ptCount val="78"/>
                <c:pt idx="0">
                  <c:v>7.2002810164818509</c:v>
                </c:pt>
                <c:pt idx="1">
                  <c:v>7.0989100274648367</c:v>
                </c:pt>
                <c:pt idx="2">
                  <c:v>6.9984238559222582</c:v>
                </c:pt>
                <c:pt idx="3">
                  <c:v>6.8964629885889526</c:v>
                </c:pt>
                <c:pt idx="4">
                  <c:v>6.7950919995719374</c:v>
                </c:pt>
                <c:pt idx="5">
                  <c:v>6.6937210105549232</c:v>
                </c:pt>
                <c:pt idx="6">
                  <c:v>6.5923500215379072</c:v>
                </c:pt>
                <c:pt idx="7">
                  <c:v>6.4909790325208938</c:v>
                </c:pt>
                <c:pt idx="8">
                  <c:v>6.3896080435038796</c:v>
                </c:pt>
                <c:pt idx="9">
                  <c:v>6.2897117502775934</c:v>
                </c:pt>
                <c:pt idx="10">
                  <c:v>6.1883407612605783</c:v>
                </c:pt>
                <c:pt idx="11">
                  <c:v>6.0869697722435614</c:v>
                </c:pt>
                <c:pt idx="12">
                  <c:v>5.9841281116635585</c:v>
                </c:pt>
                <c:pt idx="13">
                  <c:v>5.8812864510835574</c:v>
                </c:pt>
                <c:pt idx="14">
                  <c:v>5.7810992429268637</c:v>
                </c:pt>
                <c:pt idx="15">
                  <c:v>5.6782575823468608</c:v>
                </c:pt>
                <c:pt idx="16">
                  <c:v>5.5754159217668571</c:v>
                </c:pt>
                <c:pt idx="17">
                  <c:v>5.4725742611868551</c:v>
                </c:pt>
                <c:pt idx="18">
                  <c:v>5.3697326006068522</c:v>
                </c:pt>
                <c:pt idx="19">
                  <c:v>5.2668909400268502</c:v>
                </c:pt>
                <c:pt idx="20">
                  <c:v>5.1640492794468456</c:v>
                </c:pt>
                <c:pt idx="21">
                  <c:v>5.0612076188668436</c:v>
                </c:pt>
                <c:pt idx="22">
                  <c:v>4.9583659582868407</c:v>
                </c:pt>
                <c:pt idx="23">
                  <c:v>4.8581787501301479</c:v>
                </c:pt>
                <c:pt idx="24">
                  <c:v>4.7553370895501459</c:v>
                </c:pt>
                <c:pt idx="25">
                  <c:v>4.652495428970143</c:v>
                </c:pt>
                <c:pt idx="26">
                  <c:v>4.6514651540305039</c:v>
                </c:pt>
                <c:pt idx="27">
                  <c:v>4.5486234934505001</c:v>
                </c:pt>
                <c:pt idx="28">
                  <c:v>4.4457818328704972</c:v>
                </c:pt>
                <c:pt idx="29">
                  <c:v>4.3429401722904935</c:v>
                </c:pt>
                <c:pt idx="30">
                  <c:v>4.2400985117104906</c:v>
                </c:pt>
                <c:pt idx="31">
                  <c:v>4.2400985117104906</c:v>
                </c:pt>
                <c:pt idx="32">
                  <c:v>4.1372568511304886</c:v>
                </c:pt>
                <c:pt idx="33">
                  <c:v>4.1372568511304886</c:v>
                </c:pt>
                <c:pt idx="34">
                  <c:v>4.0370696429737958</c:v>
                </c:pt>
                <c:pt idx="35">
                  <c:v>4.0370696429737958</c:v>
                </c:pt>
                <c:pt idx="36">
                  <c:v>3.9342279823937929</c:v>
                </c:pt>
                <c:pt idx="37">
                  <c:v>3.9342279823937929</c:v>
                </c:pt>
                <c:pt idx="38">
                  <c:v>3.8313863218137909</c:v>
                </c:pt>
                <c:pt idx="39">
                  <c:v>3.8313863218137909</c:v>
                </c:pt>
                <c:pt idx="40">
                  <c:v>3.728544661233788</c:v>
                </c:pt>
                <c:pt idx="41">
                  <c:v>3.728544661233788</c:v>
                </c:pt>
                <c:pt idx="42">
                  <c:v>3.625703000653786</c:v>
                </c:pt>
                <c:pt idx="43">
                  <c:v>3.625703000653786</c:v>
                </c:pt>
                <c:pt idx="44">
                  <c:v>3.5228613400737832</c:v>
                </c:pt>
                <c:pt idx="45">
                  <c:v>3.5228613400737832</c:v>
                </c:pt>
                <c:pt idx="46">
                  <c:v>3.4200196794937767</c:v>
                </c:pt>
                <c:pt idx="47">
                  <c:v>3.4200196794937767</c:v>
                </c:pt>
                <c:pt idx="48">
                  <c:v>3.3171780189137747</c:v>
                </c:pt>
                <c:pt idx="49">
                  <c:v>3.3171780189137747</c:v>
                </c:pt>
                <c:pt idx="50">
                  <c:v>3.2143363583337718</c:v>
                </c:pt>
                <c:pt idx="51">
                  <c:v>3.2143363583337718</c:v>
                </c:pt>
                <c:pt idx="52">
                  <c:v>3.1141491501770791</c:v>
                </c:pt>
                <c:pt idx="53">
                  <c:v>3.1141491501770791</c:v>
                </c:pt>
                <c:pt idx="54">
                  <c:v>3.0113074895970771</c:v>
                </c:pt>
                <c:pt idx="55">
                  <c:v>2.9084658290170742</c:v>
                </c:pt>
                <c:pt idx="56">
                  <c:v>2.8056241684370722</c:v>
                </c:pt>
                <c:pt idx="57">
                  <c:v>2.7027825078570693</c:v>
                </c:pt>
                <c:pt idx="58">
                  <c:v>2.5999408472770673</c:v>
                </c:pt>
                <c:pt idx="59">
                  <c:v>2.4970991866970635</c:v>
                </c:pt>
                <c:pt idx="60">
                  <c:v>2.3942575261170607</c:v>
                </c:pt>
                <c:pt idx="61">
                  <c:v>2.0883869968003612</c:v>
                </c:pt>
                <c:pt idx="62">
                  <c:v>2.2914158655370569</c:v>
                </c:pt>
                <c:pt idx="63">
                  <c:v>1.9855453362203592</c:v>
                </c:pt>
                <c:pt idx="64">
                  <c:v>2.1912286573803632</c:v>
                </c:pt>
                <c:pt idx="65">
                  <c:v>1.8827036756403563</c:v>
                </c:pt>
                <c:pt idx="66">
                  <c:v>2.0883869968003612</c:v>
                </c:pt>
                <c:pt idx="67">
                  <c:v>1.7798620150603544</c:v>
                </c:pt>
                <c:pt idx="68">
                  <c:v>1.9855453362203592</c:v>
                </c:pt>
                <c:pt idx="69">
                  <c:v>1.6770203544803515</c:v>
                </c:pt>
                <c:pt idx="70">
                  <c:v>1.8827036756403563</c:v>
                </c:pt>
                <c:pt idx="71">
                  <c:v>1.5741786939003468</c:v>
                </c:pt>
                <c:pt idx="72">
                  <c:v>1.7798620150603544</c:v>
                </c:pt>
                <c:pt idx="73">
                  <c:v>1.6770203544803515</c:v>
                </c:pt>
                <c:pt idx="74">
                  <c:v>1.5741786939003468</c:v>
                </c:pt>
                <c:pt idx="75">
                  <c:v>1.4713370333203448</c:v>
                </c:pt>
                <c:pt idx="76">
                  <c:v>1.3684953727403419</c:v>
                </c:pt>
                <c:pt idx="77">
                  <c:v>1.2683081645836491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6-4933-8E23-77DA3DB0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421743"/>
        <c:axId val="1867379023"/>
      </c:scatterChart>
      <c:valAx>
        <c:axId val="186742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Dissolved_Nitrogen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7379023"/>
        <c:crosses val="autoZero"/>
        <c:crossBetween val="midCat"/>
      </c:valAx>
      <c:valAx>
        <c:axId val="1867379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Oxygen_Level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742174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813026549972453"/>
          <c:y val="0.48700119452639534"/>
          <c:w val="0.2064950553861718"/>
          <c:h val="0.33138583596932325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Dissolved_Silicon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Oxygen_Level</c:v>
          </c:tx>
          <c:spPr>
            <a:ln w="19050">
              <a:noFill/>
            </a:ln>
          </c:spPr>
          <c:xVal>
            <c:numRef>
              <c:f>Table1!$P$2:$P$79</c:f>
              <c:numCache>
                <c:formatCode>General</c:formatCode>
                <c:ptCount val="78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3.9</c:v>
                </c:pt>
                <c:pt idx="25">
                  <c:v>4</c:v>
                </c:pt>
                <c:pt idx="26">
                  <c:v>4</c:v>
                </c:pt>
                <c:pt idx="27">
                  <c:v>4.0999999999999996</c:v>
                </c:pt>
                <c:pt idx="28">
                  <c:v>4.2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4.5</c:v>
                </c:pt>
                <c:pt idx="33">
                  <c:v>4.5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</c:v>
                </c:pt>
                <c:pt idx="38">
                  <c:v>4.8</c:v>
                </c:pt>
                <c:pt idx="39">
                  <c:v>4.8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5</c:v>
                </c:pt>
                <c:pt idx="43">
                  <c:v>5</c:v>
                </c:pt>
                <c:pt idx="44">
                  <c:v>5.0999999999999996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5.2</c:v>
                </c:pt>
                <c:pt idx="48">
                  <c:v>5.3</c:v>
                </c:pt>
                <c:pt idx="49">
                  <c:v>5.3</c:v>
                </c:pt>
                <c:pt idx="50">
                  <c:v>5.4</c:v>
                </c:pt>
                <c:pt idx="51">
                  <c:v>5.4</c:v>
                </c:pt>
                <c:pt idx="52">
                  <c:v>5.5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6.5</c:v>
                </c:pt>
                <c:pt idx="62">
                  <c:v>6.3</c:v>
                </c:pt>
                <c:pt idx="63">
                  <c:v>6.6</c:v>
                </c:pt>
                <c:pt idx="64">
                  <c:v>6.4</c:v>
                </c:pt>
                <c:pt idx="65">
                  <c:v>6.7</c:v>
                </c:pt>
                <c:pt idx="66">
                  <c:v>6.5</c:v>
                </c:pt>
                <c:pt idx="67">
                  <c:v>6.8</c:v>
                </c:pt>
                <c:pt idx="68">
                  <c:v>6.6</c:v>
                </c:pt>
                <c:pt idx="69">
                  <c:v>6.9</c:v>
                </c:pt>
                <c:pt idx="70">
                  <c:v>6.7</c:v>
                </c:pt>
                <c:pt idx="71">
                  <c:v>7</c:v>
                </c:pt>
                <c:pt idx="72">
                  <c:v>6.8</c:v>
                </c:pt>
                <c:pt idx="73">
                  <c:v>6.9</c:v>
                </c:pt>
                <c:pt idx="74">
                  <c:v>7</c:v>
                </c:pt>
                <c:pt idx="75">
                  <c:v>7.1</c:v>
                </c:pt>
                <c:pt idx="76">
                  <c:v>7.2</c:v>
                </c:pt>
                <c:pt idx="77">
                  <c:v>7.3</c:v>
                </c:pt>
              </c:numCache>
            </c:numRef>
          </c:xVal>
          <c:yVal>
            <c:numRef>
              <c:f>Table1!$M$2:$M$79</c:f>
              <c:numCache>
                <c:formatCode>General</c:formatCode>
                <c:ptCount val="78"/>
                <c:pt idx="0">
                  <c:v>7.2</c:v>
                </c:pt>
                <c:pt idx="1">
                  <c:v>7.1</c:v>
                </c:pt>
                <c:pt idx="2">
                  <c:v>7</c:v>
                </c:pt>
                <c:pt idx="3">
                  <c:v>6.9</c:v>
                </c:pt>
                <c:pt idx="4">
                  <c:v>6.8</c:v>
                </c:pt>
                <c:pt idx="5">
                  <c:v>6.7</c:v>
                </c:pt>
                <c:pt idx="6">
                  <c:v>6.6</c:v>
                </c:pt>
                <c:pt idx="7">
                  <c:v>6.5</c:v>
                </c:pt>
                <c:pt idx="8">
                  <c:v>6.4</c:v>
                </c:pt>
                <c:pt idx="9">
                  <c:v>6.3</c:v>
                </c:pt>
                <c:pt idx="10">
                  <c:v>6.2</c:v>
                </c:pt>
                <c:pt idx="11">
                  <c:v>6.1</c:v>
                </c:pt>
                <c:pt idx="12">
                  <c:v>6</c:v>
                </c:pt>
                <c:pt idx="13">
                  <c:v>5.9</c:v>
                </c:pt>
                <c:pt idx="14">
                  <c:v>5.8</c:v>
                </c:pt>
                <c:pt idx="15">
                  <c:v>5.7</c:v>
                </c:pt>
                <c:pt idx="16">
                  <c:v>5.6</c:v>
                </c:pt>
                <c:pt idx="17">
                  <c:v>5.5</c:v>
                </c:pt>
                <c:pt idx="18">
                  <c:v>5.4</c:v>
                </c:pt>
                <c:pt idx="19">
                  <c:v>5.3</c:v>
                </c:pt>
                <c:pt idx="20">
                  <c:v>5.2</c:v>
                </c:pt>
                <c:pt idx="21">
                  <c:v>5.0999999999999996</c:v>
                </c:pt>
                <c:pt idx="22">
                  <c:v>5</c:v>
                </c:pt>
                <c:pt idx="23">
                  <c:v>4.9000000000000004</c:v>
                </c:pt>
                <c:pt idx="24">
                  <c:v>4.8</c:v>
                </c:pt>
                <c:pt idx="25">
                  <c:v>4.7</c:v>
                </c:pt>
                <c:pt idx="26">
                  <c:v>4.5999999999999996</c:v>
                </c:pt>
                <c:pt idx="27">
                  <c:v>4.5</c:v>
                </c:pt>
                <c:pt idx="28">
                  <c:v>4.4000000000000004</c:v>
                </c:pt>
                <c:pt idx="29">
                  <c:v>4.3</c:v>
                </c:pt>
                <c:pt idx="30">
                  <c:v>4.2</c:v>
                </c:pt>
                <c:pt idx="31">
                  <c:v>4.2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</c:v>
                </c:pt>
                <c:pt idx="35">
                  <c:v>4</c:v>
                </c:pt>
                <c:pt idx="36">
                  <c:v>3.9</c:v>
                </c:pt>
                <c:pt idx="37">
                  <c:v>3.9</c:v>
                </c:pt>
                <c:pt idx="38">
                  <c:v>3.8</c:v>
                </c:pt>
                <c:pt idx="39">
                  <c:v>3.8</c:v>
                </c:pt>
                <c:pt idx="40">
                  <c:v>3.7</c:v>
                </c:pt>
                <c:pt idx="41">
                  <c:v>3.7</c:v>
                </c:pt>
                <c:pt idx="42">
                  <c:v>3.6</c:v>
                </c:pt>
                <c:pt idx="43">
                  <c:v>3.6</c:v>
                </c:pt>
                <c:pt idx="44">
                  <c:v>3.5</c:v>
                </c:pt>
                <c:pt idx="45">
                  <c:v>3.5</c:v>
                </c:pt>
                <c:pt idx="46">
                  <c:v>3.4</c:v>
                </c:pt>
                <c:pt idx="47">
                  <c:v>3.4</c:v>
                </c:pt>
                <c:pt idx="48">
                  <c:v>3.3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3.1</c:v>
                </c:pt>
                <c:pt idx="54">
                  <c:v>3</c:v>
                </c:pt>
                <c:pt idx="55">
                  <c:v>2.9</c:v>
                </c:pt>
                <c:pt idx="56">
                  <c:v>2.8</c:v>
                </c:pt>
                <c:pt idx="57">
                  <c:v>2.7</c:v>
                </c:pt>
                <c:pt idx="58">
                  <c:v>2.6</c:v>
                </c:pt>
                <c:pt idx="59">
                  <c:v>2.5</c:v>
                </c:pt>
                <c:pt idx="60">
                  <c:v>2.4</c:v>
                </c:pt>
                <c:pt idx="61">
                  <c:v>2.1</c:v>
                </c:pt>
                <c:pt idx="62">
                  <c:v>2.2999999999999998</c:v>
                </c:pt>
                <c:pt idx="63">
                  <c:v>2</c:v>
                </c:pt>
                <c:pt idx="64">
                  <c:v>2.2000000000000002</c:v>
                </c:pt>
                <c:pt idx="65">
                  <c:v>1.9</c:v>
                </c:pt>
                <c:pt idx="66">
                  <c:v>2.1</c:v>
                </c:pt>
                <c:pt idx="67">
                  <c:v>1.8</c:v>
                </c:pt>
                <c:pt idx="68">
                  <c:v>2</c:v>
                </c:pt>
                <c:pt idx="69">
                  <c:v>1.7</c:v>
                </c:pt>
                <c:pt idx="70">
                  <c:v>1.9</c:v>
                </c:pt>
                <c:pt idx="71">
                  <c:v>1.6</c:v>
                </c:pt>
                <c:pt idx="72">
                  <c:v>1.8</c:v>
                </c:pt>
                <c:pt idx="73">
                  <c:v>1.7</c:v>
                </c:pt>
                <c:pt idx="74">
                  <c:v>1.6</c:v>
                </c:pt>
                <c:pt idx="75">
                  <c:v>1.5</c:v>
                </c:pt>
                <c:pt idx="76">
                  <c:v>1.4</c:v>
                </c:pt>
                <c:pt idx="77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5-44B9-9543-BC7829BD3A27}"/>
            </c:ext>
          </c:extLst>
        </c:ser>
        <c:ser>
          <c:idx val="1"/>
          <c:order val="1"/>
          <c:tx>
            <c:v>Predicted Oxygen_Level</c:v>
          </c:tx>
          <c:spPr>
            <a:ln w="19050">
              <a:noFill/>
            </a:ln>
          </c:spPr>
          <c:xVal>
            <c:numRef>
              <c:f>Table1!$P$2:$P$79</c:f>
              <c:numCache>
                <c:formatCode>General</c:formatCode>
                <c:ptCount val="78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3.9</c:v>
                </c:pt>
                <c:pt idx="25">
                  <c:v>4</c:v>
                </c:pt>
                <c:pt idx="26">
                  <c:v>4</c:v>
                </c:pt>
                <c:pt idx="27">
                  <c:v>4.0999999999999996</c:v>
                </c:pt>
                <c:pt idx="28">
                  <c:v>4.2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4.5</c:v>
                </c:pt>
                <c:pt idx="33">
                  <c:v>4.5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</c:v>
                </c:pt>
                <c:pt idx="38">
                  <c:v>4.8</c:v>
                </c:pt>
                <c:pt idx="39">
                  <c:v>4.8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5</c:v>
                </c:pt>
                <c:pt idx="43">
                  <c:v>5</c:v>
                </c:pt>
                <c:pt idx="44">
                  <c:v>5.0999999999999996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5.2</c:v>
                </c:pt>
                <c:pt idx="48">
                  <c:v>5.3</c:v>
                </c:pt>
                <c:pt idx="49">
                  <c:v>5.3</c:v>
                </c:pt>
                <c:pt idx="50">
                  <c:v>5.4</c:v>
                </c:pt>
                <c:pt idx="51">
                  <c:v>5.4</c:v>
                </c:pt>
                <c:pt idx="52">
                  <c:v>5.5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6.5</c:v>
                </c:pt>
                <c:pt idx="62">
                  <c:v>6.3</c:v>
                </c:pt>
                <c:pt idx="63">
                  <c:v>6.6</c:v>
                </c:pt>
                <c:pt idx="64">
                  <c:v>6.4</c:v>
                </c:pt>
                <c:pt idx="65">
                  <c:v>6.7</c:v>
                </c:pt>
                <c:pt idx="66">
                  <c:v>6.5</c:v>
                </c:pt>
                <c:pt idx="67">
                  <c:v>6.8</c:v>
                </c:pt>
                <c:pt idx="68">
                  <c:v>6.6</c:v>
                </c:pt>
                <c:pt idx="69">
                  <c:v>6.9</c:v>
                </c:pt>
                <c:pt idx="70">
                  <c:v>6.7</c:v>
                </c:pt>
                <c:pt idx="71">
                  <c:v>7</c:v>
                </c:pt>
                <c:pt idx="72">
                  <c:v>6.8</c:v>
                </c:pt>
                <c:pt idx="73">
                  <c:v>6.9</c:v>
                </c:pt>
                <c:pt idx="74">
                  <c:v>7</c:v>
                </c:pt>
                <c:pt idx="75">
                  <c:v>7.1</c:v>
                </c:pt>
                <c:pt idx="76">
                  <c:v>7.2</c:v>
                </c:pt>
                <c:pt idx="77">
                  <c:v>7.3</c:v>
                </c:pt>
              </c:numCache>
            </c:numRef>
          </c:xVal>
          <c:yVal>
            <c:numRef>
              <c:f>Sheet13!$B$27:$B$104</c:f>
              <c:numCache>
                <c:formatCode>General</c:formatCode>
                <c:ptCount val="78"/>
                <c:pt idx="0">
                  <c:v>7.2002810164818509</c:v>
                </c:pt>
                <c:pt idx="1">
                  <c:v>7.0989100274648367</c:v>
                </c:pt>
                <c:pt idx="2">
                  <c:v>6.9984238559222582</c:v>
                </c:pt>
                <c:pt idx="3">
                  <c:v>6.8964629885889526</c:v>
                </c:pt>
                <c:pt idx="4">
                  <c:v>6.7950919995719374</c:v>
                </c:pt>
                <c:pt idx="5">
                  <c:v>6.6937210105549232</c:v>
                </c:pt>
                <c:pt idx="6">
                  <c:v>6.5923500215379072</c:v>
                </c:pt>
                <c:pt idx="7">
                  <c:v>6.4909790325208938</c:v>
                </c:pt>
                <c:pt idx="8">
                  <c:v>6.3896080435038796</c:v>
                </c:pt>
                <c:pt idx="9">
                  <c:v>6.2897117502775934</c:v>
                </c:pt>
                <c:pt idx="10">
                  <c:v>6.1883407612605783</c:v>
                </c:pt>
                <c:pt idx="11">
                  <c:v>6.0869697722435614</c:v>
                </c:pt>
                <c:pt idx="12">
                  <c:v>5.9841281116635585</c:v>
                </c:pt>
                <c:pt idx="13">
                  <c:v>5.8812864510835574</c:v>
                </c:pt>
                <c:pt idx="14">
                  <c:v>5.7810992429268637</c:v>
                </c:pt>
                <c:pt idx="15">
                  <c:v>5.6782575823468608</c:v>
                </c:pt>
                <c:pt idx="16">
                  <c:v>5.5754159217668571</c:v>
                </c:pt>
                <c:pt idx="17">
                  <c:v>5.4725742611868551</c:v>
                </c:pt>
                <c:pt idx="18">
                  <c:v>5.3697326006068522</c:v>
                </c:pt>
                <c:pt idx="19">
                  <c:v>5.2668909400268502</c:v>
                </c:pt>
                <c:pt idx="20">
                  <c:v>5.1640492794468456</c:v>
                </c:pt>
                <c:pt idx="21">
                  <c:v>5.0612076188668436</c:v>
                </c:pt>
                <c:pt idx="22">
                  <c:v>4.9583659582868407</c:v>
                </c:pt>
                <c:pt idx="23">
                  <c:v>4.8581787501301479</c:v>
                </c:pt>
                <c:pt idx="24">
                  <c:v>4.7553370895501459</c:v>
                </c:pt>
                <c:pt idx="25">
                  <c:v>4.652495428970143</c:v>
                </c:pt>
                <c:pt idx="26">
                  <c:v>4.6514651540305039</c:v>
                </c:pt>
                <c:pt idx="27">
                  <c:v>4.5486234934505001</c:v>
                </c:pt>
                <c:pt idx="28">
                  <c:v>4.4457818328704972</c:v>
                </c:pt>
                <c:pt idx="29">
                  <c:v>4.3429401722904935</c:v>
                </c:pt>
                <c:pt idx="30">
                  <c:v>4.2400985117104906</c:v>
                </c:pt>
                <c:pt idx="31">
                  <c:v>4.2400985117104906</c:v>
                </c:pt>
                <c:pt idx="32">
                  <c:v>4.1372568511304886</c:v>
                </c:pt>
                <c:pt idx="33">
                  <c:v>4.1372568511304886</c:v>
                </c:pt>
                <c:pt idx="34">
                  <c:v>4.0370696429737958</c:v>
                </c:pt>
                <c:pt idx="35">
                  <c:v>4.0370696429737958</c:v>
                </c:pt>
                <c:pt idx="36">
                  <c:v>3.9342279823937929</c:v>
                </c:pt>
                <c:pt idx="37">
                  <c:v>3.9342279823937929</c:v>
                </c:pt>
                <c:pt idx="38">
                  <c:v>3.8313863218137909</c:v>
                </c:pt>
                <c:pt idx="39">
                  <c:v>3.8313863218137909</c:v>
                </c:pt>
                <c:pt idx="40">
                  <c:v>3.728544661233788</c:v>
                </c:pt>
                <c:pt idx="41">
                  <c:v>3.728544661233788</c:v>
                </c:pt>
                <c:pt idx="42">
                  <c:v>3.625703000653786</c:v>
                </c:pt>
                <c:pt idx="43">
                  <c:v>3.625703000653786</c:v>
                </c:pt>
                <c:pt idx="44">
                  <c:v>3.5228613400737832</c:v>
                </c:pt>
                <c:pt idx="45">
                  <c:v>3.5228613400737832</c:v>
                </c:pt>
                <c:pt idx="46">
                  <c:v>3.4200196794937767</c:v>
                </c:pt>
                <c:pt idx="47">
                  <c:v>3.4200196794937767</c:v>
                </c:pt>
                <c:pt idx="48">
                  <c:v>3.3171780189137747</c:v>
                </c:pt>
                <c:pt idx="49">
                  <c:v>3.3171780189137747</c:v>
                </c:pt>
                <c:pt idx="50">
                  <c:v>3.2143363583337718</c:v>
                </c:pt>
                <c:pt idx="51">
                  <c:v>3.2143363583337718</c:v>
                </c:pt>
                <c:pt idx="52">
                  <c:v>3.1141491501770791</c:v>
                </c:pt>
                <c:pt idx="53">
                  <c:v>3.1141491501770791</c:v>
                </c:pt>
                <c:pt idx="54">
                  <c:v>3.0113074895970771</c:v>
                </c:pt>
                <c:pt idx="55">
                  <c:v>2.9084658290170742</c:v>
                </c:pt>
                <c:pt idx="56">
                  <c:v>2.8056241684370722</c:v>
                </c:pt>
                <c:pt idx="57">
                  <c:v>2.7027825078570693</c:v>
                </c:pt>
                <c:pt idx="58">
                  <c:v>2.5999408472770673</c:v>
                </c:pt>
                <c:pt idx="59">
                  <c:v>2.4970991866970635</c:v>
                </c:pt>
                <c:pt idx="60">
                  <c:v>2.3942575261170607</c:v>
                </c:pt>
                <c:pt idx="61">
                  <c:v>2.0883869968003612</c:v>
                </c:pt>
                <c:pt idx="62">
                  <c:v>2.2914158655370569</c:v>
                </c:pt>
                <c:pt idx="63">
                  <c:v>1.9855453362203592</c:v>
                </c:pt>
                <c:pt idx="64">
                  <c:v>2.1912286573803632</c:v>
                </c:pt>
                <c:pt idx="65">
                  <c:v>1.8827036756403563</c:v>
                </c:pt>
                <c:pt idx="66">
                  <c:v>2.0883869968003612</c:v>
                </c:pt>
                <c:pt idx="67">
                  <c:v>1.7798620150603544</c:v>
                </c:pt>
                <c:pt idx="68">
                  <c:v>1.9855453362203592</c:v>
                </c:pt>
                <c:pt idx="69">
                  <c:v>1.6770203544803515</c:v>
                </c:pt>
                <c:pt idx="70">
                  <c:v>1.8827036756403563</c:v>
                </c:pt>
                <c:pt idx="71">
                  <c:v>1.5741786939003468</c:v>
                </c:pt>
                <c:pt idx="72">
                  <c:v>1.7798620150603544</c:v>
                </c:pt>
                <c:pt idx="73">
                  <c:v>1.6770203544803515</c:v>
                </c:pt>
                <c:pt idx="74">
                  <c:v>1.5741786939003468</c:v>
                </c:pt>
                <c:pt idx="75">
                  <c:v>1.4713370333203448</c:v>
                </c:pt>
                <c:pt idx="76">
                  <c:v>1.3684953727403419</c:v>
                </c:pt>
                <c:pt idx="77">
                  <c:v>1.2683081645836491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5-44B9-9543-BC7829BD3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428911"/>
        <c:axId val="2026427951"/>
      </c:scatterChart>
      <c:valAx>
        <c:axId val="2026428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Dissolved_Silicon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6427951"/>
        <c:crosses val="autoZero"/>
        <c:crossBetween val="midCat"/>
      </c:valAx>
      <c:valAx>
        <c:axId val="2026427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Oxygen_Level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64289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Dissolved_Phosphorus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149844552402574"/>
          <c:y val="0.21323234838291602"/>
          <c:w val="0.63152311503999092"/>
          <c:h val="0.55235711355739314"/>
        </c:manualLayout>
      </c:layout>
      <c:scatterChart>
        <c:scatterStyle val="lineMarker"/>
        <c:varyColors val="0"/>
        <c:ser>
          <c:idx val="0"/>
          <c:order val="0"/>
          <c:tx>
            <c:v>Oxygen_Level</c:v>
          </c:tx>
          <c:spPr>
            <a:ln w="19050">
              <a:noFill/>
            </a:ln>
          </c:spPr>
          <c:xVal>
            <c:numRef>
              <c:f>Table1!$O$2:$O$79</c:f>
              <c:numCache>
                <c:formatCode>General</c:formatCode>
                <c:ptCount val="78"/>
                <c:pt idx="0">
                  <c:v>0.08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  <c:pt idx="6">
                  <c:v>0.03</c:v>
                </c:pt>
                <c:pt idx="7">
                  <c:v>0.02</c:v>
                </c:pt>
                <c:pt idx="8">
                  <c:v>0.01</c:v>
                </c:pt>
                <c:pt idx="9">
                  <c:v>0.05</c:v>
                </c:pt>
                <c:pt idx="10">
                  <c:v>0.04</c:v>
                </c:pt>
                <c:pt idx="11">
                  <c:v>0.03</c:v>
                </c:pt>
                <c:pt idx="12">
                  <c:v>0.02</c:v>
                </c:pt>
                <c:pt idx="13">
                  <c:v>0.01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0.05</c:v>
                </c:pt>
                <c:pt idx="19">
                  <c:v>0.04</c:v>
                </c:pt>
                <c:pt idx="20">
                  <c:v>0.03</c:v>
                </c:pt>
                <c:pt idx="21">
                  <c:v>0.02</c:v>
                </c:pt>
                <c:pt idx="22">
                  <c:v>0.01</c:v>
                </c:pt>
                <c:pt idx="23">
                  <c:v>0.09</c:v>
                </c:pt>
                <c:pt idx="24">
                  <c:v>0.08</c:v>
                </c:pt>
                <c:pt idx="25">
                  <c:v>7.0000000000000007E-2</c:v>
                </c:pt>
                <c:pt idx="26">
                  <c:v>0.06</c:v>
                </c:pt>
                <c:pt idx="27">
                  <c:v>0.05</c:v>
                </c:pt>
                <c:pt idx="28">
                  <c:v>0.04</c:v>
                </c:pt>
                <c:pt idx="29">
                  <c:v>0.03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0.09</c:v>
                </c:pt>
                <c:pt idx="35">
                  <c:v>0.09</c:v>
                </c:pt>
                <c:pt idx="36">
                  <c:v>0.08</c:v>
                </c:pt>
                <c:pt idx="37">
                  <c:v>0.08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0.05</c:v>
                </c:pt>
                <c:pt idx="43">
                  <c:v>0.05</c:v>
                </c:pt>
                <c:pt idx="44">
                  <c:v>0.04</c:v>
                </c:pt>
                <c:pt idx="45">
                  <c:v>0.04</c:v>
                </c:pt>
                <c:pt idx="46">
                  <c:v>0.03</c:v>
                </c:pt>
                <c:pt idx="47">
                  <c:v>0.03</c:v>
                </c:pt>
                <c:pt idx="48">
                  <c:v>0.02</c:v>
                </c:pt>
                <c:pt idx="49">
                  <c:v>0.02</c:v>
                </c:pt>
                <c:pt idx="50">
                  <c:v>0.01</c:v>
                </c:pt>
                <c:pt idx="51">
                  <c:v>0.01</c:v>
                </c:pt>
                <c:pt idx="52">
                  <c:v>0.09</c:v>
                </c:pt>
                <c:pt idx="53">
                  <c:v>0.09</c:v>
                </c:pt>
                <c:pt idx="54">
                  <c:v>0.08</c:v>
                </c:pt>
                <c:pt idx="55">
                  <c:v>7.0000000000000007E-2</c:v>
                </c:pt>
                <c:pt idx="56">
                  <c:v>0.06</c:v>
                </c:pt>
                <c:pt idx="57">
                  <c:v>0.05</c:v>
                </c:pt>
                <c:pt idx="58">
                  <c:v>0.04</c:v>
                </c:pt>
                <c:pt idx="59">
                  <c:v>0.03</c:v>
                </c:pt>
                <c:pt idx="60">
                  <c:v>0.02</c:v>
                </c:pt>
                <c:pt idx="61">
                  <c:v>0.08</c:v>
                </c:pt>
                <c:pt idx="62">
                  <c:v>0.01</c:v>
                </c:pt>
                <c:pt idx="63">
                  <c:v>7.0000000000000007E-2</c:v>
                </c:pt>
                <c:pt idx="64">
                  <c:v>0.09</c:v>
                </c:pt>
                <c:pt idx="65">
                  <c:v>0.06</c:v>
                </c:pt>
                <c:pt idx="66">
                  <c:v>0.08</c:v>
                </c:pt>
                <c:pt idx="67">
                  <c:v>0.05</c:v>
                </c:pt>
                <c:pt idx="68">
                  <c:v>7.0000000000000007E-2</c:v>
                </c:pt>
                <c:pt idx="69">
                  <c:v>0.04</c:v>
                </c:pt>
                <c:pt idx="70">
                  <c:v>0.06</c:v>
                </c:pt>
                <c:pt idx="71">
                  <c:v>0.03</c:v>
                </c:pt>
                <c:pt idx="72">
                  <c:v>0.05</c:v>
                </c:pt>
                <c:pt idx="73">
                  <c:v>0.04</c:v>
                </c:pt>
                <c:pt idx="74">
                  <c:v>0.03</c:v>
                </c:pt>
                <c:pt idx="75">
                  <c:v>0.02</c:v>
                </c:pt>
                <c:pt idx="76">
                  <c:v>0.01</c:v>
                </c:pt>
                <c:pt idx="77">
                  <c:v>0.09</c:v>
                </c:pt>
              </c:numCache>
            </c:numRef>
          </c:xVal>
          <c:yVal>
            <c:numRef>
              <c:f>Table1!$M$2:$M$79</c:f>
              <c:numCache>
                <c:formatCode>General</c:formatCode>
                <c:ptCount val="78"/>
                <c:pt idx="0">
                  <c:v>7.2</c:v>
                </c:pt>
                <c:pt idx="1">
                  <c:v>7.1</c:v>
                </c:pt>
                <c:pt idx="2">
                  <c:v>7</c:v>
                </c:pt>
                <c:pt idx="3">
                  <c:v>6.9</c:v>
                </c:pt>
                <c:pt idx="4">
                  <c:v>6.8</c:v>
                </c:pt>
                <c:pt idx="5">
                  <c:v>6.7</c:v>
                </c:pt>
                <c:pt idx="6">
                  <c:v>6.6</c:v>
                </c:pt>
                <c:pt idx="7">
                  <c:v>6.5</c:v>
                </c:pt>
                <c:pt idx="8">
                  <c:v>6.4</c:v>
                </c:pt>
                <c:pt idx="9">
                  <c:v>6.3</c:v>
                </c:pt>
                <c:pt idx="10">
                  <c:v>6.2</c:v>
                </c:pt>
                <c:pt idx="11">
                  <c:v>6.1</c:v>
                </c:pt>
                <c:pt idx="12">
                  <c:v>6</c:v>
                </c:pt>
                <c:pt idx="13">
                  <c:v>5.9</c:v>
                </c:pt>
                <c:pt idx="14">
                  <c:v>5.8</c:v>
                </c:pt>
                <c:pt idx="15">
                  <c:v>5.7</c:v>
                </c:pt>
                <c:pt idx="16">
                  <c:v>5.6</c:v>
                </c:pt>
                <c:pt idx="17">
                  <c:v>5.5</c:v>
                </c:pt>
                <c:pt idx="18">
                  <c:v>5.4</c:v>
                </c:pt>
                <c:pt idx="19">
                  <c:v>5.3</c:v>
                </c:pt>
                <c:pt idx="20">
                  <c:v>5.2</c:v>
                </c:pt>
                <c:pt idx="21">
                  <c:v>5.0999999999999996</c:v>
                </c:pt>
                <c:pt idx="22">
                  <c:v>5</c:v>
                </c:pt>
                <c:pt idx="23">
                  <c:v>4.9000000000000004</c:v>
                </c:pt>
                <c:pt idx="24">
                  <c:v>4.8</c:v>
                </c:pt>
                <c:pt idx="25">
                  <c:v>4.7</c:v>
                </c:pt>
                <c:pt idx="26">
                  <c:v>4.5999999999999996</c:v>
                </c:pt>
                <c:pt idx="27">
                  <c:v>4.5</c:v>
                </c:pt>
                <c:pt idx="28">
                  <c:v>4.4000000000000004</c:v>
                </c:pt>
                <c:pt idx="29">
                  <c:v>4.3</c:v>
                </c:pt>
                <c:pt idx="30">
                  <c:v>4.2</c:v>
                </c:pt>
                <c:pt idx="31">
                  <c:v>4.2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</c:v>
                </c:pt>
                <c:pt idx="35">
                  <c:v>4</c:v>
                </c:pt>
                <c:pt idx="36">
                  <c:v>3.9</c:v>
                </c:pt>
                <c:pt idx="37">
                  <c:v>3.9</c:v>
                </c:pt>
                <c:pt idx="38">
                  <c:v>3.8</c:v>
                </c:pt>
                <c:pt idx="39">
                  <c:v>3.8</c:v>
                </c:pt>
                <c:pt idx="40">
                  <c:v>3.7</c:v>
                </c:pt>
                <c:pt idx="41">
                  <c:v>3.7</c:v>
                </c:pt>
                <c:pt idx="42">
                  <c:v>3.6</c:v>
                </c:pt>
                <c:pt idx="43">
                  <c:v>3.6</c:v>
                </c:pt>
                <c:pt idx="44">
                  <c:v>3.5</c:v>
                </c:pt>
                <c:pt idx="45">
                  <c:v>3.5</c:v>
                </c:pt>
                <c:pt idx="46">
                  <c:v>3.4</c:v>
                </c:pt>
                <c:pt idx="47">
                  <c:v>3.4</c:v>
                </c:pt>
                <c:pt idx="48">
                  <c:v>3.3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3.1</c:v>
                </c:pt>
                <c:pt idx="54">
                  <c:v>3</c:v>
                </c:pt>
                <c:pt idx="55">
                  <c:v>2.9</c:v>
                </c:pt>
                <c:pt idx="56">
                  <c:v>2.8</c:v>
                </c:pt>
                <c:pt idx="57">
                  <c:v>2.7</c:v>
                </c:pt>
                <c:pt idx="58">
                  <c:v>2.6</c:v>
                </c:pt>
                <c:pt idx="59">
                  <c:v>2.5</c:v>
                </c:pt>
                <c:pt idx="60">
                  <c:v>2.4</c:v>
                </c:pt>
                <c:pt idx="61">
                  <c:v>2.1</c:v>
                </c:pt>
                <c:pt idx="62">
                  <c:v>2.2999999999999998</c:v>
                </c:pt>
                <c:pt idx="63">
                  <c:v>2</c:v>
                </c:pt>
                <c:pt idx="64">
                  <c:v>2.2000000000000002</c:v>
                </c:pt>
                <c:pt idx="65">
                  <c:v>1.9</c:v>
                </c:pt>
                <c:pt idx="66">
                  <c:v>2.1</c:v>
                </c:pt>
                <c:pt idx="67">
                  <c:v>1.8</c:v>
                </c:pt>
                <c:pt idx="68">
                  <c:v>2</c:v>
                </c:pt>
                <c:pt idx="69">
                  <c:v>1.7</c:v>
                </c:pt>
                <c:pt idx="70">
                  <c:v>1.9</c:v>
                </c:pt>
                <c:pt idx="71">
                  <c:v>1.6</c:v>
                </c:pt>
                <c:pt idx="72">
                  <c:v>1.8</c:v>
                </c:pt>
                <c:pt idx="73">
                  <c:v>1.7</c:v>
                </c:pt>
                <c:pt idx="74">
                  <c:v>1.6</c:v>
                </c:pt>
                <c:pt idx="75">
                  <c:v>1.5</c:v>
                </c:pt>
                <c:pt idx="76">
                  <c:v>1.4</c:v>
                </c:pt>
                <c:pt idx="77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1-4EF0-81D3-10C039C4DB0D}"/>
            </c:ext>
          </c:extLst>
        </c:ser>
        <c:ser>
          <c:idx val="1"/>
          <c:order val="1"/>
          <c:tx>
            <c:v>Predicted Oxygen_Level</c:v>
          </c:tx>
          <c:spPr>
            <a:ln w="19050">
              <a:noFill/>
            </a:ln>
          </c:spPr>
          <c:xVal>
            <c:numRef>
              <c:f>Table1!$O$2:$O$79</c:f>
              <c:numCache>
                <c:formatCode>General</c:formatCode>
                <c:ptCount val="78"/>
                <c:pt idx="0">
                  <c:v>0.08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  <c:pt idx="6">
                  <c:v>0.03</c:v>
                </c:pt>
                <c:pt idx="7">
                  <c:v>0.02</c:v>
                </c:pt>
                <c:pt idx="8">
                  <c:v>0.01</c:v>
                </c:pt>
                <c:pt idx="9">
                  <c:v>0.05</c:v>
                </c:pt>
                <c:pt idx="10">
                  <c:v>0.04</c:v>
                </c:pt>
                <c:pt idx="11">
                  <c:v>0.03</c:v>
                </c:pt>
                <c:pt idx="12">
                  <c:v>0.02</c:v>
                </c:pt>
                <c:pt idx="13">
                  <c:v>0.01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0.05</c:v>
                </c:pt>
                <c:pt idx="19">
                  <c:v>0.04</c:v>
                </c:pt>
                <c:pt idx="20">
                  <c:v>0.03</c:v>
                </c:pt>
                <c:pt idx="21">
                  <c:v>0.02</c:v>
                </c:pt>
                <c:pt idx="22">
                  <c:v>0.01</c:v>
                </c:pt>
                <c:pt idx="23">
                  <c:v>0.09</c:v>
                </c:pt>
                <c:pt idx="24">
                  <c:v>0.08</c:v>
                </c:pt>
                <c:pt idx="25">
                  <c:v>7.0000000000000007E-2</c:v>
                </c:pt>
                <c:pt idx="26">
                  <c:v>0.06</c:v>
                </c:pt>
                <c:pt idx="27">
                  <c:v>0.05</c:v>
                </c:pt>
                <c:pt idx="28">
                  <c:v>0.04</c:v>
                </c:pt>
                <c:pt idx="29">
                  <c:v>0.03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0.09</c:v>
                </c:pt>
                <c:pt idx="35">
                  <c:v>0.09</c:v>
                </c:pt>
                <c:pt idx="36">
                  <c:v>0.08</c:v>
                </c:pt>
                <c:pt idx="37">
                  <c:v>0.08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0.05</c:v>
                </c:pt>
                <c:pt idx="43">
                  <c:v>0.05</c:v>
                </c:pt>
                <c:pt idx="44">
                  <c:v>0.04</c:v>
                </c:pt>
                <c:pt idx="45">
                  <c:v>0.04</c:v>
                </c:pt>
                <c:pt idx="46">
                  <c:v>0.03</c:v>
                </c:pt>
                <c:pt idx="47">
                  <c:v>0.03</c:v>
                </c:pt>
                <c:pt idx="48">
                  <c:v>0.02</c:v>
                </c:pt>
                <c:pt idx="49">
                  <c:v>0.02</c:v>
                </c:pt>
                <c:pt idx="50">
                  <c:v>0.01</c:v>
                </c:pt>
                <c:pt idx="51">
                  <c:v>0.01</c:v>
                </c:pt>
                <c:pt idx="52">
                  <c:v>0.09</c:v>
                </c:pt>
                <c:pt idx="53">
                  <c:v>0.09</c:v>
                </c:pt>
                <c:pt idx="54">
                  <c:v>0.08</c:v>
                </c:pt>
                <c:pt idx="55">
                  <c:v>7.0000000000000007E-2</c:v>
                </c:pt>
                <c:pt idx="56">
                  <c:v>0.06</c:v>
                </c:pt>
                <c:pt idx="57">
                  <c:v>0.05</c:v>
                </c:pt>
                <c:pt idx="58">
                  <c:v>0.04</c:v>
                </c:pt>
                <c:pt idx="59">
                  <c:v>0.03</c:v>
                </c:pt>
                <c:pt idx="60">
                  <c:v>0.02</c:v>
                </c:pt>
                <c:pt idx="61">
                  <c:v>0.08</c:v>
                </c:pt>
                <c:pt idx="62">
                  <c:v>0.01</c:v>
                </c:pt>
                <c:pt idx="63">
                  <c:v>7.0000000000000007E-2</c:v>
                </c:pt>
                <c:pt idx="64">
                  <c:v>0.09</c:v>
                </c:pt>
                <c:pt idx="65">
                  <c:v>0.06</c:v>
                </c:pt>
                <c:pt idx="66">
                  <c:v>0.08</c:v>
                </c:pt>
                <c:pt idx="67">
                  <c:v>0.05</c:v>
                </c:pt>
                <c:pt idx="68">
                  <c:v>7.0000000000000007E-2</c:v>
                </c:pt>
                <c:pt idx="69">
                  <c:v>0.04</c:v>
                </c:pt>
                <c:pt idx="70">
                  <c:v>0.06</c:v>
                </c:pt>
                <c:pt idx="71">
                  <c:v>0.03</c:v>
                </c:pt>
                <c:pt idx="72">
                  <c:v>0.05</c:v>
                </c:pt>
                <c:pt idx="73">
                  <c:v>0.04</c:v>
                </c:pt>
                <c:pt idx="74">
                  <c:v>0.03</c:v>
                </c:pt>
                <c:pt idx="75">
                  <c:v>0.02</c:v>
                </c:pt>
                <c:pt idx="76">
                  <c:v>0.01</c:v>
                </c:pt>
                <c:pt idx="77">
                  <c:v>0.09</c:v>
                </c:pt>
              </c:numCache>
            </c:numRef>
          </c:xVal>
          <c:yVal>
            <c:numRef>
              <c:f>Sheet13!$B$27:$B$104</c:f>
              <c:numCache>
                <c:formatCode>General</c:formatCode>
                <c:ptCount val="78"/>
                <c:pt idx="0">
                  <c:v>7.2002810164818509</c:v>
                </c:pt>
                <c:pt idx="1">
                  <c:v>7.0989100274648367</c:v>
                </c:pt>
                <c:pt idx="2">
                  <c:v>6.9984238559222582</c:v>
                </c:pt>
                <c:pt idx="3">
                  <c:v>6.8964629885889526</c:v>
                </c:pt>
                <c:pt idx="4">
                  <c:v>6.7950919995719374</c:v>
                </c:pt>
                <c:pt idx="5">
                  <c:v>6.6937210105549232</c:v>
                </c:pt>
                <c:pt idx="6">
                  <c:v>6.5923500215379072</c:v>
                </c:pt>
                <c:pt idx="7">
                  <c:v>6.4909790325208938</c:v>
                </c:pt>
                <c:pt idx="8">
                  <c:v>6.3896080435038796</c:v>
                </c:pt>
                <c:pt idx="9">
                  <c:v>6.2897117502775934</c:v>
                </c:pt>
                <c:pt idx="10">
                  <c:v>6.1883407612605783</c:v>
                </c:pt>
                <c:pt idx="11">
                  <c:v>6.0869697722435614</c:v>
                </c:pt>
                <c:pt idx="12">
                  <c:v>5.9841281116635585</c:v>
                </c:pt>
                <c:pt idx="13">
                  <c:v>5.8812864510835574</c:v>
                </c:pt>
                <c:pt idx="14">
                  <c:v>5.7810992429268637</c:v>
                </c:pt>
                <c:pt idx="15">
                  <c:v>5.6782575823468608</c:v>
                </c:pt>
                <c:pt idx="16">
                  <c:v>5.5754159217668571</c:v>
                </c:pt>
                <c:pt idx="17">
                  <c:v>5.4725742611868551</c:v>
                </c:pt>
                <c:pt idx="18">
                  <c:v>5.3697326006068522</c:v>
                </c:pt>
                <c:pt idx="19">
                  <c:v>5.2668909400268502</c:v>
                </c:pt>
                <c:pt idx="20">
                  <c:v>5.1640492794468456</c:v>
                </c:pt>
                <c:pt idx="21">
                  <c:v>5.0612076188668436</c:v>
                </c:pt>
                <c:pt idx="22">
                  <c:v>4.9583659582868407</c:v>
                </c:pt>
                <c:pt idx="23">
                  <c:v>4.8581787501301479</c:v>
                </c:pt>
                <c:pt idx="24">
                  <c:v>4.7553370895501459</c:v>
                </c:pt>
                <c:pt idx="25">
                  <c:v>4.652495428970143</c:v>
                </c:pt>
                <c:pt idx="26">
                  <c:v>4.6514651540305039</c:v>
                </c:pt>
                <c:pt idx="27">
                  <c:v>4.5486234934505001</c:v>
                </c:pt>
                <c:pt idx="28">
                  <c:v>4.4457818328704972</c:v>
                </c:pt>
                <c:pt idx="29">
                  <c:v>4.3429401722904935</c:v>
                </c:pt>
                <c:pt idx="30">
                  <c:v>4.2400985117104906</c:v>
                </c:pt>
                <c:pt idx="31">
                  <c:v>4.2400985117104906</c:v>
                </c:pt>
                <c:pt idx="32">
                  <c:v>4.1372568511304886</c:v>
                </c:pt>
                <c:pt idx="33">
                  <c:v>4.1372568511304886</c:v>
                </c:pt>
                <c:pt idx="34">
                  <c:v>4.0370696429737958</c:v>
                </c:pt>
                <c:pt idx="35">
                  <c:v>4.0370696429737958</c:v>
                </c:pt>
                <c:pt idx="36">
                  <c:v>3.9342279823937929</c:v>
                </c:pt>
                <c:pt idx="37">
                  <c:v>3.9342279823937929</c:v>
                </c:pt>
                <c:pt idx="38">
                  <c:v>3.8313863218137909</c:v>
                </c:pt>
                <c:pt idx="39">
                  <c:v>3.8313863218137909</c:v>
                </c:pt>
                <c:pt idx="40">
                  <c:v>3.728544661233788</c:v>
                </c:pt>
                <c:pt idx="41">
                  <c:v>3.728544661233788</c:v>
                </c:pt>
                <c:pt idx="42">
                  <c:v>3.625703000653786</c:v>
                </c:pt>
                <c:pt idx="43">
                  <c:v>3.625703000653786</c:v>
                </c:pt>
                <c:pt idx="44">
                  <c:v>3.5228613400737832</c:v>
                </c:pt>
                <c:pt idx="45">
                  <c:v>3.5228613400737832</c:v>
                </c:pt>
                <c:pt idx="46">
                  <c:v>3.4200196794937767</c:v>
                </c:pt>
                <c:pt idx="47">
                  <c:v>3.4200196794937767</c:v>
                </c:pt>
                <c:pt idx="48">
                  <c:v>3.3171780189137747</c:v>
                </c:pt>
                <c:pt idx="49">
                  <c:v>3.3171780189137747</c:v>
                </c:pt>
                <c:pt idx="50">
                  <c:v>3.2143363583337718</c:v>
                </c:pt>
                <c:pt idx="51">
                  <c:v>3.2143363583337718</c:v>
                </c:pt>
                <c:pt idx="52">
                  <c:v>3.1141491501770791</c:v>
                </c:pt>
                <c:pt idx="53">
                  <c:v>3.1141491501770791</c:v>
                </c:pt>
                <c:pt idx="54">
                  <c:v>3.0113074895970771</c:v>
                </c:pt>
                <c:pt idx="55">
                  <c:v>2.9084658290170742</c:v>
                </c:pt>
                <c:pt idx="56">
                  <c:v>2.8056241684370722</c:v>
                </c:pt>
                <c:pt idx="57">
                  <c:v>2.7027825078570693</c:v>
                </c:pt>
                <c:pt idx="58">
                  <c:v>2.5999408472770673</c:v>
                </c:pt>
                <c:pt idx="59">
                  <c:v>2.4970991866970635</c:v>
                </c:pt>
                <c:pt idx="60">
                  <c:v>2.3942575261170607</c:v>
                </c:pt>
                <c:pt idx="61">
                  <c:v>2.0883869968003612</c:v>
                </c:pt>
                <c:pt idx="62">
                  <c:v>2.2914158655370569</c:v>
                </c:pt>
                <c:pt idx="63">
                  <c:v>1.9855453362203592</c:v>
                </c:pt>
                <c:pt idx="64">
                  <c:v>2.1912286573803632</c:v>
                </c:pt>
                <c:pt idx="65">
                  <c:v>1.8827036756403563</c:v>
                </c:pt>
                <c:pt idx="66">
                  <c:v>2.0883869968003612</c:v>
                </c:pt>
                <c:pt idx="67">
                  <c:v>1.7798620150603544</c:v>
                </c:pt>
                <c:pt idx="68">
                  <c:v>1.9855453362203592</c:v>
                </c:pt>
                <c:pt idx="69">
                  <c:v>1.6770203544803515</c:v>
                </c:pt>
                <c:pt idx="70">
                  <c:v>1.8827036756403563</c:v>
                </c:pt>
                <c:pt idx="71">
                  <c:v>1.5741786939003468</c:v>
                </c:pt>
                <c:pt idx="72">
                  <c:v>1.7798620150603544</c:v>
                </c:pt>
                <c:pt idx="73">
                  <c:v>1.6770203544803515</c:v>
                </c:pt>
                <c:pt idx="74">
                  <c:v>1.5741786939003468</c:v>
                </c:pt>
                <c:pt idx="75">
                  <c:v>1.4713370333203448</c:v>
                </c:pt>
                <c:pt idx="76">
                  <c:v>1.3684953727403419</c:v>
                </c:pt>
                <c:pt idx="77">
                  <c:v>1.2683081645836491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1-4EF0-81D3-10C039C4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782191"/>
        <c:axId val="1429155135"/>
      </c:scatterChart>
      <c:valAx>
        <c:axId val="192678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Dissolved_Phosphorus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155135"/>
        <c:crosses val="autoZero"/>
        <c:crossBetween val="midCat"/>
      </c:valAx>
      <c:valAx>
        <c:axId val="1429155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Oxygen_Level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67821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64567280279813"/>
          <c:y val="0.48684737657793975"/>
          <c:w val="0.25344524530363693"/>
          <c:h val="0.32516691166729711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Forecase</a:t>
            </a:r>
            <a:r>
              <a:rPr lang="en-IN" baseline="0"/>
              <a:t> sheet for Dissolved_Silicon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388161723103011E-2"/>
          <c:y val="6.7067184783720202E-2"/>
          <c:w val="0.92242610977975581"/>
          <c:h val="0.7529290656849712"/>
        </c:manualLayout>
      </c:layout>
      <c:lineChart>
        <c:grouping val="standard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Sheet14!$B$2:$B$75</c:f>
              <c:numCache>
                <c:formatCode>General</c:formatCode>
                <c:ptCount val="74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3.9</c:v>
                </c:pt>
                <c:pt idx="25">
                  <c:v>4</c:v>
                </c:pt>
                <c:pt idx="26">
                  <c:v>4.0999999999999996</c:v>
                </c:pt>
                <c:pt idx="27">
                  <c:v>4.2</c:v>
                </c:pt>
                <c:pt idx="28">
                  <c:v>4.3</c:v>
                </c:pt>
                <c:pt idx="29">
                  <c:v>4.4000000000000004</c:v>
                </c:pt>
                <c:pt idx="30">
                  <c:v>4.5</c:v>
                </c:pt>
                <c:pt idx="31">
                  <c:v>4.5999999999999996</c:v>
                </c:pt>
                <c:pt idx="32">
                  <c:v>4.7</c:v>
                </c:pt>
                <c:pt idx="33">
                  <c:v>4.8</c:v>
                </c:pt>
                <c:pt idx="34">
                  <c:v>4.9000000000000004</c:v>
                </c:pt>
                <c:pt idx="35">
                  <c:v>5</c:v>
                </c:pt>
                <c:pt idx="36">
                  <c:v>5.0999999999999996</c:v>
                </c:pt>
                <c:pt idx="37">
                  <c:v>5.2</c:v>
                </c:pt>
                <c:pt idx="38">
                  <c:v>5.3</c:v>
                </c:pt>
                <c:pt idx="39">
                  <c:v>5.4</c:v>
                </c:pt>
                <c:pt idx="40">
                  <c:v>5.5</c:v>
                </c:pt>
                <c:pt idx="41">
                  <c:v>5.6</c:v>
                </c:pt>
                <c:pt idx="42">
                  <c:v>5.7</c:v>
                </c:pt>
                <c:pt idx="43">
                  <c:v>5.8</c:v>
                </c:pt>
                <c:pt idx="44">
                  <c:v>5.9</c:v>
                </c:pt>
                <c:pt idx="45">
                  <c:v>6</c:v>
                </c:pt>
                <c:pt idx="46">
                  <c:v>6.1</c:v>
                </c:pt>
                <c:pt idx="47">
                  <c:v>6.2</c:v>
                </c:pt>
                <c:pt idx="48">
                  <c:v>6.3</c:v>
                </c:pt>
                <c:pt idx="49">
                  <c:v>6.4</c:v>
                </c:pt>
                <c:pt idx="50">
                  <c:v>6.5</c:v>
                </c:pt>
                <c:pt idx="51">
                  <c:v>6.6</c:v>
                </c:pt>
                <c:pt idx="52">
                  <c:v>6.7</c:v>
                </c:pt>
                <c:pt idx="53">
                  <c:v>6.8</c:v>
                </c:pt>
                <c:pt idx="54">
                  <c:v>6.9</c:v>
                </c:pt>
                <c:pt idx="55">
                  <c:v>7</c:v>
                </c:pt>
                <c:pt idx="56">
                  <c:v>7.1</c:v>
                </c:pt>
                <c:pt idx="57">
                  <c:v>7.2</c:v>
                </c:pt>
                <c:pt idx="58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4-48DD-9FBC-A82677EBF11B}"/>
            </c:ext>
          </c:extLst>
        </c:ser>
        <c:ser>
          <c:idx val="1"/>
          <c:order val="1"/>
          <c:tx>
            <c:strRef>
              <c:f>Sheet14!$C$1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Sheet14!$A$2:$A$75</c:f>
              <c:numCache>
                <c:formatCode>General</c:formatCode>
                <c:ptCount val="74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3.9</c:v>
                </c:pt>
                <c:pt idx="25">
                  <c:v>4</c:v>
                </c:pt>
                <c:pt idx="26">
                  <c:v>4.0999999999999996</c:v>
                </c:pt>
                <c:pt idx="27">
                  <c:v>4.2</c:v>
                </c:pt>
                <c:pt idx="28">
                  <c:v>4.3</c:v>
                </c:pt>
                <c:pt idx="29">
                  <c:v>4.4000000000000004</c:v>
                </c:pt>
                <c:pt idx="30">
                  <c:v>4.5</c:v>
                </c:pt>
                <c:pt idx="31">
                  <c:v>4.5999999999999996</c:v>
                </c:pt>
                <c:pt idx="32">
                  <c:v>4.7</c:v>
                </c:pt>
                <c:pt idx="33">
                  <c:v>4.8</c:v>
                </c:pt>
                <c:pt idx="34">
                  <c:v>4.9000000000000004</c:v>
                </c:pt>
                <c:pt idx="35">
                  <c:v>5</c:v>
                </c:pt>
                <c:pt idx="36">
                  <c:v>5.0999999999999996</c:v>
                </c:pt>
                <c:pt idx="37">
                  <c:v>5.2</c:v>
                </c:pt>
                <c:pt idx="38">
                  <c:v>5.3</c:v>
                </c:pt>
                <c:pt idx="39">
                  <c:v>5.4</c:v>
                </c:pt>
                <c:pt idx="40">
                  <c:v>5.5</c:v>
                </c:pt>
                <c:pt idx="41">
                  <c:v>5.6</c:v>
                </c:pt>
                <c:pt idx="42">
                  <c:v>5.7</c:v>
                </c:pt>
                <c:pt idx="43">
                  <c:v>5.8</c:v>
                </c:pt>
                <c:pt idx="44">
                  <c:v>5.9</c:v>
                </c:pt>
                <c:pt idx="45">
                  <c:v>6</c:v>
                </c:pt>
                <c:pt idx="46">
                  <c:v>6.1</c:v>
                </c:pt>
                <c:pt idx="47">
                  <c:v>6.2</c:v>
                </c:pt>
                <c:pt idx="48">
                  <c:v>6.3</c:v>
                </c:pt>
                <c:pt idx="49">
                  <c:v>6.4</c:v>
                </c:pt>
                <c:pt idx="50">
                  <c:v>6.5</c:v>
                </c:pt>
                <c:pt idx="51">
                  <c:v>6.6</c:v>
                </c:pt>
                <c:pt idx="52">
                  <c:v>6.7</c:v>
                </c:pt>
                <c:pt idx="53">
                  <c:v>6.8</c:v>
                </c:pt>
                <c:pt idx="54">
                  <c:v>6.9</c:v>
                </c:pt>
                <c:pt idx="55">
                  <c:v>7</c:v>
                </c:pt>
                <c:pt idx="56">
                  <c:v>7.1</c:v>
                </c:pt>
                <c:pt idx="57">
                  <c:v>7.2</c:v>
                </c:pt>
                <c:pt idx="58">
                  <c:v>7.3</c:v>
                </c:pt>
                <c:pt idx="59">
                  <c:v>7.4</c:v>
                </c:pt>
                <c:pt idx="60">
                  <c:v>7.5</c:v>
                </c:pt>
                <c:pt idx="61">
                  <c:v>7.6</c:v>
                </c:pt>
                <c:pt idx="62">
                  <c:v>7.7</c:v>
                </c:pt>
                <c:pt idx="63">
                  <c:v>7.8000000000000007</c:v>
                </c:pt>
                <c:pt idx="64">
                  <c:v>7.9</c:v>
                </c:pt>
                <c:pt idx="65">
                  <c:v>8</c:v>
                </c:pt>
                <c:pt idx="66">
                  <c:v>8.1000000000000014</c:v>
                </c:pt>
                <c:pt idx="67">
                  <c:v>8.2000000000000011</c:v>
                </c:pt>
                <c:pt idx="68">
                  <c:v>8.3000000000000007</c:v>
                </c:pt>
                <c:pt idx="69">
                  <c:v>8.4</c:v>
                </c:pt>
                <c:pt idx="70">
                  <c:v>8.5</c:v>
                </c:pt>
                <c:pt idx="71">
                  <c:v>8.6000000000000014</c:v>
                </c:pt>
                <c:pt idx="72">
                  <c:v>8.7000000000000011</c:v>
                </c:pt>
                <c:pt idx="73">
                  <c:v>8.8000000000000007</c:v>
                </c:pt>
              </c:numCache>
            </c:numRef>
          </c:cat>
          <c:val>
            <c:numRef>
              <c:f>Sheet14!$C$2:$C$75</c:f>
              <c:numCache>
                <c:formatCode>General</c:formatCode>
                <c:ptCount val="74"/>
                <c:pt idx="58">
                  <c:v>7.3</c:v>
                </c:pt>
                <c:pt idx="59">
                  <c:v>7.3999999999999995</c:v>
                </c:pt>
                <c:pt idx="60">
                  <c:v>7.5</c:v>
                </c:pt>
                <c:pt idx="61">
                  <c:v>7.6</c:v>
                </c:pt>
                <c:pt idx="62">
                  <c:v>7.7</c:v>
                </c:pt>
                <c:pt idx="63">
                  <c:v>7.8</c:v>
                </c:pt>
                <c:pt idx="64">
                  <c:v>7.9</c:v>
                </c:pt>
                <c:pt idx="65">
                  <c:v>8</c:v>
                </c:pt>
                <c:pt idx="66">
                  <c:v>8.1</c:v>
                </c:pt>
                <c:pt idx="67">
                  <c:v>8.2000000000000011</c:v>
                </c:pt>
                <c:pt idx="68">
                  <c:v>8.3000000000000007</c:v>
                </c:pt>
                <c:pt idx="69">
                  <c:v>8.4</c:v>
                </c:pt>
                <c:pt idx="70">
                  <c:v>8.5</c:v>
                </c:pt>
                <c:pt idx="71">
                  <c:v>8.6000000000000014</c:v>
                </c:pt>
                <c:pt idx="72">
                  <c:v>8.7000000000000011</c:v>
                </c:pt>
                <c:pt idx="73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4-48DD-9FBC-A82677EBF11B}"/>
            </c:ext>
          </c:extLst>
        </c:ser>
        <c:ser>
          <c:idx val="2"/>
          <c:order val="2"/>
          <c:tx>
            <c:strRef>
              <c:f>Sheet14!$D$1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Sheet14!$A$2:$A$75</c:f>
              <c:numCache>
                <c:formatCode>General</c:formatCode>
                <c:ptCount val="74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3.9</c:v>
                </c:pt>
                <c:pt idx="25">
                  <c:v>4</c:v>
                </c:pt>
                <c:pt idx="26">
                  <c:v>4.0999999999999996</c:v>
                </c:pt>
                <c:pt idx="27">
                  <c:v>4.2</c:v>
                </c:pt>
                <c:pt idx="28">
                  <c:v>4.3</c:v>
                </c:pt>
                <c:pt idx="29">
                  <c:v>4.4000000000000004</c:v>
                </c:pt>
                <c:pt idx="30">
                  <c:v>4.5</c:v>
                </c:pt>
                <c:pt idx="31">
                  <c:v>4.5999999999999996</c:v>
                </c:pt>
                <c:pt idx="32">
                  <c:v>4.7</c:v>
                </c:pt>
                <c:pt idx="33">
                  <c:v>4.8</c:v>
                </c:pt>
                <c:pt idx="34">
                  <c:v>4.9000000000000004</c:v>
                </c:pt>
                <c:pt idx="35">
                  <c:v>5</c:v>
                </c:pt>
                <c:pt idx="36">
                  <c:v>5.0999999999999996</c:v>
                </c:pt>
                <c:pt idx="37">
                  <c:v>5.2</c:v>
                </c:pt>
                <c:pt idx="38">
                  <c:v>5.3</c:v>
                </c:pt>
                <c:pt idx="39">
                  <c:v>5.4</c:v>
                </c:pt>
                <c:pt idx="40">
                  <c:v>5.5</c:v>
                </c:pt>
                <c:pt idx="41">
                  <c:v>5.6</c:v>
                </c:pt>
                <c:pt idx="42">
                  <c:v>5.7</c:v>
                </c:pt>
                <c:pt idx="43">
                  <c:v>5.8</c:v>
                </c:pt>
                <c:pt idx="44">
                  <c:v>5.9</c:v>
                </c:pt>
                <c:pt idx="45">
                  <c:v>6</c:v>
                </c:pt>
                <c:pt idx="46">
                  <c:v>6.1</c:v>
                </c:pt>
                <c:pt idx="47">
                  <c:v>6.2</c:v>
                </c:pt>
                <c:pt idx="48">
                  <c:v>6.3</c:v>
                </c:pt>
                <c:pt idx="49">
                  <c:v>6.4</c:v>
                </c:pt>
                <c:pt idx="50">
                  <c:v>6.5</c:v>
                </c:pt>
                <c:pt idx="51">
                  <c:v>6.6</c:v>
                </c:pt>
                <c:pt idx="52">
                  <c:v>6.7</c:v>
                </c:pt>
                <c:pt idx="53">
                  <c:v>6.8</c:v>
                </c:pt>
                <c:pt idx="54">
                  <c:v>6.9</c:v>
                </c:pt>
                <c:pt idx="55">
                  <c:v>7</c:v>
                </c:pt>
                <c:pt idx="56">
                  <c:v>7.1</c:v>
                </c:pt>
                <c:pt idx="57">
                  <c:v>7.2</c:v>
                </c:pt>
                <c:pt idx="58">
                  <c:v>7.3</c:v>
                </c:pt>
                <c:pt idx="59">
                  <c:v>7.4</c:v>
                </c:pt>
                <c:pt idx="60">
                  <c:v>7.5</c:v>
                </c:pt>
                <c:pt idx="61">
                  <c:v>7.6</c:v>
                </c:pt>
                <c:pt idx="62">
                  <c:v>7.7</c:v>
                </c:pt>
                <c:pt idx="63">
                  <c:v>7.8000000000000007</c:v>
                </c:pt>
                <c:pt idx="64">
                  <c:v>7.9</c:v>
                </c:pt>
                <c:pt idx="65">
                  <c:v>8</c:v>
                </c:pt>
                <c:pt idx="66">
                  <c:v>8.1000000000000014</c:v>
                </c:pt>
                <c:pt idx="67">
                  <c:v>8.2000000000000011</c:v>
                </c:pt>
                <c:pt idx="68">
                  <c:v>8.3000000000000007</c:v>
                </c:pt>
                <c:pt idx="69">
                  <c:v>8.4</c:v>
                </c:pt>
                <c:pt idx="70">
                  <c:v>8.5</c:v>
                </c:pt>
                <c:pt idx="71">
                  <c:v>8.6000000000000014</c:v>
                </c:pt>
                <c:pt idx="72">
                  <c:v>8.7000000000000011</c:v>
                </c:pt>
                <c:pt idx="73">
                  <c:v>8.8000000000000007</c:v>
                </c:pt>
              </c:numCache>
            </c:numRef>
          </c:cat>
          <c:val>
            <c:numRef>
              <c:f>Sheet14!$D$2:$D$75</c:f>
              <c:numCache>
                <c:formatCode>General</c:formatCode>
                <c:ptCount val="74"/>
                <c:pt idx="58" formatCode="0.00">
                  <c:v>7.3</c:v>
                </c:pt>
                <c:pt idx="59" formatCode="0.00">
                  <c:v>7.3999999999999986</c:v>
                </c:pt>
                <c:pt idx="60" formatCode="0.00">
                  <c:v>7.4999999999999982</c:v>
                </c:pt>
                <c:pt idx="61" formatCode="0.00">
                  <c:v>7.5999999999999979</c:v>
                </c:pt>
                <c:pt idx="62" formatCode="0.00">
                  <c:v>7.6999999999999975</c:v>
                </c:pt>
                <c:pt idx="63" formatCode="0.00">
                  <c:v>7.7999999999999972</c:v>
                </c:pt>
                <c:pt idx="64" formatCode="0.00">
                  <c:v>7.8999999999999977</c:v>
                </c:pt>
                <c:pt idx="65" formatCode="0.00">
                  <c:v>7.9999999999999964</c:v>
                </c:pt>
                <c:pt idx="66" formatCode="0.00">
                  <c:v>8.0999999999999961</c:v>
                </c:pt>
                <c:pt idx="67" formatCode="0.00">
                  <c:v>8.1999999999999975</c:v>
                </c:pt>
                <c:pt idx="68" formatCode="0.00">
                  <c:v>8.2999999999999954</c:v>
                </c:pt>
                <c:pt idx="69" formatCode="0.00">
                  <c:v>8.399999999999995</c:v>
                </c:pt>
                <c:pt idx="70" formatCode="0.00">
                  <c:v>8.4999999999999947</c:v>
                </c:pt>
                <c:pt idx="71" formatCode="0.00">
                  <c:v>8.5999999999999961</c:v>
                </c:pt>
                <c:pt idx="72" formatCode="0.00">
                  <c:v>8.6999999999999957</c:v>
                </c:pt>
                <c:pt idx="73" formatCode="0.00">
                  <c:v>8.7999999999999936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4-48DD-9FBC-A82677EBF11B}"/>
            </c:ext>
          </c:extLst>
        </c:ser>
        <c:ser>
          <c:idx val="3"/>
          <c:order val="3"/>
          <c:tx>
            <c:strRef>
              <c:f>Sheet14!$E$1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Sheet14!$A$2:$A$75</c:f>
              <c:numCache>
                <c:formatCode>General</c:formatCode>
                <c:ptCount val="74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3.9</c:v>
                </c:pt>
                <c:pt idx="25">
                  <c:v>4</c:v>
                </c:pt>
                <c:pt idx="26">
                  <c:v>4.0999999999999996</c:v>
                </c:pt>
                <c:pt idx="27">
                  <c:v>4.2</c:v>
                </c:pt>
                <c:pt idx="28">
                  <c:v>4.3</c:v>
                </c:pt>
                <c:pt idx="29">
                  <c:v>4.4000000000000004</c:v>
                </c:pt>
                <c:pt idx="30">
                  <c:v>4.5</c:v>
                </c:pt>
                <c:pt idx="31">
                  <c:v>4.5999999999999996</c:v>
                </c:pt>
                <c:pt idx="32">
                  <c:v>4.7</c:v>
                </c:pt>
                <c:pt idx="33">
                  <c:v>4.8</c:v>
                </c:pt>
                <c:pt idx="34">
                  <c:v>4.9000000000000004</c:v>
                </c:pt>
                <c:pt idx="35">
                  <c:v>5</c:v>
                </c:pt>
                <c:pt idx="36">
                  <c:v>5.0999999999999996</c:v>
                </c:pt>
                <c:pt idx="37">
                  <c:v>5.2</c:v>
                </c:pt>
                <c:pt idx="38">
                  <c:v>5.3</c:v>
                </c:pt>
                <c:pt idx="39">
                  <c:v>5.4</c:v>
                </c:pt>
                <c:pt idx="40">
                  <c:v>5.5</c:v>
                </c:pt>
                <c:pt idx="41">
                  <c:v>5.6</c:v>
                </c:pt>
                <c:pt idx="42">
                  <c:v>5.7</c:v>
                </c:pt>
                <c:pt idx="43">
                  <c:v>5.8</c:v>
                </c:pt>
                <c:pt idx="44">
                  <c:v>5.9</c:v>
                </c:pt>
                <c:pt idx="45">
                  <c:v>6</c:v>
                </c:pt>
                <c:pt idx="46">
                  <c:v>6.1</c:v>
                </c:pt>
                <c:pt idx="47">
                  <c:v>6.2</c:v>
                </c:pt>
                <c:pt idx="48">
                  <c:v>6.3</c:v>
                </c:pt>
                <c:pt idx="49">
                  <c:v>6.4</c:v>
                </c:pt>
                <c:pt idx="50">
                  <c:v>6.5</c:v>
                </c:pt>
                <c:pt idx="51">
                  <c:v>6.6</c:v>
                </c:pt>
                <c:pt idx="52">
                  <c:v>6.7</c:v>
                </c:pt>
                <c:pt idx="53">
                  <c:v>6.8</c:v>
                </c:pt>
                <c:pt idx="54">
                  <c:v>6.9</c:v>
                </c:pt>
                <c:pt idx="55">
                  <c:v>7</c:v>
                </c:pt>
                <c:pt idx="56">
                  <c:v>7.1</c:v>
                </c:pt>
                <c:pt idx="57">
                  <c:v>7.2</c:v>
                </c:pt>
                <c:pt idx="58">
                  <c:v>7.3</c:v>
                </c:pt>
                <c:pt idx="59">
                  <c:v>7.4</c:v>
                </c:pt>
                <c:pt idx="60">
                  <c:v>7.5</c:v>
                </c:pt>
                <c:pt idx="61">
                  <c:v>7.6</c:v>
                </c:pt>
                <c:pt idx="62">
                  <c:v>7.7</c:v>
                </c:pt>
                <c:pt idx="63">
                  <c:v>7.8000000000000007</c:v>
                </c:pt>
                <c:pt idx="64">
                  <c:v>7.9</c:v>
                </c:pt>
                <c:pt idx="65">
                  <c:v>8</c:v>
                </c:pt>
                <c:pt idx="66">
                  <c:v>8.1000000000000014</c:v>
                </c:pt>
                <c:pt idx="67">
                  <c:v>8.2000000000000011</c:v>
                </c:pt>
                <c:pt idx="68">
                  <c:v>8.3000000000000007</c:v>
                </c:pt>
                <c:pt idx="69">
                  <c:v>8.4</c:v>
                </c:pt>
                <c:pt idx="70">
                  <c:v>8.5</c:v>
                </c:pt>
                <c:pt idx="71">
                  <c:v>8.6000000000000014</c:v>
                </c:pt>
                <c:pt idx="72">
                  <c:v>8.7000000000000011</c:v>
                </c:pt>
                <c:pt idx="73">
                  <c:v>8.8000000000000007</c:v>
                </c:pt>
              </c:numCache>
            </c:numRef>
          </c:cat>
          <c:val>
            <c:numRef>
              <c:f>Sheet14!$E$2:$E$75</c:f>
              <c:numCache>
                <c:formatCode>General</c:formatCode>
                <c:ptCount val="74"/>
                <c:pt idx="58" formatCode="0.00">
                  <c:v>7.3</c:v>
                </c:pt>
                <c:pt idx="59" formatCode="0.00">
                  <c:v>7.4</c:v>
                </c:pt>
                <c:pt idx="60" formatCode="0.00">
                  <c:v>7.5000000000000018</c:v>
                </c:pt>
                <c:pt idx="61" formatCode="0.00">
                  <c:v>7.6000000000000014</c:v>
                </c:pt>
                <c:pt idx="62" formatCode="0.00">
                  <c:v>7.7000000000000028</c:v>
                </c:pt>
                <c:pt idx="63" formatCode="0.00">
                  <c:v>7.8000000000000025</c:v>
                </c:pt>
                <c:pt idx="64" formatCode="0.00">
                  <c:v>7.900000000000003</c:v>
                </c:pt>
                <c:pt idx="65" formatCode="0.00">
                  <c:v>8.0000000000000036</c:v>
                </c:pt>
                <c:pt idx="66" formatCode="0.00">
                  <c:v>8.1000000000000032</c:v>
                </c:pt>
                <c:pt idx="67" formatCode="0.00">
                  <c:v>8.2000000000000046</c:v>
                </c:pt>
                <c:pt idx="68" formatCode="0.00">
                  <c:v>8.300000000000006</c:v>
                </c:pt>
                <c:pt idx="69" formatCode="0.00">
                  <c:v>8.4000000000000057</c:v>
                </c:pt>
                <c:pt idx="70" formatCode="0.00">
                  <c:v>8.5000000000000053</c:v>
                </c:pt>
                <c:pt idx="71" formatCode="0.00">
                  <c:v>8.6000000000000068</c:v>
                </c:pt>
                <c:pt idx="72" formatCode="0.00">
                  <c:v>8.7000000000000064</c:v>
                </c:pt>
                <c:pt idx="73" formatCode="0.00">
                  <c:v>8.8000000000000078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4-48DD-9FBC-A82677EBF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441871"/>
        <c:axId val="2026431311"/>
      </c:lineChart>
      <c:catAx>
        <c:axId val="20264418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31311"/>
        <c:crosses val="autoZero"/>
        <c:auto val="1"/>
        <c:lblAlgn val="ctr"/>
        <c:lblOffset val="100"/>
        <c:noMultiLvlLbl val="0"/>
      </c:catAx>
      <c:valAx>
        <c:axId val="202643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4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Quartiles and IQR of Oxygen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Distribution!$D$72</c:f>
              <c:strCache>
                <c:ptCount val="1"/>
                <c:pt idx="0">
                  <c:v>Count of Oxygen level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Distribution!$C$73:$C$76</c:f>
              <c:strCache>
                <c:ptCount val="4"/>
                <c:pt idx="0">
                  <c:v>Q1(25th)</c:v>
                </c:pt>
                <c:pt idx="1">
                  <c:v>Q2(50th)</c:v>
                </c:pt>
                <c:pt idx="2">
                  <c:v>Q3(75th)</c:v>
                </c:pt>
                <c:pt idx="3">
                  <c:v>IQR</c:v>
                </c:pt>
              </c:strCache>
            </c:strRef>
          </c:cat>
          <c:val>
            <c:numRef>
              <c:f>Distribution!$D$73:$D$76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58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9-4688-8D6B-C19BAFE04A6F}"/>
            </c:ext>
          </c:extLst>
        </c:ser>
        <c:ser>
          <c:idx val="1"/>
          <c:order val="1"/>
          <c:tx>
            <c:strRef>
              <c:f>Distribution!$E$72</c:f>
              <c:strCache>
                <c:ptCount val="1"/>
                <c:pt idx="0">
                  <c:v>Range of Oxygen_level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Distribution!$C$73:$C$76</c:f>
              <c:strCache>
                <c:ptCount val="4"/>
                <c:pt idx="0">
                  <c:v>Q1(25th)</c:v>
                </c:pt>
                <c:pt idx="1">
                  <c:v>Q2(50th)</c:v>
                </c:pt>
                <c:pt idx="2">
                  <c:v>Q3(75th)</c:v>
                </c:pt>
                <c:pt idx="3">
                  <c:v>IQR</c:v>
                </c:pt>
              </c:strCache>
            </c:strRef>
          </c:cat>
          <c:val>
            <c:numRef>
              <c:f>Distribution!$E$73:$E$76</c:f>
              <c:numCache>
                <c:formatCode>General</c:formatCode>
                <c:ptCount val="4"/>
                <c:pt idx="0">
                  <c:v>2.625</c:v>
                </c:pt>
                <c:pt idx="1">
                  <c:v>3.8</c:v>
                </c:pt>
                <c:pt idx="2">
                  <c:v>5.2750000000000004</c:v>
                </c:pt>
                <c:pt idx="3">
                  <c:v>2.6500000000000004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9-4688-8D6B-C19BAFE04A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184351"/>
        <c:axId val="96191551"/>
      </c:barChart>
      <c:catAx>
        <c:axId val="96184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1551"/>
        <c:crosses val="autoZero"/>
        <c:auto val="1"/>
        <c:lblAlgn val="ctr"/>
        <c:lblOffset val="100"/>
        <c:noMultiLvlLbl val="0"/>
      </c:catAx>
      <c:valAx>
        <c:axId val="9619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Correlation and Regression for nutrient concentration and phytoplankton rate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Phytoplankton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Table1!$K$1:$K$79</c:f>
              <c:strCache>
                <c:ptCount val="79"/>
                <c:pt idx="0">
                  <c:v>Nutrient_Concentration</c:v>
                </c:pt>
                <c:pt idx="1">
                  <c:v>0</c:v>
                </c:pt>
                <c:pt idx="2">
                  <c:v>0.9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</c:v>
                </c:pt>
                <c:pt idx="31">
                  <c:v>2.3</c:v>
                </c:pt>
                <c:pt idx="32">
                  <c:v>2.3</c:v>
                </c:pt>
                <c:pt idx="33">
                  <c:v>2.4</c:v>
                </c:pt>
                <c:pt idx="34">
                  <c:v>2.4</c:v>
                </c:pt>
                <c:pt idx="35">
                  <c:v>2.5</c:v>
                </c:pt>
                <c:pt idx="36">
                  <c:v>2.5</c:v>
                </c:pt>
                <c:pt idx="37">
                  <c:v>2.6</c:v>
                </c:pt>
                <c:pt idx="38">
                  <c:v>2.6</c:v>
                </c:pt>
                <c:pt idx="39">
                  <c:v>2.7</c:v>
                </c:pt>
                <c:pt idx="40">
                  <c:v>2.7</c:v>
                </c:pt>
                <c:pt idx="41">
                  <c:v>2.8</c:v>
                </c:pt>
                <c:pt idx="42">
                  <c:v>2.8</c:v>
                </c:pt>
                <c:pt idx="43">
                  <c:v>2.9</c:v>
                </c:pt>
                <c:pt idx="44">
                  <c:v>2.9</c:v>
                </c:pt>
                <c:pt idx="45">
                  <c:v>3</c:v>
                </c:pt>
                <c:pt idx="46">
                  <c:v>3</c:v>
                </c:pt>
                <c:pt idx="47">
                  <c:v>3.1</c:v>
                </c:pt>
                <c:pt idx="48">
                  <c:v>3.1</c:v>
                </c:pt>
                <c:pt idx="49">
                  <c:v>3.2</c:v>
                </c:pt>
                <c:pt idx="50">
                  <c:v>3.2</c:v>
                </c:pt>
                <c:pt idx="51">
                  <c:v>3.3</c:v>
                </c:pt>
                <c:pt idx="52">
                  <c:v>3.3</c:v>
                </c:pt>
                <c:pt idx="53">
                  <c:v>3.4</c:v>
                </c:pt>
                <c:pt idx="54">
                  <c:v>3.4</c:v>
                </c:pt>
                <c:pt idx="55">
                  <c:v>3.5</c:v>
                </c:pt>
                <c:pt idx="56">
                  <c:v>3.6</c:v>
                </c:pt>
                <c:pt idx="57">
                  <c:v>3.7</c:v>
                </c:pt>
                <c:pt idx="58">
                  <c:v>3.8</c:v>
                </c:pt>
                <c:pt idx="59">
                  <c:v>3.9</c:v>
                </c:pt>
                <c:pt idx="60">
                  <c:v>4</c:v>
                </c:pt>
                <c:pt idx="61">
                  <c:v>4.1</c:v>
                </c:pt>
                <c:pt idx="62">
                  <c:v>4.4</c:v>
                </c:pt>
                <c:pt idx="63">
                  <c:v>4.2</c:v>
                </c:pt>
                <c:pt idx="64">
                  <c:v>4.5</c:v>
                </c:pt>
                <c:pt idx="65">
                  <c:v>4.3</c:v>
                </c:pt>
                <c:pt idx="66">
                  <c:v>4.6</c:v>
                </c:pt>
                <c:pt idx="67">
                  <c:v>4.4</c:v>
                </c:pt>
                <c:pt idx="68">
                  <c:v>4.7</c:v>
                </c:pt>
                <c:pt idx="69">
                  <c:v>4.5</c:v>
                </c:pt>
                <c:pt idx="70">
                  <c:v>4.8</c:v>
                </c:pt>
                <c:pt idx="71">
                  <c:v>4.6</c:v>
                </c:pt>
                <c:pt idx="72">
                  <c:v>4.9</c:v>
                </c:pt>
                <c:pt idx="73">
                  <c:v>4.7</c:v>
                </c:pt>
                <c:pt idx="74">
                  <c:v>4.8</c:v>
                </c:pt>
                <c:pt idx="75">
                  <c:v>4.9</c:v>
                </c:pt>
                <c:pt idx="76">
                  <c:v>5</c:v>
                </c:pt>
                <c:pt idx="77">
                  <c:v>5.1</c:v>
                </c:pt>
                <c:pt idx="78">
                  <c:v>5.2</c:v>
                </c:pt>
              </c:strCache>
            </c:strRef>
          </c:xVal>
          <c:yVal>
            <c:numRef>
              <c:f>Sheet8!$B$2:$B$68</c:f>
              <c:numCache>
                <c:formatCode>0%</c:formatCode>
                <c:ptCount val="67"/>
                <c:pt idx="0">
                  <c:v>0.25</c:v>
                </c:pt>
                <c:pt idx="1">
                  <c:v>0.33</c:v>
                </c:pt>
                <c:pt idx="2">
                  <c:v>0.33499999999999996</c:v>
                </c:pt>
                <c:pt idx="3">
                  <c:v>0.33499999999999996</c:v>
                </c:pt>
                <c:pt idx="4">
                  <c:v>0.32999999999999996</c:v>
                </c:pt>
                <c:pt idx="5">
                  <c:v>0.33499999999999996</c:v>
                </c:pt>
                <c:pt idx="6">
                  <c:v>0.33</c:v>
                </c:pt>
                <c:pt idx="7">
                  <c:v>0.32500000000000001</c:v>
                </c:pt>
                <c:pt idx="8">
                  <c:v>0.4</c:v>
                </c:pt>
                <c:pt idx="9">
                  <c:v>0.33999999999999997</c:v>
                </c:pt>
                <c:pt idx="10">
                  <c:v>0.42</c:v>
                </c:pt>
                <c:pt idx="11">
                  <c:v>0.43</c:v>
                </c:pt>
                <c:pt idx="12">
                  <c:v>0.43</c:v>
                </c:pt>
                <c:pt idx="13">
                  <c:v>0.44</c:v>
                </c:pt>
                <c:pt idx="14">
                  <c:v>0.45</c:v>
                </c:pt>
                <c:pt idx="15">
                  <c:v>0.46</c:v>
                </c:pt>
                <c:pt idx="16">
                  <c:v>0.47</c:v>
                </c:pt>
                <c:pt idx="17">
                  <c:v>0.48</c:v>
                </c:pt>
                <c:pt idx="18">
                  <c:v>0.49</c:v>
                </c:pt>
                <c:pt idx="19">
                  <c:v>0.5</c:v>
                </c:pt>
                <c:pt idx="20">
                  <c:v>0.51</c:v>
                </c:pt>
                <c:pt idx="21">
                  <c:v>0.52</c:v>
                </c:pt>
                <c:pt idx="22">
                  <c:v>0.53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0.56000000000000005</c:v>
                </c:pt>
                <c:pt idx="26">
                  <c:v>0.56999999999999995</c:v>
                </c:pt>
                <c:pt idx="27">
                  <c:v>0.57999999999999996</c:v>
                </c:pt>
                <c:pt idx="28">
                  <c:v>0.59</c:v>
                </c:pt>
                <c:pt idx="29">
                  <c:v>0.6</c:v>
                </c:pt>
                <c:pt idx="30">
                  <c:v>0.61</c:v>
                </c:pt>
                <c:pt idx="31">
                  <c:v>0.62</c:v>
                </c:pt>
                <c:pt idx="32">
                  <c:v>0.63</c:v>
                </c:pt>
                <c:pt idx="33">
                  <c:v>0.64</c:v>
                </c:pt>
                <c:pt idx="34">
                  <c:v>0.65</c:v>
                </c:pt>
                <c:pt idx="35">
                  <c:v>0.66</c:v>
                </c:pt>
                <c:pt idx="36">
                  <c:v>0.67</c:v>
                </c:pt>
                <c:pt idx="37">
                  <c:v>0.68</c:v>
                </c:pt>
                <c:pt idx="38">
                  <c:v>0.69</c:v>
                </c:pt>
                <c:pt idx="39">
                  <c:v>0.7</c:v>
                </c:pt>
                <c:pt idx="40">
                  <c:v>0.71</c:v>
                </c:pt>
                <c:pt idx="41">
                  <c:v>0.72</c:v>
                </c:pt>
                <c:pt idx="42">
                  <c:v>0.73</c:v>
                </c:pt>
                <c:pt idx="43">
                  <c:v>0.74</c:v>
                </c:pt>
                <c:pt idx="44">
                  <c:v>0.73499999999999999</c:v>
                </c:pt>
                <c:pt idx="45">
                  <c:v>0.745</c:v>
                </c:pt>
                <c:pt idx="46">
                  <c:v>0.755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0.78500000000000003</c:v>
                </c:pt>
                <c:pt idx="50">
                  <c:v>0.81</c:v>
                </c:pt>
                <c:pt idx="51">
                  <c:v>0.82</c:v>
                </c:pt>
                <c:pt idx="52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9-4B61-86CE-E33E42FF7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42367"/>
        <c:axId val="467735503"/>
      </c:scatterChart>
      <c:valAx>
        <c:axId val="8065423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35503"/>
        <c:crosses val="autoZero"/>
        <c:crossBetween val="midCat"/>
      </c:valAx>
      <c:valAx>
        <c:axId val="46773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4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Analysis.xlsx]Table1!PivotTable6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Seasonal</a:t>
            </a:r>
            <a:r>
              <a:rPr lang="en-IN" baseline="0"/>
              <a:t> pattern for chlorophyll concentration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858887989110764E-2"/>
          <c:y val="0.18181372549019609"/>
          <c:w val="0.66407162999592229"/>
          <c:h val="0.70446927589933617"/>
        </c:manualLayout>
      </c:layout>
      <c:lineChart>
        <c:grouping val="standard"/>
        <c:varyColors val="0"/>
        <c:ser>
          <c:idx val="0"/>
          <c:order val="0"/>
          <c:tx>
            <c:strRef>
              <c:f>Table1!$W$29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1"/>
            <c:dispEq val="1"/>
            <c:trendlineLbl>
              <c:layout>
                <c:manualLayout>
                  <c:x val="0.29283136482939631"/>
                  <c:y val="-1.8073053368328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Table1!$V$30:$V$42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Table1!$W$30:$W$42</c:f>
              <c:numCache>
                <c:formatCode>0.00</c:formatCode>
                <c:ptCount val="12"/>
                <c:pt idx="0">
                  <c:v>1.0657142857142856</c:v>
                </c:pt>
                <c:pt idx="1">
                  <c:v>1.0342857142857143</c:v>
                </c:pt>
                <c:pt idx="2">
                  <c:v>1.0028571428571429</c:v>
                </c:pt>
                <c:pt idx="3">
                  <c:v>0.98571428571428577</c:v>
                </c:pt>
                <c:pt idx="4">
                  <c:v>0.93999999999999984</c:v>
                </c:pt>
                <c:pt idx="5">
                  <c:v>0.92</c:v>
                </c:pt>
                <c:pt idx="6">
                  <c:v>1.2</c:v>
                </c:pt>
                <c:pt idx="7">
                  <c:v>1.1483333333333332</c:v>
                </c:pt>
                <c:pt idx="8">
                  <c:v>1.1100000000000001</c:v>
                </c:pt>
                <c:pt idx="9">
                  <c:v>1.0399999999999998</c:v>
                </c:pt>
                <c:pt idx="10">
                  <c:v>0.9866666666666668</c:v>
                </c:pt>
                <c:pt idx="11">
                  <c:v>0.93333333333333313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B-450C-A79F-FDED14CD2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839392"/>
        <c:axId val="1440852352"/>
      </c:lineChart>
      <c:catAx>
        <c:axId val="14408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52352"/>
        <c:crosses val="autoZero"/>
        <c:auto val="1"/>
        <c:lblAlgn val="ctr"/>
        <c:lblOffset val="100"/>
        <c:noMultiLvlLbl val="0"/>
      </c:catAx>
      <c:valAx>
        <c:axId val="14408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43598844455163"/>
          <c:y val="0.42791531573259223"/>
          <c:w val="0.21105854109592975"/>
          <c:h val="0.37500231588698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and growth rates have positive correlation with moving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01555637097116E-2"/>
          <c:y val="0.21709566889093479"/>
          <c:w val="0.90130317565296114"/>
          <c:h val="0.61192300459889792"/>
        </c:manualLayout>
      </c:layout>
      <c:lineChart>
        <c:grouping val="standard"/>
        <c:varyColors val="0"/>
        <c:ser>
          <c:idx val="0"/>
          <c:order val="0"/>
          <c:tx>
            <c:strRef>
              <c:f>Table1!$I$1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movingAvg"/>
            <c:period val="2"/>
            <c:dispRSqr val="1"/>
            <c:dispEq val="1"/>
            <c:trendlineLbl>
              <c:layout>
                <c:manualLayout>
                  <c:x val="-1.4499454433156487E-2"/>
                  <c:y val="-9.57357929937168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Table1!$D$1:$D$79</c:f>
              <c:strCache>
                <c:ptCount val="79"/>
                <c:pt idx="0">
                  <c:v>Growth</c:v>
                </c:pt>
                <c:pt idx="1">
                  <c:v>10%</c:v>
                </c:pt>
                <c:pt idx="2">
                  <c:v>11%</c:v>
                </c:pt>
                <c:pt idx="3">
                  <c:v>12%</c:v>
                </c:pt>
                <c:pt idx="4">
                  <c:v>9%</c:v>
                </c:pt>
                <c:pt idx="5">
                  <c:v>8%</c:v>
                </c:pt>
                <c:pt idx="6">
                  <c:v>10%</c:v>
                </c:pt>
                <c:pt idx="7">
                  <c:v>10%</c:v>
                </c:pt>
                <c:pt idx="8">
                  <c:v>10%</c:v>
                </c:pt>
                <c:pt idx="9">
                  <c:v>11%</c:v>
                </c:pt>
                <c:pt idx="10">
                  <c:v>9%</c:v>
                </c:pt>
                <c:pt idx="11">
                  <c:v>8%</c:v>
                </c:pt>
                <c:pt idx="12">
                  <c:v>10%</c:v>
                </c:pt>
                <c:pt idx="13">
                  <c:v>10%</c:v>
                </c:pt>
                <c:pt idx="14">
                  <c:v>10%</c:v>
                </c:pt>
                <c:pt idx="15">
                  <c:v>12%</c:v>
                </c:pt>
                <c:pt idx="16">
                  <c:v>9%</c:v>
                </c:pt>
                <c:pt idx="17">
                  <c:v>8%</c:v>
                </c:pt>
                <c:pt idx="18">
                  <c:v>10%</c:v>
                </c:pt>
                <c:pt idx="19">
                  <c:v>11%</c:v>
                </c:pt>
                <c:pt idx="20">
                  <c:v>9%</c:v>
                </c:pt>
                <c:pt idx="21">
                  <c:v>8%</c:v>
                </c:pt>
                <c:pt idx="22">
                  <c:v>10%</c:v>
                </c:pt>
                <c:pt idx="23">
                  <c:v>10%</c:v>
                </c:pt>
                <c:pt idx="24">
                  <c:v>11%</c:v>
                </c:pt>
                <c:pt idx="25">
                  <c:v>10%</c:v>
                </c:pt>
                <c:pt idx="26">
                  <c:v>8%</c:v>
                </c:pt>
                <c:pt idx="27">
                  <c:v>7%</c:v>
                </c:pt>
                <c:pt idx="28">
                  <c:v>6%</c:v>
                </c:pt>
                <c:pt idx="29">
                  <c:v>5%</c:v>
                </c:pt>
                <c:pt idx="30">
                  <c:v>4%</c:v>
                </c:pt>
                <c:pt idx="31">
                  <c:v>3%</c:v>
                </c:pt>
                <c:pt idx="32">
                  <c:v>3%</c:v>
                </c:pt>
                <c:pt idx="33">
                  <c:v>2%</c:v>
                </c:pt>
                <c:pt idx="34">
                  <c:v>2%</c:v>
                </c:pt>
                <c:pt idx="35">
                  <c:v>1%</c:v>
                </c:pt>
                <c:pt idx="36">
                  <c:v>1%</c:v>
                </c:pt>
                <c:pt idx="37">
                  <c:v>1%</c:v>
                </c:pt>
                <c:pt idx="38">
                  <c:v>1%</c:v>
                </c:pt>
                <c:pt idx="39">
                  <c:v>2%</c:v>
                </c:pt>
                <c:pt idx="40">
                  <c:v>2%</c:v>
                </c:pt>
                <c:pt idx="41">
                  <c:v>3%</c:v>
                </c:pt>
                <c:pt idx="42">
                  <c:v>3%</c:v>
                </c:pt>
                <c:pt idx="43">
                  <c:v>4%</c:v>
                </c:pt>
                <c:pt idx="44">
                  <c:v>4%</c:v>
                </c:pt>
                <c:pt idx="45">
                  <c:v>5%</c:v>
                </c:pt>
                <c:pt idx="46">
                  <c:v>5%</c:v>
                </c:pt>
                <c:pt idx="47">
                  <c:v>6%</c:v>
                </c:pt>
                <c:pt idx="48">
                  <c:v>6%</c:v>
                </c:pt>
                <c:pt idx="49">
                  <c:v>7%</c:v>
                </c:pt>
                <c:pt idx="50">
                  <c:v>7%</c:v>
                </c:pt>
                <c:pt idx="51">
                  <c:v>8%</c:v>
                </c:pt>
                <c:pt idx="52">
                  <c:v>8%</c:v>
                </c:pt>
                <c:pt idx="53">
                  <c:v>9%</c:v>
                </c:pt>
                <c:pt idx="54">
                  <c:v>9%</c:v>
                </c:pt>
                <c:pt idx="55">
                  <c:v>10%</c:v>
                </c:pt>
                <c:pt idx="56">
                  <c:v>11%</c:v>
                </c:pt>
                <c:pt idx="57">
                  <c:v>12%</c:v>
                </c:pt>
                <c:pt idx="58">
                  <c:v>13%</c:v>
                </c:pt>
                <c:pt idx="59">
                  <c:v>14%</c:v>
                </c:pt>
                <c:pt idx="60">
                  <c:v>15%</c:v>
                </c:pt>
                <c:pt idx="61">
                  <c:v>16%</c:v>
                </c:pt>
                <c:pt idx="62">
                  <c:v>16%</c:v>
                </c:pt>
                <c:pt idx="63">
                  <c:v>17%</c:v>
                </c:pt>
                <c:pt idx="64">
                  <c:v>17%</c:v>
                </c:pt>
                <c:pt idx="65">
                  <c:v>18%</c:v>
                </c:pt>
                <c:pt idx="66">
                  <c:v>18%</c:v>
                </c:pt>
                <c:pt idx="67">
                  <c:v>19%</c:v>
                </c:pt>
                <c:pt idx="68">
                  <c:v>19%</c:v>
                </c:pt>
                <c:pt idx="69">
                  <c:v>20%</c:v>
                </c:pt>
                <c:pt idx="70">
                  <c:v>20%</c:v>
                </c:pt>
                <c:pt idx="71">
                  <c:v>21%</c:v>
                </c:pt>
                <c:pt idx="72">
                  <c:v>21%</c:v>
                </c:pt>
                <c:pt idx="73">
                  <c:v>22%</c:v>
                </c:pt>
                <c:pt idx="74">
                  <c:v>23%</c:v>
                </c:pt>
                <c:pt idx="75">
                  <c:v>24%</c:v>
                </c:pt>
                <c:pt idx="76">
                  <c:v>25%</c:v>
                </c:pt>
                <c:pt idx="77">
                  <c:v>26%</c:v>
                </c:pt>
                <c:pt idx="78">
                  <c:v>27%</c:v>
                </c:pt>
              </c:strCache>
            </c:strRef>
          </c:cat>
          <c:val>
            <c:numRef>
              <c:f>Table1!$I$2:$I$79</c:f>
              <c:numCache>
                <c:formatCode>General</c:formatCode>
                <c:ptCount val="7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C-4026-9B4B-2631B888C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73371264"/>
        <c:axId val="1073349184"/>
      </c:lineChart>
      <c:catAx>
        <c:axId val="10733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49184"/>
        <c:crosses val="autoZero"/>
        <c:auto val="1"/>
        <c:lblAlgn val="ctr"/>
        <c:lblOffset val="100"/>
        <c:noMultiLvlLbl val="0"/>
      </c:catAx>
      <c:valAx>
        <c:axId val="107334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71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and decrease rates have positive correlation with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Table1!$I$1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Table1!$E$1:$E$79</c:f>
              <c:strCache>
                <c:ptCount val="79"/>
                <c:pt idx="0">
                  <c:v>Decrease Rate</c:v>
                </c:pt>
                <c:pt idx="1">
                  <c:v>5%</c:v>
                </c:pt>
                <c:pt idx="2">
                  <c:v>6%</c:v>
                </c:pt>
                <c:pt idx="3">
                  <c:v>7%</c:v>
                </c:pt>
                <c:pt idx="4">
                  <c:v>8%</c:v>
                </c:pt>
                <c:pt idx="5">
                  <c:v>9%</c:v>
                </c:pt>
                <c:pt idx="6">
                  <c:v>5%</c:v>
                </c:pt>
                <c:pt idx="7">
                  <c:v>7%</c:v>
                </c:pt>
                <c:pt idx="8">
                  <c:v>7%</c:v>
                </c:pt>
                <c:pt idx="9">
                  <c:v>8%</c:v>
                </c:pt>
                <c:pt idx="10">
                  <c:v>10%</c:v>
                </c:pt>
                <c:pt idx="11">
                  <c:v>5%</c:v>
                </c:pt>
                <c:pt idx="12">
                  <c:v>6%</c:v>
                </c:pt>
                <c:pt idx="13">
                  <c:v>8%</c:v>
                </c:pt>
                <c:pt idx="14">
                  <c:v>9%</c:v>
                </c:pt>
                <c:pt idx="15">
                  <c:v>9%</c:v>
                </c:pt>
                <c:pt idx="16">
                  <c:v>7%</c:v>
                </c:pt>
                <c:pt idx="17">
                  <c:v>6%</c:v>
                </c:pt>
                <c:pt idx="18">
                  <c:v>5%</c:v>
                </c:pt>
                <c:pt idx="19">
                  <c:v>4%</c:v>
                </c:pt>
                <c:pt idx="20">
                  <c:v>3%</c:v>
                </c:pt>
                <c:pt idx="21">
                  <c:v>2%</c:v>
                </c:pt>
                <c:pt idx="22">
                  <c:v>1%</c:v>
                </c:pt>
                <c:pt idx="23">
                  <c:v>5%</c:v>
                </c:pt>
                <c:pt idx="24">
                  <c:v>6%</c:v>
                </c:pt>
                <c:pt idx="25">
                  <c:v>7%</c:v>
                </c:pt>
                <c:pt idx="26">
                  <c:v>7%</c:v>
                </c:pt>
                <c:pt idx="27">
                  <c:v>5%</c:v>
                </c:pt>
                <c:pt idx="28">
                  <c:v>4%</c:v>
                </c:pt>
                <c:pt idx="29">
                  <c:v>3%</c:v>
                </c:pt>
                <c:pt idx="30">
                  <c:v>2%</c:v>
                </c:pt>
                <c:pt idx="31">
                  <c:v>1%</c:v>
                </c:pt>
                <c:pt idx="32">
                  <c:v>1%</c:v>
                </c:pt>
                <c:pt idx="33">
                  <c:v>6%</c:v>
                </c:pt>
                <c:pt idx="34">
                  <c:v>6%</c:v>
                </c:pt>
                <c:pt idx="35">
                  <c:v>7%</c:v>
                </c:pt>
                <c:pt idx="36">
                  <c:v>7%</c:v>
                </c:pt>
                <c:pt idx="37">
                  <c:v>8%</c:v>
                </c:pt>
                <c:pt idx="38">
                  <c:v>8%</c:v>
                </c:pt>
                <c:pt idx="39">
                  <c:v>8%</c:v>
                </c:pt>
                <c:pt idx="40">
                  <c:v>8%</c:v>
                </c:pt>
                <c:pt idx="41">
                  <c:v>9%</c:v>
                </c:pt>
                <c:pt idx="42">
                  <c:v>9%</c:v>
                </c:pt>
                <c:pt idx="43">
                  <c:v>10%</c:v>
                </c:pt>
                <c:pt idx="44">
                  <c:v>10%</c:v>
                </c:pt>
                <c:pt idx="45">
                  <c:v>5%</c:v>
                </c:pt>
                <c:pt idx="46">
                  <c:v>5%</c:v>
                </c:pt>
                <c:pt idx="47">
                  <c:v>4%</c:v>
                </c:pt>
                <c:pt idx="48">
                  <c:v>4%</c:v>
                </c:pt>
                <c:pt idx="49">
                  <c:v>3%</c:v>
                </c:pt>
                <c:pt idx="50">
                  <c:v>3%</c:v>
                </c:pt>
                <c:pt idx="51">
                  <c:v>2%</c:v>
                </c:pt>
                <c:pt idx="52">
                  <c:v>2%</c:v>
                </c:pt>
                <c:pt idx="53">
                  <c:v>1%</c:v>
                </c:pt>
                <c:pt idx="54">
                  <c:v>1%</c:v>
                </c:pt>
                <c:pt idx="55">
                  <c:v>6%</c:v>
                </c:pt>
                <c:pt idx="56">
                  <c:v>7%</c:v>
                </c:pt>
                <c:pt idx="57">
                  <c:v>8%</c:v>
                </c:pt>
                <c:pt idx="58">
                  <c:v>8%</c:v>
                </c:pt>
                <c:pt idx="59">
                  <c:v>9%</c:v>
                </c:pt>
                <c:pt idx="60">
                  <c:v>10%</c:v>
                </c:pt>
                <c:pt idx="61">
                  <c:v>11%</c:v>
                </c:pt>
                <c:pt idx="62">
                  <c:v>11%</c:v>
                </c:pt>
                <c:pt idx="63">
                  <c:v>12%</c:v>
                </c:pt>
                <c:pt idx="64">
                  <c:v>12%</c:v>
                </c:pt>
                <c:pt idx="65">
                  <c:v>13%</c:v>
                </c:pt>
                <c:pt idx="66">
                  <c:v>13%</c:v>
                </c:pt>
                <c:pt idx="67">
                  <c:v>14%</c:v>
                </c:pt>
                <c:pt idx="68">
                  <c:v>14%</c:v>
                </c:pt>
                <c:pt idx="69">
                  <c:v>15%</c:v>
                </c:pt>
                <c:pt idx="70">
                  <c:v>15%</c:v>
                </c:pt>
                <c:pt idx="71">
                  <c:v>16%</c:v>
                </c:pt>
                <c:pt idx="72">
                  <c:v>16%</c:v>
                </c:pt>
                <c:pt idx="73">
                  <c:v>17%</c:v>
                </c:pt>
                <c:pt idx="74">
                  <c:v>18%</c:v>
                </c:pt>
                <c:pt idx="75">
                  <c:v>19%</c:v>
                </c:pt>
                <c:pt idx="76">
                  <c:v>20%</c:v>
                </c:pt>
                <c:pt idx="77">
                  <c:v>21%</c:v>
                </c:pt>
                <c:pt idx="78">
                  <c:v>22%</c:v>
                </c:pt>
              </c:strCache>
            </c:strRef>
          </c:cat>
          <c:val>
            <c:numRef>
              <c:f>Table1!$I$2:$I$79</c:f>
              <c:numCache>
                <c:formatCode>General</c:formatCode>
                <c:ptCount val="7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2-4CCF-8526-AF25D6D5D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52691440"/>
        <c:axId val="1052700560"/>
      </c:lineChart>
      <c:catAx>
        <c:axId val="105269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00560"/>
        <c:crosses val="autoZero"/>
        <c:auto val="1"/>
        <c:lblAlgn val="ctr"/>
        <c:lblOffset val="100"/>
        <c:noMultiLvlLbl val="0"/>
      </c:catAx>
      <c:valAx>
        <c:axId val="105270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91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Oxygen_Level</a:t>
            </a:r>
            <a:r>
              <a:rPr lang="en-US" baseline="0"/>
              <a:t> &amp; Phytoplankton density</a:t>
            </a:r>
          </a:p>
          <a:p>
            <a:pPr>
              <a:defRPr/>
            </a:pPr>
            <a:r>
              <a:rPr lang="en-US" baseline="0"/>
              <a:t> has negative correlation with linear regression</a:t>
            </a:r>
            <a:endParaRPr lang="en-US"/>
          </a:p>
        </c:rich>
      </c:tx>
      <c:layout>
        <c:manualLayout>
          <c:xMode val="edge"/>
          <c:yMode val="edge"/>
          <c:x val="9.0853016771469758E-2"/>
          <c:y val="1.8518458388577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02200716013894E-2"/>
          <c:y val="0.22991981672394043"/>
          <c:w val="0.9004008606451267"/>
          <c:h val="0.64546039992423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Table1!$M$1</c:f>
              <c:strCache>
                <c:ptCount val="1"/>
                <c:pt idx="0">
                  <c:v>Oxygen_Level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5"/>
            <c:backward val="5"/>
            <c:dispRSqr val="1"/>
            <c:dispEq val="1"/>
            <c:trendlineLbl>
              <c:layout>
                <c:manualLayout>
                  <c:x val="0.16491956816892492"/>
                  <c:y val="-0.67566819772528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5"/>
            <c:backward val="5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xVal>
            <c:numRef>
              <c:f>Table1!$L$2:$L$79</c:f>
              <c:numCache>
                <c:formatCode>General</c:formatCode>
                <c:ptCount val="78"/>
                <c:pt idx="0">
                  <c:v>1200</c:v>
                </c:pt>
                <c:pt idx="1">
                  <c:v>1300</c:v>
                </c:pt>
                <c:pt idx="2">
                  <c:v>1250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2500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  <c:pt idx="22">
                  <c:v>3300</c:v>
                </c:pt>
                <c:pt idx="23">
                  <c:v>3400</c:v>
                </c:pt>
                <c:pt idx="24">
                  <c:v>3500</c:v>
                </c:pt>
                <c:pt idx="25">
                  <c:v>3600</c:v>
                </c:pt>
                <c:pt idx="26">
                  <c:v>3700</c:v>
                </c:pt>
                <c:pt idx="27">
                  <c:v>3800</c:v>
                </c:pt>
                <c:pt idx="28">
                  <c:v>3900</c:v>
                </c:pt>
                <c:pt idx="29">
                  <c:v>4000</c:v>
                </c:pt>
                <c:pt idx="30">
                  <c:v>4100</c:v>
                </c:pt>
                <c:pt idx="31">
                  <c:v>4100</c:v>
                </c:pt>
                <c:pt idx="32">
                  <c:v>4200</c:v>
                </c:pt>
                <c:pt idx="33">
                  <c:v>4200</c:v>
                </c:pt>
                <c:pt idx="34">
                  <c:v>4300</c:v>
                </c:pt>
                <c:pt idx="35">
                  <c:v>4300</c:v>
                </c:pt>
                <c:pt idx="36">
                  <c:v>4400</c:v>
                </c:pt>
                <c:pt idx="37">
                  <c:v>4400</c:v>
                </c:pt>
                <c:pt idx="38">
                  <c:v>4500</c:v>
                </c:pt>
                <c:pt idx="39">
                  <c:v>4500</c:v>
                </c:pt>
                <c:pt idx="40">
                  <c:v>4600</c:v>
                </c:pt>
                <c:pt idx="41">
                  <c:v>4600</c:v>
                </c:pt>
                <c:pt idx="42">
                  <c:v>4700</c:v>
                </c:pt>
                <c:pt idx="43">
                  <c:v>4700</c:v>
                </c:pt>
                <c:pt idx="44">
                  <c:v>4800</c:v>
                </c:pt>
                <c:pt idx="45">
                  <c:v>4800</c:v>
                </c:pt>
                <c:pt idx="46">
                  <c:v>4900</c:v>
                </c:pt>
                <c:pt idx="47">
                  <c:v>4900</c:v>
                </c:pt>
                <c:pt idx="48">
                  <c:v>5000</c:v>
                </c:pt>
                <c:pt idx="49">
                  <c:v>5000</c:v>
                </c:pt>
                <c:pt idx="50">
                  <c:v>5100</c:v>
                </c:pt>
                <c:pt idx="51">
                  <c:v>5100</c:v>
                </c:pt>
                <c:pt idx="52">
                  <c:v>5200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6200</c:v>
                </c:pt>
                <c:pt idx="62">
                  <c:v>6000</c:v>
                </c:pt>
                <c:pt idx="63">
                  <c:v>6300</c:v>
                </c:pt>
                <c:pt idx="64">
                  <c:v>6100</c:v>
                </c:pt>
                <c:pt idx="65">
                  <c:v>6400</c:v>
                </c:pt>
                <c:pt idx="66">
                  <c:v>6200</c:v>
                </c:pt>
                <c:pt idx="67">
                  <c:v>6500</c:v>
                </c:pt>
                <c:pt idx="68">
                  <c:v>6300</c:v>
                </c:pt>
                <c:pt idx="69">
                  <c:v>6600</c:v>
                </c:pt>
                <c:pt idx="70">
                  <c:v>6400</c:v>
                </c:pt>
                <c:pt idx="71">
                  <c:v>6700</c:v>
                </c:pt>
                <c:pt idx="72">
                  <c:v>6500</c:v>
                </c:pt>
                <c:pt idx="73">
                  <c:v>6600</c:v>
                </c:pt>
                <c:pt idx="74">
                  <c:v>6700</c:v>
                </c:pt>
                <c:pt idx="75">
                  <c:v>6800</c:v>
                </c:pt>
                <c:pt idx="76">
                  <c:v>6900</c:v>
                </c:pt>
                <c:pt idx="77">
                  <c:v>7000</c:v>
                </c:pt>
              </c:numCache>
            </c:numRef>
          </c:xVal>
          <c:yVal>
            <c:numRef>
              <c:f>Table1!$M$2:$M$79</c:f>
              <c:numCache>
                <c:formatCode>General</c:formatCode>
                <c:ptCount val="78"/>
                <c:pt idx="0">
                  <c:v>7.2</c:v>
                </c:pt>
                <c:pt idx="1">
                  <c:v>7.1</c:v>
                </c:pt>
                <c:pt idx="2">
                  <c:v>7</c:v>
                </c:pt>
                <c:pt idx="3">
                  <c:v>6.9</c:v>
                </c:pt>
                <c:pt idx="4">
                  <c:v>6.8</c:v>
                </c:pt>
                <c:pt idx="5">
                  <c:v>6.7</c:v>
                </c:pt>
                <c:pt idx="6">
                  <c:v>6.6</c:v>
                </c:pt>
                <c:pt idx="7">
                  <c:v>6.5</c:v>
                </c:pt>
                <c:pt idx="8">
                  <c:v>6.4</c:v>
                </c:pt>
                <c:pt idx="9">
                  <c:v>6.3</c:v>
                </c:pt>
                <c:pt idx="10">
                  <c:v>6.2</c:v>
                </c:pt>
                <c:pt idx="11">
                  <c:v>6.1</c:v>
                </c:pt>
                <c:pt idx="12">
                  <c:v>6</c:v>
                </c:pt>
                <c:pt idx="13">
                  <c:v>5.9</c:v>
                </c:pt>
                <c:pt idx="14">
                  <c:v>5.8</c:v>
                </c:pt>
                <c:pt idx="15">
                  <c:v>5.7</c:v>
                </c:pt>
                <c:pt idx="16">
                  <c:v>5.6</c:v>
                </c:pt>
                <c:pt idx="17">
                  <c:v>5.5</c:v>
                </c:pt>
                <c:pt idx="18">
                  <c:v>5.4</c:v>
                </c:pt>
                <c:pt idx="19">
                  <c:v>5.3</c:v>
                </c:pt>
                <c:pt idx="20">
                  <c:v>5.2</c:v>
                </c:pt>
                <c:pt idx="21">
                  <c:v>5.0999999999999996</c:v>
                </c:pt>
                <c:pt idx="22">
                  <c:v>5</c:v>
                </c:pt>
                <c:pt idx="23">
                  <c:v>4.9000000000000004</c:v>
                </c:pt>
                <c:pt idx="24">
                  <c:v>4.8</c:v>
                </c:pt>
                <c:pt idx="25">
                  <c:v>4.7</c:v>
                </c:pt>
                <c:pt idx="26">
                  <c:v>4.5999999999999996</c:v>
                </c:pt>
                <c:pt idx="27">
                  <c:v>4.5</c:v>
                </c:pt>
                <c:pt idx="28">
                  <c:v>4.4000000000000004</c:v>
                </c:pt>
                <c:pt idx="29">
                  <c:v>4.3</c:v>
                </c:pt>
                <c:pt idx="30">
                  <c:v>4.2</c:v>
                </c:pt>
                <c:pt idx="31">
                  <c:v>4.2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</c:v>
                </c:pt>
                <c:pt idx="35">
                  <c:v>4</c:v>
                </c:pt>
                <c:pt idx="36">
                  <c:v>3.9</c:v>
                </c:pt>
                <c:pt idx="37">
                  <c:v>3.9</c:v>
                </c:pt>
                <c:pt idx="38">
                  <c:v>3.8</c:v>
                </c:pt>
                <c:pt idx="39">
                  <c:v>3.8</c:v>
                </c:pt>
                <c:pt idx="40">
                  <c:v>3.7</c:v>
                </c:pt>
                <c:pt idx="41">
                  <c:v>3.7</c:v>
                </c:pt>
                <c:pt idx="42">
                  <c:v>3.6</c:v>
                </c:pt>
                <c:pt idx="43">
                  <c:v>3.6</c:v>
                </c:pt>
                <c:pt idx="44">
                  <c:v>3.5</c:v>
                </c:pt>
                <c:pt idx="45">
                  <c:v>3.5</c:v>
                </c:pt>
                <c:pt idx="46">
                  <c:v>3.4</c:v>
                </c:pt>
                <c:pt idx="47">
                  <c:v>3.4</c:v>
                </c:pt>
                <c:pt idx="48">
                  <c:v>3.3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3.1</c:v>
                </c:pt>
                <c:pt idx="54">
                  <c:v>3</c:v>
                </c:pt>
                <c:pt idx="55">
                  <c:v>2.9</c:v>
                </c:pt>
                <c:pt idx="56">
                  <c:v>2.8</c:v>
                </c:pt>
                <c:pt idx="57">
                  <c:v>2.7</c:v>
                </c:pt>
                <c:pt idx="58">
                  <c:v>2.6</c:v>
                </c:pt>
                <c:pt idx="59">
                  <c:v>2.5</c:v>
                </c:pt>
                <c:pt idx="60">
                  <c:v>2.4</c:v>
                </c:pt>
                <c:pt idx="61">
                  <c:v>2.1</c:v>
                </c:pt>
                <c:pt idx="62">
                  <c:v>2.2999999999999998</c:v>
                </c:pt>
                <c:pt idx="63">
                  <c:v>2</c:v>
                </c:pt>
                <c:pt idx="64">
                  <c:v>2.2000000000000002</c:v>
                </c:pt>
                <c:pt idx="65">
                  <c:v>1.9</c:v>
                </c:pt>
                <c:pt idx="66">
                  <c:v>2.1</c:v>
                </c:pt>
                <c:pt idx="67">
                  <c:v>1.8</c:v>
                </c:pt>
                <c:pt idx="68">
                  <c:v>2</c:v>
                </c:pt>
                <c:pt idx="69">
                  <c:v>1.7</c:v>
                </c:pt>
                <c:pt idx="70">
                  <c:v>1.9</c:v>
                </c:pt>
                <c:pt idx="71">
                  <c:v>1.6</c:v>
                </c:pt>
                <c:pt idx="72">
                  <c:v>1.8</c:v>
                </c:pt>
                <c:pt idx="73">
                  <c:v>1.7</c:v>
                </c:pt>
                <c:pt idx="74">
                  <c:v>1.6</c:v>
                </c:pt>
                <c:pt idx="75">
                  <c:v>1.5</c:v>
                </c:pt>
                <c:pt idx="76">
                  <c:v>1.4</c:v>
                </c:pt>
                <c:pt idx="77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D4-4382-BE5D-941D1A75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647760"/>
        <c:axId val="1052650160"/>
      </c:scatterChart>
      <c:valAx>
        <c:axId val="10526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50160"/>
        <c:crosses val="autoZero"/>
        <c:crossBetween val="midCat"/>
      </c:valAx>
      <c:valAx>
        <c:axId val="10526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4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and growth rates have positive correlation with moving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01555637097116E-2"/>
          <c:y val="0.21709566889093479"/>
          <c:w val="0.90130317565296114"/>
          <c:h val="0.61192300459889792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Table1!$I$2:$I$79</c:f>
              <c:numCache>
                <c:formatCode>General</c:formatCode>
                <c:ptCount val="7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</c:numCache>
            </c:numRef>
          </c:cat>
          <c:val>
            <c:numRef>
              <c:f>Table1!$D$2:$D$79</c:f>
              <c:numCache>
                <c:formatCode>0%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0.09</c:v>
                </c:pt>
                <c:pt idx="4">
                  <c:v>0.08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0.11</c:v>
                </c:pt>
                <c:pt idx="9">
                  <c:v>0.09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0.12</c:v>
                </c:pt>
                <c:pt idx="15">
                  <c:v>0.09</c:v>
                </c:pt>
                <c:pt idx="16">
                  <c:v>0.08</c:v>
                </c:pt>
                <c:pt idx="17">
                  <c:v>0.1</c:v>
                </c:pt>
                <c:pt idx="18">
                  <c:v>0.11</c:v>
                </c:pt>
                <c:pt idx="19">
                  <c:v>0.09</c:v>
                </c:pt>
                <c:pt idx="20">
                  <c:v>0.08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0.08</c:v>
                </c:pt>
                <c:pt idx="26">
                  <c:v>7.0000000000000007E-2</c:v>
                </c:pt>
                <c:pt idx="27">
                  <c:v>0.06</c:v>
                </c:pt>
                <c:pt idx="28">
                  <c:v>0.05</c:v>
                </c:pt>
                <c:pt idx="29">
                  <c:v>0.04</c:v>
                </c:pt>
                <c:pt idx="30">
                  <c:v>0.03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0.02</c:v>
                </c:pt>
                <c:pt idx="40">
                  <c:v>0.03</c:v>
                </c:pt>
                <c:pt idx="41">
                  <c:v>0.03</c:v>
                </c:pt>
                <c:pt idx="42">
                  <c:v>0.04</c:v>
                </c:pt>
                <c:pt idx="43">
                  <c:v>0.04</c:v>
                </c:pt>
                <c:pt idx="44">
                  <c:v>0.05</c:v>
                </c:pt>
                <c:pt idx="45">
                  <c:v>0.05</c:v>
                </c:pt>
                <c:pt idx="46">
                  <c:v>0.06</c:v>
                </c:pt>
                <c:pt idx="47">
                  <c:v>0.06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0.08</c:v>
                </c:pt>
                <c:pt idx="51">
                  <c:v>0.08</c:v>
                </c:pt>
                <c:pt idx="52">
                  <c:v>0.09</c:v>
                </c:pt>
                <c:pt idx="53">
                  <c:v>0.09</c:v>
                </c:pt>
                <c:pt idx="54">
                  <c:v>0.1</c:v>
                </c:pt>
                <c:pt idx="55">
                  <c:v>0.11</c:v>
                </c:pt>
                <c:pt idx="56">
                  <c:v>0.12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0.15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0.19</c:v>
                </c:pt>
                <c:pt idx="68">
                  <c:v>0.2</c:v>
                </c:pt>
                <c:pt idx="69">
                  <c:v>0.2</c:v>
                </c:pt>
                <c:pt idx="70">
                  <c:v>0.21</c:v>
                </c:pt>
                <c:pt idx="71">
                  <c:v>0.21</c:v>
                </c:pt>
                <c:pt idx="72">
                  <c:v>0.22</c:v>
                </c:pt>
                <c:pt idx="73">
                  <c:v>0.23</c:v>
                </c:pt>
                <c:pt idx="74">
                  <c:v>0.24</c:v>
                </c:pt>
                <c:pt idx="75">
                  <c:v>0.25</c:v>
                </c:pt>
                <c:pt idx="76">
                  <c:v>0.26</c:v>
                </c:pt>
                <c:pt idx="77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7-40A4-9465-6330020B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73371264"/>
        <c:axId val="1073349184"/>
      </c:lineChart>
      <c:catAx>
        <c:axId val="10733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49184"/>
        <c:crosses val="autoZero"/>
        <c:auto val="1"/>
        <c:lblAlgn val="ctr"/>
        <c:lblOffset val="100"/>
        <c:noMultiLvlLbl val="0"/>
      </c:catAx>
      <c:valAx>
        <c:axId val="10733491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71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</a:rPr>
              <a:t>Temperature </a:t>
            </a:r>
            <a:r>
              <a:rPr lang="en-US" sz="1400" baseline="0">
                <a:latin typeface="+mj-lt"/>
              </a:rPr>
              <a:t>and its effect on 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</a:rPr>
              <a:t>Phytoplankton_Density </a:t>
            </a:r>
            <a:endParaRPr lang="en-US" sz="1400">
              <a:latin typeface="+mj-lt"/>
            </a:endParaRPr>
          </a:p>
        </c:rich>
      </c:tx>
      <c:layout>
        <c:manualLayout>
          <c:xMode val="edge"/>
          <c:yMode val="edge"/>
          <c:x val="0.2449860017497812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9990740740740739"/>
          <c:w val="0.65530796150481185"/>
          <c:h val="0.54410505978419366"/>
        </c:manualLayout>
      </c:layout>
      <c:lineChart>
        <c:grouping val="standard"/>
        <c:varyColors val="0"/>
        <c:ser>
          <c:idx val="0"/>
          <c:order val="0"/>
          <c:tx>
            <c:strRef>
              <c:f>Table1!$L$1</c:f>
              <c:strCache>
                <c:ptCount val="1"/>
                <c:pt idx="0">
                  <c:v>Phytoplankton_Density_cells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Table1!$I$1:$I$79</c:f>
              <c:strCache>
                <c:ptCount val="79"/>
                <c:pt idx="0">
                  <c:v>Temperature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31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36</c:v>
                </c:pt>
                <c:pt idx="57">
                  <c:v>36</c:v>
                </c:pt>
                <c:pt idx="58">
                  <c:v>37</c:v>
                </c:pt>
                <c:pt idx="59">
                  <c:v>37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41</c:v>
                </c:pt>
                <c:pt idx="75">
                  <c:v>41</c:v>
                </c:pt>
                <c:pt idx="76">
                  <c:v>42</c:v>
                </c:pt>
                <c:pt idx="77">
                  <c:v>42</c:v>
                </c:pt>
                <c:pt idx="78">
                  <c:v>43</c:v>
                </c:pt>
              </c:strCache>
            </c:strRef>
          </c:cat>
          <c:val>
            <c:numRef>
              <c:f>Table1!$L$1:$L$79</c:f>
              <c:numCache>
                <c:formatCode>General</c:formatCode>
                <c:ptCount val="79"/>
                <c:pt idx="0">
                  <c:v>0</c:v>
                </c:pt>
                <c:pt idx="1">
                  <c:v>1200</c:v>
                </c:pt>
                <c:pt idx="2">
                  <c:v>1300</c:v>
                </c:pt>
                <c:pt idx="3">
                  <c:v>1250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4100</c:v>
                </c:pt>
                <c:pt idx="33">
                  <c:v>4200</c:v>
                </c:pt>
                <c:pt idx="34">
                  <c:v>4200</c:v>
                </c:pt>
                <c:pt idx="35">
                  <c:v>4300</c:v>
                </c:pt>
                <c:pt idx="36">
                  <c:v>4300</c:v>
                </c:pt>
                <c:pt idx="37">
                  <c:v>4400</c:v>
                </c:pt>
                <c:pt idx="38">
                  <c:v>4400</c:v>
                </c:pt>
                <c:pt idx="39">
                  <c:v>4500</c:v>
                </c:pt>
                <c:pt idx="40">
                  <c:v>4500</c:v>
                </c:pt>
                <c:pt idx="41">
                  <c:v>4600</c:v>
                </c:pt>
                <c:pt idx="42">
                  <c:v>4600</c:v>
                </c:pt>
                <c:pt idx="43">
                  <c:v>4700</c:v>
                </c:pt>
                <c:pt idx="44">
                  <c:v>4700</c:v>
                </c:pt>
                <c:pt idx="45">
                  <c:v>4800</c:v>
                </c:pt>
                <c:pt idx="46">
                  <c:v>4800</c:v>
                </c:pt>
                <c:pt idx="47">
                  <c:v>4900</c:v>
                </c:pt>
                <c:pt idx="48">
                  <c:v>4900</c:v>
                </c:pt>
                <c:pt idx="49">
                  <c:v>5000</c:v>
                </c:pt>
                <c:pt idx="50">
                  <c:v>5000</c:v>
                </c:pt>
                <c:pt idx="51">
                  <c:v>5100</c:v>
                </c:pt>
                <c:pt idx="52">
                  <c:v>5100</c:v>
                </c:pt>
                <c:pt idx="53">
                  <c:v>5200</c:v>
                </c:pt>
                <c:pt idx="54">
                  <c:v>5200</c:v>
                </c:pt>
                <c:pt idx="55">
                  <c:v>5300</c:v>
                </c:pt>
                <c:pt idx="56">
                  <c:v>5400</c:v>
                </c:pt>
                <c:pt idx="57">
                  <c:v>5500</c:v>
                </c:pt>
                <c:pt idx="58">
                  <c:v>5600</c:v>
                </c:pt>
                <c:pt idx="59">
                  <c:v>5700</c:v>
                </c:pt>
                <c:pt idx="60">
                  <c:v>5800</c:v>
                </c:pt>
                <c:pt idx="61">
                  <c:v>5900</c:v>
                </c:pt>
                <c:pt idx="62">
                  <c:v>6200</c:v>
                </c:pt>
                <c:pt idx="63">
                  <c:v>6000</c:v>
                </c:pt>
                <c:pt idx="64">
                  <c:v>6300</c:v>
                </c:pt>
                <c:pt idx="65">
                  <c:v>6100</c:v>
                </c:pt>
                <c:pt idx="66">
                  <c:v>6400</c:v>
                </c:pt>
                <c:pt idx="67">
                  <c:v>6200</c:v>
                </c:pt>
                <c:pt idx="68">
                  <c:v>6500</c:v>
                </c:pt>
                <c:pt idx="69">
                  <c:v>6300</c:v>
                </c:pt>
                <c:pt idx="70">
                  <c:v>6600</c:v>
                </c:pt>
                <c:pt idx="71">
                  <c:v>6400</c:v>
                </c:pt>
                <c:pt idx="72">
                  <c:v>6700</c:v>
                </c:pt>
                <c:pt idx="73">
                  <c:v>6500</c:v>
                </c:pt>
                <c:pt idx="74">
                  <c:v>6600</c:v>
                </c:pt>
                <c:pt idx="75">
                  <c:v>6700</c:v>
                </c:pt>
                <c:pt idx="76">
                  <c:v>6800</c:v>
                </c:pt>
                <c:pt idx="77">
                  <c:v>6900</c:v>
                </c:pt>
                <c:pt idx="78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9-43EC-AED7-766218F33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366895"/>
        <c:axId val="721367855"/>
      </c:lineChart>
      <c:catAx>
        <c:axId val="7213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67855"/>
        <c:crosses val="autoZero"/>
        <c:auto val="1"/>
        <c:lblAlgn val="ctr"/>
        <c:lblOffset val="100"/>
        <c:noMultiLvlLbl val="0"/>
      </c:catAx>
      <c:valAx>
        <c:axId val="72136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6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474474474474"/>
          <c:y val="0.19642300309476241"/>
          <c:w val="0.23588588588588588"/>
          <c:h val="0.735129862498530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Salinity and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77202909011373566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Table1!$J$1</c:f>
              <c:strCache>
                <c:ptCount val="1"/>
                <c:pt idx="0">
                  <c:v>Salinity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638588209260727"/>
                  <c:y val="-0.56157519198989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Table1!$D$1:$D$79</c:f>
              <c:strCache>
                <c:ptCount val="79"/>
                <c:pt idx="0">
                  <c:v>Growth</c:v>
                </c:pt>
                <c:pt idx="1">
                  <c:v>10%</c:v>
                </c:pt>
                <c:pt idx="2">
                  <c:v>11%</c:v>
                </c:pt>
                <c:pt idx="3">
                  <c:v>12%</c:v>
                </c:pt>
                <c:pt idx="4">
                  <c:v>9%</c:v>
                </c:pt>
                <c:pt idx="5">
                  <c:v>8%</c:v>
                </c:pt>
                <c:pt idx="6">
                  <c:v>10%</c:v>
                </c:pt>
                <c:pt idx="7">
                  <c:v>10%</c:v>
                </c:pt>
                <c:pt idx="8">
                  <c:v>10%</c:v>
                </c:pt>
                <c:pt idx="9">
                  <c:v>11%</c:v>
                </c:pt>
                <c:pt idx="10">
                  <c:v>9%</c:v>
                </c:pt>
                <c:pt idx="11">
                  <c:v>8%</c:v>
                </c:pt>
                <c:pt idx="12">
                  <c:v>10%</c:v>
                </c:pt>
                <c:pt idx="13">
                  <c:v>10%</c:v>
                </c:pt>
                <c:pt idx="14">
                  <c:v>10%</c:v>
                </c:pt>
                <c:pt idx="15">
                  <c:v>12%</c:v>
                </c:pt>
                <c:pt idx="16">
                  <c:v>9%</c:v>
                </c:pt>
                <c:pt idx="17">
                  <c:v>8%</c:v>
                </c:pt>
                <c:pt idx="18">
                  <c:v>10%</c:v>
                </c:pt>
                <c:pt idx="19">
                  <c:v>11%</c:v>
                </c:pt>
                <c:pt idx="20">
                  <c:v>9%</c:v>
                </c:pt>
                <c:pt idx="21">
                  <c:v>8%</c:v>
                </c:pt>
                <c:pt idx="22">
                  <c:v>10%</c:v>
                </c:pt>
                <c:pt idx="23">
                  <c:v>10%</c:v>
                </c:pt>
                <c:pt idx="24">
                  <c:v>11%</c:v>
                </c:pt>
                <c:pt idx="25">
                  <c:v>10%</c:v>
                </c:pt>
                <c:pt idx="26">
                  <c:v>8%</c:v>
                </c:pt>
                <c:pt idx="27">
                  <c:v>7%</c:v>
                </c:pt>
                <c:pt idx="28">
                  <c:v>6%</c:v>
                </c:pt>
                <c:pt idx="29">
                  <c:v>5%</c:v>
                </c:pt>
                <c:pt idx="30">
                  <c:v>4%</c:v>
                </c:pt>
                <c:pt idx="31">
                  <c:v>3%</c:v>
                </c:pt>
                <c:pt idx="32">
                  <c:v>3%</c:v>
                </c:pt>
                <c:pt idx="33">
                  <c:v>2%</c:v>
                </c:pt>
                <c:pt idx="34">
                  <c:v>2%</c:v>
                </c:pt>
                <c:pt idx="35">
                  <c:v>1%</c:v>
                </c:pt>
                <c:pt idx="36">
                  <c:v>1%</c:v>
                </c:pt>
                <c:pt idx="37">
                  <c:v>1%</c:v>
                </c:pt>
                <c:pt idx="38">
                  <c:v>1%</c:v>
                </c:pt>
                <c:pt idx="39">
                  <c:v>2%</c:v>
                </c:pt>
                <c:pt idx="40">
                  <c:v>2%</c:v>
                </c:pt>
                <c:pt idx="41">
                  <c:v>3%</c:v>
                </c:pt>
                <c:pt idx="42">
                  <c:v>3%</c:v>
                </c:pt>
                <c:pt idx="43">
                  <c:v>4%</c:v>
                </c:pt>
                <c:pt idx="44">
                  <c:v>4%</c:v>
                </c:pt>
                <c:pt idx="45">
                  <c:v>5%</c:v>
                </c:pt>
                <c:pt idx="46">
                  <c:v>5%</c:v>
                </c:pt>
                <c:pt idx="47">
                  <c:v>6%</c:v>
                </c:pt>
                <c:pt idx="48">
                  <c:v>6%</c:v>
                </c:pt>
                <c:pt idx="49">
                  <c:v>7%</c:v>
                </c:pt>
                <c:pt idx="50">
                  <c:v>7%</c:v>
                </c:pt>
                <c:pt idx="51">
                  <c:v>8%</c:v>
                </c:pt>
                <c:pt idx="52">
                  <c:v>8%</c:v>
                </c:pt>
                <c:pt idx="53">
                  <c:v>9%</c:v>
                </c:pt>
                <c:pt idx="54">
                  <c:v>9%</c:v>
                </c:pt>
                <c:pt idx="55">
                  <c:v>10%</c:v>
                </c:pt>
                <c:pt idx="56">
                  <c:v>11%</c:v>
                </c:pt>
                <c:pt idx="57">
                  <c:v>12%</c:v>
                </c:pt>
                <c:pt idx="58">
                  <c:v>13%</c:v>
                </c:pt>
                <c:pt idx="59">
                  <c:v>14%</c:v>
                </c:pt>
                <c:pt idx="60">
                  <c:v>15%</c:v>
                </c:pt>
                <c:pt idx="61">
                  <c:v>16%</c:v>
                </c:pt>
                <c:pt idx="62">
                  <c:v>16%</c:v>
                </c:pt>
                <c:pt idx="63">
                  <c:v>17%</c:v>
                </c:pt>
                <c:pt idx="64">
                  <c:v>17%</c:v>
                </c:pt>
                <c:pt idx="65">
                  <c:v>18%</c:v>
                </c:pt>
                <c:pt idx="66">
                  <c:v>18%</c:v>
                </c:pt>
                <c:pt idx="67">
                  <c:v>19%</c:v>
                </c:pt>
                <c:pt idx="68">
                  <c:v>19%</c:v>
                </c:pt>
                <c:pt idx="69">
                  <c:v>20%</c:v>
                </c:pt>
                <c:pt idx="70">
                  <c:v>20%</c:v>
                </c:pt>
                <c:pt idx="71">
                  <c:v>21%</c:v>
                </c:pt>
                <c:pt idx="72">
                  <c:v>21%</c:v>
                </c:pt>
                <c:pt idx="73">
                  <c:v>22%</c:v>
                </c:pt>
                <c:pt idx="74">
                  <c:v>23%</c:v>
                </c:pt>
                <c:pt idx="75">
                  <c:v>24%</c:v>
                </c:pt>
                <c:pt idx="76">
                  <c:v>25%</c:v>
                </c:pt>
                <c:pt idx="77">
                  <c:v>26%</c:v>
                </c:pt>
                <c:pt idx="78">
                  <c:v>27%</c:v>
                </c:pt>
              </c:strCache>
            </c:strRef>
          </c:cat>
          <c:val>
            <c:numRef>
              <c:f>Table1!$J$2:$J$79</c:f>
              <c:numCache>
                <c:formatCode>General</c:formatCode>
                <c:ptCount val="78"/>
                <c:pt idx="0">
                  <c:v>35</c:v>
                </c:pt>
                <c:pt idx="1">
                  <c:v>36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35</c:v>
                </c:pt>
                <c:pt idx="7">
                  <c:v>33</c:v>
                </c:pt>
                <c:pt idx="8">
                  <c:v>32</c:v>
                </c:pt>
                <c:pt idx="9">
                  <c:v>32</c:v>
                </c:pt>
                <c:pt idx="10">
                  <c:v>30</c:v>
                </c:pt>
                <c:pt idx="11">
                  <c:v>31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8-4980-8A85-D51E3C92A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653903"/>
        <c:axId val="768654383"/>
      </c:lineChart>
      <c:catAx>
        <c:axId val="76865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54383"/>
        <c:crosses val="autoZero"/>
        <c:auto val="1"/>
        <c:lblAlgn val="ctr"/>
        <c:lblOffset val="100"/>
        <c:noMultiLvlLbl val="0"/>
      </c:catAx>
      <c:valAx>
        <c:axId val="7686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5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38779527559057"/>
          <c:y val="0.48226778944298632"/>
          <c:w val="0.18961220011432997"/>
          <c:h val="0.16666783318751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Salinity and decrease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3930555555555557"/>
          <c:w val="0.76025153105861765"/>
          <c:h val="0.58435914260717414"/>
        </c:manualLayout>
      </c:layout>
      <c:lineChart>
        <c:grouping val="standard"/>
        <c:varyColors val="0"/>
        <c:ser>
          <c:idx val="0"/>
          <c:order val="0"/>
          <c:tx>
            <c:strRef>
              <c:f>Table1!$J$1</c:f>
              <c:strCache>
                <c:ptCount val="1"/>
                <c:pt idx="0">
                  <c:v>Salinity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1"/>
            <c:dispEq val="1"/>
            <c:trendlineLbl>
              <c:layout>
                <c:manualLayout>
                  <c:x val="-1.8420603674540681E-2"/>
                  <c:y val="-0.5108406240886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Table1!$E$1:$E$79</c:f>
              <c:strCache>
                <c:ptCount val="79"/>
                <c:pt idx="0">
                  <c:v>Decrease Rate</c:v>
                </c:pt>
                <c:pt idx="1">
                  <c:v>5%</c:v>
                </c:pt>
                <c:pt idx="2">
                  <c:v>6%</c:v>
                </c:pt>
                <c:pt idx="3">
                  <c:v>7%</c:v>
                </c:pt>
                <c:pt idx="4">
                  <c:v>8%</c:v>
                </c:pt>
                <c:pt idx="5">
                  <c:v>9%</c:v>
                </c:pt>
                <c:pt idx="6">
                  <c:v>5%</c:v>
                </c:pt>
                <c:pt idx="7">
                  <c:v>7%</c:v>
                </c:pt>
                <c:pt idx="8">
                  <c:v>7%</c:v>
                </c:pt>
                <c:pt idx="9">
                  <c:v>8%</c:v>
                </c:pt>
                <c:pt idx="10">
                  <c:v>10%</c:v>
                </c:pt>
                <c:pt idx="11">
                  <c:v>5%</c:v>
                </c:pt>
                <c:pt idx="12">
                  <c:v>6%</c:v>
                </c:pt>
                <c:pt idx="13">
                  <c:v>8%</c:v>
                </c:pt>
                <c:pt idx="14">
                  <c:v>9%</c:v>
                </c:pt>
                <c:pt idx="15">
                  <c:v>9%</c:v>
                </c:pt>
                <c:pt idx="16">
                  <c:v>7%</c:v>
                </c:pt>
                <c:pt idx="17">
                  <c:v>6%</c:v>
                </c:pt>
                <c:pt idx="18">
                  <c:v>5%</c:v>
                </c:pt>
                <c:pt idx="19">
                  <c:v>4%</c:v>
                </c:pt>
                <c:pt idx="20">
                  <c:v>3%</c:v>
                </c:pt>
                <c:pt idx="21">
                  <c:v>2%</c:v>
                </c:pt>
                <c:pt idx="22">
                  <c:v>1%</c:v>
                </c:pt>
                <c:pt idx="23">
                  <c:v>5%</c:v>
                </c:pt>
                <c:pt idx="24">
                  <c:v>6%</c:v>
                </c:pt>
                <c:pt idx="25">
                  <c:v>7%</c:v>
                </c:pt>
                <c:pt idx="26">
                  <c:v>7%</c:v>
                </c:pt>
                <c:pt idx="27">
                  <c:v>5%</c:v>
                </c:pt>
                <c:pt idx="28">
                  <c:v>4%</c:v>
                </c:pt>
                <c:pt idx="29">
                  <c:v>3%</c:v>
                </c:pt>
                <c:pt idx="30">
                  <c:v>2%</c:v>
                </c:pt>
                <c:pt idx="31">
                  <c:v>1%</c:v>
                </c:pt>
                <c:pt idx="32">
                  <c:v>1%</c:v>
                </c:pt>
                <c:pt idx="33">
                  <c:v>6%</c:v>
                </c:pt>
                <c:pt idx="34">
                  <c:v>6%</c:v>
                </c:pt>
                <c:pt idx="35">
                  <c:v>7%</c:v>
                </c:pt>
                <c:pt idx="36">
                  <c:v>7%</c:v>
                </c:pt>
                <c:pt idx="37">
                  <c:v>8%</c:v>
                </c:pt>
                <c:pt idx="38">
                  <c:v>8%</c:v>
                </c:pt>
                <c:pt idx="39">
                  <c:v>8%</c:v>
                </c:pt>
                <c:pt idx="40">
                  <c:v>8%</c:v>
                </c:pt>
                <c:pt idx="41">
                  <c:v>9%</c:v>
                </c:pt>
                <c:pt idx="42">
                  <c:v>9%</c:v>
                </c:pt>
                <c:pt idx="43">
                  <c:v>10%</c:v>
                </c:pt>
                <c:pt idx="44">
                  <c:v>10%</c:v>
                </c:pt>
                <c:pt idx="45">
                  <c:v>5%</c:v>
                </c:pt>
                <c:pt idx="46">
                  <c:v>5%</c:v>
                </c:pt>
                <c:pt idx="47">
                  <c:v>4%</c:v>
                </c:pt>
                <c:pt idx="48">
                  <c:v>4%</c:v>
                </c:pt>
                <c:pt idx="49">
                  <c:v>3%</c:v>
                </c:pt>
                <c:pt idx="50">
                  <c:v>3%</c:v>
                </c:pt>
                <c:pt idx="51">
                  <c:v>2%</c:v>
                </c:pt>
                <c:pt idx="52">
                  <c:v>2%</c:v>
                </c:pt>
                <c:pt idx="53">
                  <c:v>1%</c:v>
                </c:pt>
                <c:pt idx="54">
                  <c:v>1%</c:v>
                </c:pt>
                <c:pt idx="55">
                  <c:v>6%</c:v>
                </c:pt>
                <c:pt idx="56">
                  <c:v>7%</c:v>
                </c:pt>
                <c:pt idx="57">
                  <c:v>8%</c:v>
                </c:pt>
                <c:pt idx="58">
                  <c:v>8%</c:v>
                </c:pt>
                <c:pt idx="59">
                  <c:v>9%</c:v>
                </c:pt>
                <c:pt idx="60">
                  <c:v>10%</c:v>
                </c:pt>
                <c:pt idx="61">
                  <c:v>11%</c:v>
                </c:pt>
                <c:pt idx="62">
                  <c:v>11%</c:v>
                </c:pt>
                <c:pt idx="63">
                  <c:v>12%</c:v>
                </c:pt>
                <c:pt idx="64">
                  <c:v>12%</c:v>
                </c:pt>
                <c:pt idx="65">
                  <c:v>13%</c:v>
                </c:pt>
                <c:pt idx="66">
                  <c:v>13%</c:v>
                </c:pt>
                <c:pt idx="67">
                  <c:v>14%</c:v>
                </c:pt>
                <c:pt idx="68">
                  <c:v>14%</c:v>
                </c:pt>
                <c:pt idx="69">
                  <c:v>15%</c:v>
                </c:pt>
                <c:pt idx="70">
                  <c:v>15%</c:v>
                </c:pt>
                <c:pt idx="71">
                  <c:v>16%</c:v>
                </c:pt>
                <c:pt idx="72">
                  <c:v>16%</c:v>
                </c:pt>
                <c:pt idx="73">
                  <c:v>17%</c:v>
                </c:pt>
                <c:pt idx="74">
                  <c:v>18%</c:v>
                </c:pt>
                <c:pt idx="75">
                  <c:v>19%</c:v>
                </c:pt>
                <c:pt idx="76">
                  <c:v>20%</c:v>
                </c:pt>
                <c:pt idx="77">
                  <c:v>21%</c:v>
                </c:pt>
                <c:pt idx="78">
                  <c:v>22%</c:v>
                </c:pt>
              </c:strCache>
            </c:strRef>
          </c:cat>
          <c:val>
            <c:numRef>
              <c:f>Table1!$J$2:$J$79</c:f>
              <c:numCache>
                <c:formatCode>General</c:formatCode>
                <c:ptCount val="78"/>
                <c:pt idx="0">
                  <c:v>35</c:v>
                </c:pt>
                <c:pt idx="1">
                  <c:v>36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35</c:v>
                </c:pt>
                <c:pt idx="7">
                  <c:v>33</c:v>
                </c:pt>
                <c:pt idx="8">
                  <c:v>32</c:v>
                </c:pt>
                <c:pt idx="9">
                  <c:v>32</c:v>
                </c:pt>
                <c:pt idx="10">
                  <c:v>30</c:v>
                </c:pt>
                <c:pt idx="11">
                  <c:v>31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6-43C2-9B57-6FF7F7FD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80944"/>
        <c:axId val="263610032"/>
      </c:lineChart>
      <c:catAx>
        <c:axId val="5712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10032"/>
        <c:crosses val="autoZero"/>
        <c:auto val="1"/>
        <c:lblAlgn val="ctr"/>
        <c:lblOffset val="100"/>
        <c:noMultiLvlLbl val="0"/>
      </c:catAx>
      <c:valAx>
        <c:axId val="2636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38801399825011"/>
          <c:y val="0.27914224263633713"/>
          <c:w val="0.18983420822397201"/>
          <c:h val="0.5578725575969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Nutrient_Concentration</a:t>
            </a:r>
            <a:r>
              <a:rPr lang="en-US" baseline="0"/>
              <a:t> and Area spread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7171296296296296"/>
          <c:w val="0.71640219860409826"/>
          <c:h val="0.58794765237678626"/>
        </c:manualLayout>
      </c:layout>
      <c:lineChart>
        <c:grouping val="standard"/>
        <c:varyColors val="0"/>
        <c:ser>
          <c:idx val="0"/>
          <c:order val="0"/>
          <c:tx>
            <c:strRef>
              <c:f>Table1!$K$1</c:f>
              <c:strCache>
                <c:ptCount val="1"/>
                <c:pt idx="0">
                  <c:v>Nutrient_Concentration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Table1!$F$1:$F$79</c:f>
              <c:strCache>
                <c:ptCount val="79"/>
                <c:pt idx="0">
                  <c:v>Area Spread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1250</c:v>
                </c:pt>
                <c:pt idx="5">
                  <c:v>1250</c:v>
                </c:pt>
                <c:pt idx="6">
                  <c:v>1300</c:v>
                </c:pt>
                <c:pt idx="7">
                  <c:v>1400</c:v>
                </c:pt>
                <c:pt idx="8">
                  <c:v>1450</c:v>
                </c:pt>
                <c:pt idx="9">
                  <c:v>1500</c:v>
                </c:pt>
                <c:pt idx="10">
                  <c:v>1600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3400</c:v>
                </c:pt>
                <c:pt idx="33">
                  <c:v>3500</c:v>
                </c:pt>
                <c:pt idx="34">
                  <c:v>3500</c:v>
                </c:pt>
                <c:pt idx="35">
                  <c:v>3500</c:v>
                </c:pt>
                <c:pt idx="36">
                  <c:v>3500</c:v>
                </c:pt>
                <c:pt idx="37">
                  <c:v>3600</c:v>
                </c:pt>
                <c:pt idx="38">
                  <c:v>3600</c:v>
                </c:pt>
                <c:pt idx="39">
                  <c:v>3700</c:v>
                </c:pt>
                <c:pt idx="40">
                  <c:v>3700</c:v>
                </c:pt>
                <c:pt idx="41">
                  <c:v>3800</c:v>
                </c:pt>
                <c:pt idx="42">
                  <c:v>3800</c:v>
                </c:pt>
                <c:pt idx="43">
                  <c:v>3900</c:v>
                </c:pt>
                <c:pt idx="44">
                  <c:v>3900</c:v>
                </c:pt>
                <c:pt idx="45">
                  <c:v>4000</c:v>
                </c:pt>
                <c:pt idx="46">
                  <c:v>4000</c:v>
                </c:pt>
                <c:pt idx="47">
                  <c:v>4100</c:v>
                </c:pt>
                <c:pt idx="48">
                  <c:v>4100</c:v>
                </c:pt>
                <c:pt idx="49">
                  <c:v>4200</c:v>
                </c:pt>
                <c:pt idx="50">
                  <c:v>4200</c:v>
                </c:pt>
                <c:pt idx="51">
                  <c:v>4300</c:v>
                </c:pt>
                <c:pt idx="52">
                  <c:v>4300</c:v>
                </c:pt>
                <c:pt idx="53">
                  <c:v>4400</c:v>
                </c:pt>
                <c:pt idx="54">
                  <c:v>4400</c:v>
                </c:pt>
                <c:pt idx="55">
                  <c:v>4500</c:v>
                </c:pt>
                <c:pt idx="56">
                  <c:v>4600</c:v>
                </c:pt>
                <c:pt idx="57">
                  <c:v>4700</c:v>
                </c:pt>
                <c:pt idx="58">
                  <c:v>4800</c:v>
                </c:pt>
                <c:pt idx="59">
                  <c:v>4900</c:v>
                </c:pt>
                <c:pt idx="60">
                  <c:v>5000</c:v>
                </c:pt>
                <c:pt idx="61">
                  <c:v>5100</c:v>
                </c:pt>
                <c:pt idx="62">
                  <c:v>5100</c:v>
                </c:pt>
                <c:pt idx="63">
                  <c:v>5200</c:v>
                </c:pt>
                <c:pt idx="64">
                  <c:v>5200</c:v>
                </c:pt>
                <c:pt idx="65">
                  <c:v>5300</c:v>
                </c:pt>
                <c:pt idx="66">
                  <c:v>5300</c:v>
                </c:pt>
                <c:pt idx="67">
                  <c:v>5400</c:v>
                </c:pt>
                <c:pt idx="68">
                  <c:v>5400</c:v>
                </c:pt>
                <c:pt idx="69">
                  <c:v>5500</c:v>
                </c:pt>
                <c:pt idx="70">
                  <c:v>5500</c:v>
                </c:pt>
                <c:pt idx="71">
                  <c:v>5600</c:v>
                </c:pt>
                <c:pt idx="72">
                  <c:v>5600</c:v>
                </c:pt>
                <c:pt idx="73">
                  <c:v>5700</c:v>
                </c:pt>
                <c:pt idx="74">
                  <c:v>5800</c:v>
                </c:pt>
                <c:pt idx="75">
                  <c:v>5900</c:v>
                </c:pt>
                <c:pt idx="76">
                  <c:v>6000</c:v>
                </c:pt>
                <c:pt idx="77">
                  <c:v>6100</c:v>
                </c:pt>
                <c:pt idx="78">
                  <c:v>6200</c:v>
                </c:pt>
              </c:strCache>
            </c:strRef>
          </c:cat>
          <c:val>
            <c:numRef>
              <c:f>Table1!$K$2:$K$79</c:f>
              <c:numCache>
                <c:formatCode>General</c:formatCode>
                <c:ptCount val="78"/>
                <c:pt idx="0">
                  <c:v>0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1.3</c:v>
                </c:pt>
                <c:pt idx="21">
                  <c:v>1.4</c:v>
                </c:pt>
                <c:pt idx="22">
                  <c:v>1.5</c:v>
                </c:pt>
                <c:pt idx="23">
                  <c:v>1.6</c:v>
                </c:pt>
                <c:pt idx="24">
                  <c:v>1.7</c:v>
                </c:pt>
                <c:pt idx="25">
                  <c:v>1.8</c:v>
                </c:pt>
                <c:pt idx="26">
                  <c:v>1.9</c:v>
                </c:pt>
                <c:pt idx="27">
                  <c:v>2</c:v>
                </c:pt>
                <c:pt idx="28">
                  <c:v>2.1</c:v>
                </c:pt>
                <c:pt idx="29">
                  <c:v>2.2000000000000002</c:v>
                </c:pt>
                <c:pt idx="30">
                  <c:v>2.2999999999999998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2.4</c:v>
                </c:pt>
                <c:pt idx="34">
                  <c:v>2.5</c:v>
                </c:pt>
                <c:pt idx="35">
                  <c:v>2.5</c:v>
                </c:pt>
                <c:pt idx="36">
                  <c:v>2.6</c:v>
                </c:pt>
                <c:pt idx="37">
                  <c:v>2.6</c:v>
                </c:pt>
                <c:pt idx="38">
                  <c:v>2.7</c:v>
                </c:pt>
                <c:pt idx="39">
                  <c:v>2.7</c:v>
                </c:pt>
                <c:pt idx="40">
                  <c:v>2.8</c:v>
                </c:pt>
                <c:pt idx="41">
                  <c:v>2.8</c:v>
                </c:pt>
                <c:pt idx="42">
                  <c:v>2.9</c:v>
                </c:pt>
                <c:pt idx="43">
                  <c:v>2.9</c:v>
                </c:pt>
                <c:pt idx="44">
                  <c:v>3</c:v>
                </c:pt>
                <c:pt idx="45">
                  <c:v>3</c:v>
                </c:pt>
                <c:pt idx="46">
                  <c:v>3.1</c:v>
                </c:pt>
                <c:pt idx="47">
                  <c:v>3.1</c:v>
                </c:pt>
                <c:pt idx="48">
                  <c:v>3.2</c:v>
                </c:pt>
                <c:pt idx="49">
                  <c:v>3.2</c:v>
                </c:pt>
                <c:pt idx="50">
                  <c:v>3.3</c:v>
                </c:pt>
                <c:pt idx="51">
                  <c:v>3.3</c:v>
                </c:pt>
                <c:pt idx="52">
                  <c:v>3.4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4.4000000000000004</c:v>
                </c:pt>
                <c:pt idx="62">
                  <c:v>4.2</c:v>
                </c:pt>
                <c:pt idx="63">
                  <c:v>4.5</c:v>
                </c:pt>
                <c:pt idx="64">
                  <c:v>4.3</c:v>
                </c:pt>
                <c:pt idx="65">
                  <c:v>4.5999999999999996</c:v>
                </c:pt>
                <c:pt idx="66">
                  <c:v>4.4000000000000004</c:v>
                </c:pt>
                <c:pt idx="67">
                  <c:v>4.7</c:v>
                </c:pt>
                <c:pt idx="68">
                  <c:v>4.5</c:v>
                </c:pt>
                <c:pt idx="69">
                  <c:v>4.8</c:v>
                </c:pt>
                <c:pt idx="70">
                  <c:v>4.5999999999999996</c:v>
                </c:pt>
                <c:pt idx="71">
                  <c:v>4.9000000000000004</c:v>
                </c:pt>
                <c:pt idx="72">
                  <c:v>4.7</c:v>
                </c:pt>
                <c:pt idx="73">
                  <c:v>4.8</c:v>
                </c:pt>
                <c:pt idx="74">
                  <c:v>4.9000000000000004</c:v>
                </c:pt>
                <c:pt idx="75">
                  <c:v>5</c:v>
                </c:pt>
                <c:pt idx="76">
                  <c:v>5.0999999999999996</c:v>
                </c:pt>
                <c:pt idx="77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F-401C-8205-5D5752627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473168"/>
        <c:axId val="609468848"/>
      </c:lineChart>
      <c:catAx>
        <c:axId val="6094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8848"/>
        <c:crosses val="autoZero"/>
        <c:auto val="1"/>
        <c:lblAlgn val="ctr"/>
        <c:lblOffset val="100"/>
        <c:noMultiLvlLbl val="0"/>
      </c:catAx>
      <c:valAx>
        <c:axId val="6094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96205407059548"/>
          <c:y val="0.15239654331746078"/>
          <c:w val="0.21537116156444569"/>
          <c:h val="0.79052171838204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Analysis.xlsx]Distribution!PivotTable11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Nutrient concentration</a:t>
            </a:r>
            <a:r>
              <a:rPr lang="en-IN" baseline="0"/>
              <a:t> for each month across past years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212810421119601E-2"/>
          <c:y val="0.26328484981044037"/>
          <c:w val="0.81127114963645675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Distribution!$D$111:$D$112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Distribution!$C$113:$C$125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Distribution!$D$113:$D$125</c:f>
              <c:numCache>
                <c:formatCode>General</c:formatCode>
                <c:ptCount val="12"/>
                <c:pt idx="0">
                  <c:v>0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0-4550-B52F-8A63BE2A2B2A}"/>
            </c:ext>
          </c:extLst>
        </c:ser>
        <c:ser>
          <c:idx val="1"/>
          <c:order val="1"/>
          <c:tx>
            <c:strRef>
              <c:f>Distribution!$E$111:$E$112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Distribution!$C$113:$C$125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Distribution!$E$113:$E$125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0-4550-B52F-8A63BE2A2B2A}"/>
            </c:ext>
          </c:extLst>
        </c:ser>
        <c:ser>
          <c:idx val="2"/>
          <c:order val="2"/>
          <c:tx>
            <c:strRef>
              <c:f>Distribution!$F$111:$F$112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Distribution!$C$113:$C$125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Distribution!$F$113:$F$125</c:f>
              <c:numCache>
                <c:formatCode>General</c:formatCode>
                <c:ptCount val="12"/>
                <c:pt idx="0">
                  <c:v>1.7</c:v>
                </c:pt>
                <c:pt idx="1">
                  <c:v>1.8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4.5999999999999996</c:v>
                </c:pt>
                <c:pt idx="7">
                  <c:v>4.8</c:v>
                </c:pt>
                <c:pt idx="8">
                  <c:v>5</c:v>
                </c:pt>
                <c:pt idx="9">
                  <c:v>5.2</c:v>
                </c:pt>
                <c:pt idx="10">
                  <c:v>5.4</c:v>
                </c:pt>
                <c:pt idx="11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00-4550-B52F-8A63BE2A2B2A}"/>
            </c:ext>
          </c:extLst>
        </c:ser>
        <c:ser>
          <c:idx val="3"/>
          <c:order val="3"/>
          <c:tx>
            <c:strRef>
              <c:f>Distribution!$G$111:$G$112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Distribution!$C$113:$C$125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Distribution!$G$113:$G$125</c:f>
              <c:numCache>
                <c:formatCode>General</c:formatCode>
                <c:ptCount val="12"/>
                <c:pt idx="0">
                  <c:v>5.8</c:v>
                </c:pt>
                <c:pt idx="1">
                  <c:v>6</c:v>
                </c:pt>
                <c:pt idx="2">
                  <c:v>6.2</c:v>
                </c:pt>
                <c:pt idx="3">
                  <c:v>6.4</c:v>
                </c:pt>
                <c:pt idx="4">
                  <c:v>6.6</c:v>
                </c:pt>
                <c:pt idx="5">
                  <c:v>6.8</c:v>
                </c:pt>
                <c:pt idx="6">
                  <c:v>3.5</c:v>
                </c:pt>
                <c:pt idx="7">
                  <c:v>3.6</c:v>
                </c:pt>
                <c:pt idx="8">
                  <c:v>3.7</c:v>
                </c:pt>
                <c:pt idx="9">
                  <c:v>3.8</c:v>
                </c:pt>
                <c:pt idx="10">
                  <c:v>3.9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00-4550-B52F-8A63BE2A2B2A}"/>
            </c:ext>
          </c:extLst>
        </c:ser>
        <c:ser>
          <c:idx val="4"/>
          <c:order val="4"/>
          <c:tx>
            <c:strRef>
              <c:f>Distribution!$H$111:$H$112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Distribution!$C$113:$C$125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Distribution!$H$113:$H$125</c:f>
              <c:numCache>
                <c:formatCode>General</c:formatCode>
                <c:ptCount val="12"/>
                <c:pt idx="0">
                  <c:v>8.5</c:v>
                </c:pt>
                <c:pt idx="1">
                  <c:v>8.6999999999999993</c:v>
                </c:pt>
                <c:pt idx="2">
                  <c:v>8.8999999999999986</c:v>
                </c:pt>
                <c:pt idx="3">
                  <c:v>9.1000000000000014</c:v>
                </c:pt>
                <c:pt idx="4">
                  <c:v>9.3000000000000007</c:v>
                </c:pt>
                <c:pt idx="5">
                  <c:v>9.5</c:v>
                </c:pt>
                <c:pt idx="6">
                  <c:v>4.7</c:v>
                </c:pt>
                <c:pt idx="7">
                  <c:v>4.8</c:v>
                </c:pt>
                <c:pt idx="8">
                  <c:v>4.9000000000000004</c:v>
                </c:pt>
                <c:pt idx="9">
                  <c:v>5</c:v>
                </c:pt>
                <c:pt idx="10">
                  <c:v>5.0999999999999996</c:v>
                </c:pt>
                <c:pt idx="11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00-4550-B52F-8A63BE2A2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523279"/>
        <c:axId val="1121522319"/>
      </c:lineChart>
      <c:catAx>
        <c:axId val="112152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22319"/>
        <c:crosses val="autoZero"/>
        <c:auto val="1"/>
        <c:lblAlgn val="ctr"/>
        <c:lblOffset val="100"/>
        <c:noMultiLvlLbl val="0"/>
      </c:catAx>
      <c:valAx>
        <c:axId val="11215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2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Oxygen_Level</a:t>
            </a:r>
            <a:r>
              <a:rPr lang="en-US" baseline="0"/>
              <a:t> and phytoplankton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7171296296296296"/>
          <c:w val="0.74101574803149606"/>
          <c:h val="0.55969409706139672"/>
        </c:manualLayout>
      </c:layout>
      <c:lineChart>
        <c:grouping val="standard"/>
        <c:varyColors val="0"/>
        <c:ser>
          <c:idx val="0"/>
          <c:order val="0"/>
          <c:tx>
            <c:strRef>
              <c:f>Table1!$M$1</c:f>
              <c:strCache>
                <c:ptCount val="1"/>
                <c:pt idx="0">
                  <c:v>Oxygen_Level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1"/>
            <c:dispEq val="1"/>
            <c:trendlineLbl>
              <c:layout>
                <c:manualLayout>
                  <c:x val="0.31425962379702538"/>
                  <c:y val="-0.3855865412656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Table1!$C$1:$C$79</c:f>
              <c:strCache>
                <c:ptCount val="79"/>
                <c:pt idx="0">
                  <c:v>Phytoplankton Rate</c:v>
                </c:pt>
                <c:pt idx="1">
                  <c:v>25%</c:v>
                </c:pt>
                <c:pt idx="2">
                  <c:v>27%</c:v>
                </c:pt>
                <c:pt idx="3">
                  <c:v>26%</c:v>
                </c:pt>
                <c:pt idx="4">
                  <c:v>28%</c:v>
                </c:pt>
                <c:pt idx="5">
                  <c:v>29%</c:v>
                </c:pt>
                <c:pt idx="6">
                  <c:v>29%</c:v>
                </c:pt>
                <c:pt idx="7">
                  <c:v>31%</c:v>
                </c:pt>
                <c:pt idx="8">
                  <c:v>32%</c:v>
                </c:pt>
                <c:pt idx="9">
                  <c:v>33%</c:v>
                </c:pt>
                <c:pt idx="10">
                  <c:v>35%</c:v>
                </c:pt>
                <c:pt idx="11">
                  <c:v>36%</c:v>
                </c:pt>
                <c:pt idx="12">
                  <c:v>37%</c:v>
                </c:pt>
                <c:pt idx="13">
                  <c:v>38%</c:v>
                </c:pt>
                <c:pt idx="14">
                  <c:v>38%</c:v>
                </c:pt>
                <c:pt idx="15">
                  <c:v>39%</c:v>
                </c:pt>
                <c:pt idx="16">
                  <c:v>40%</c:v>
                </c:pt>
                <c:pt idx="17">
                  <c:v>41%</c:v>
                </c:pt>
                <c:pt idx="18">
                  <c:v>42%</c:v>
                </c:pt>
                <c:pt idx="19">
                  <c:v>43%</c:v>
                </c:pt>
                <c:pt idx="20">
                  <c:v>43%</c:v>
                </c:pt>
                <c:pt idx="21">
                  <c:v>44%</c:v>
                </c:pt>
                <c:pt idx="22">
                  <c:v>45%</c:v>
                </c:pt>
                <c:pt idx="23">
                  <c:v>46%</c:v>
                </c:pt>
                <c:pt idx="24">
                  <c:v>47%</c:v>
                </c:pt>
                <c:pt idx="25">
                  <c:v>48%</c:v>
                </c:pt>
                <c:pt idx="26">
                  <c:v>49%</c:v>
                </c:pt>
                <c:pt idx="27">
                  <c:v>50%</c:v>
                </c:pt>
                <c:pt idx="28">
                  <c:v>51%</c:v>
                </c:pt>
                <c:pt idx="29">
                  <c:v>52%</c:v>
                </c:pt>
                <c:pt idx="30">
                  <c:v>53%</c:v>
                </c:pt>
                <c:pt idx="31">
                  <c:v>54%</c:v>
                </c:pt>
                <c:pt idx="32">
                  <c:v>54%</c:v>
                </c:pt>
                <c:pt idx="33">
                  <c:v>55%</c:v>
                </c:pt>
                <c:pt idx="34">
                  <c:v>55%</c:v>
                </c:pt>
                <c:pt idx="35">
                  <c:v>56%</c:v>
                </c:pt>
                <c:pt idx="36">
                  <c:v>56%</c:v>
                </c:pt>
                <c:pt idx="37">
                  <c:v>57%</c:v>
                </c:pt>
                <c:pt idx="38">
                  <c:v>57%</c:v>
                </c:pt>
                <c:pt idx="39">
                  <c:v>58%</c:v>
                </c:pt>
                <c:pt idx="40">
                  <c:v>58%</c:v>
                </c:pt>
                <c:pt idx="41">
                  <c:v>59%</c:v>
                </c:pt>
                <c:pt idx="42">
                  <c:v>59%</c:v>
                </c:pt>
                <c:pt idx="43">
                  <c:v>60%</c:v>
                </c:pt>
                <c:pt idx="44">
                  <c:v>60%</c:v>
                </c:pt>
                <c:pt idx="45">
                  <c:v>61%</c:v>
                </c:pt>
                <c:pt idx="46">
                  <c:v>61%</c:v>
                </c:pt>
                <c:pt idx="47">
                  <c:v>62%</c:v>
                </c:pt>
                <c:pt idx="48">
                  <c:v>62%</c:v>
                </c:pt>
                <c:pt idx="49">
                  <c:v>63%</c:v>
                </c:pt>
                <c:pt idx="50">
                  <c:v>63%</c:v>
                </c:pt>
                <c:pt idx="51">
                  <c:v>64%</c:v>
                </c:pt>
                <c:pt idx="52">
                  <c:v>64%</c:v>
                </c:pt>
                <c:pt idx="53">
                  <c:v>65%</c:v>
                </c:pt>
                <c:pt idx="54">
                  <c:v>65%</c:v>
                </c:pt>
                <c:pt idx="55">
                  <c:v>66%</c:v>
                </c:pt>
                <c:pt idx="56">
                  <c:v>67%</c:v>
                </c:pt>
                <c:pt idx="57">
                  <c:v>68%</c:v>
                </c:pt>
                <c:pt idx="58">
                  <c:v>69%</c:v>
                </c:pt>
                <c:pt idx="59">
                  <c:v>70%</c:v>
                </c:pt>
                <c:pt idx="60">
                  <c:v>71%</c:v>
                </c:pt>
                <c:pt idx="61">
                  <c:v>72%</c:v>
                </c:pt>
                <c:pt idx="62">
                  <c:v>72%</c:v>
                </c:pt>
                <c:pt idx="63">
                  <c:v>73%</c:v>
                </c:pt>
                <c:pt idx="64">
                  <c:v>73%</c:v>
                </c:pt>
                <c:pt idx="65">
                  <c:v>74%</c:v>
                </c:pt>
                <c:pt idx="66">
                  <c:v>74%</c:v>
                </c:pt>
                <c:pt idx="67">
                  <c:v>75%</c:v>
                </c:pt>
                <c:pt idx="68">
                  <c:v>75%</c:v>
                </c:pt>
                <c:pt idx="69">
                  <c:v>76%</c:v>
                </c:pt>
                <c:pt idx="70">
                  <c:v>76%</c:v>
                </c:pt>
                <c:pt idx="71">
                  <c:v>77%</c:v>
                </c:pt>
                <c:pt idx="72">
                  <c:v>77%</c:v>
                </c:pt>
                <c:pt idx="73">
                  <c:v>78%</c:v>
                </c:pt>
                <c:pt idx="74">
                  <c:v>79%</c:v>
                </c:pt>
                <c:pt idx="75">
                  <c:v>80%</c:v>
                </c:pt>
                <c:pt idx="76">
                  <c:v>81%</c:v>
                </c:pt>
                <c:pt idx="77">
                  <c:v>82%</c:v>
                </c:pt>
                <c:pt idx="78">
                  <c:v>83%</c:v>
                </c:pt>
              </c:strCache>
            </c:strRef>
          </c:cat>
          <c:val>
            <c:numRef>
              <c:f>Table1!$M$2:$M$79</c:f>
              <c:numCache>
                <c:formatCode>General</c:formatCode>
                <c:ptCount val="78"/>
                <c:pt idx="0">
                  <c:v>7.2</c:v>
                </c:pt>
                <c:pt idx="1">
                  <c:v>7.1</c:v>
                </c:pt>
                <c:pt idx="2">
                  <c:v>7</c:v>
                </c:pt>
                <c:pt idx="3">
                  <c:v>6.9</c:v>
                </c:pt>
                <c:pt idx="4">
                  <c:v>6.8</c:v>
                </c:pt>
                <c:pt idx="5">
                  <c:v>6.7</c:v>
                </c:pt>
                <c:pt idx="6">
                  <c:v>6.6</c:v>
                </c:pt>
                <c:pt idx="7">
                  <c:v>6.5</c:v>
                </c:pt>
                <c:pt idx="8">
                  <c:v>6.4</c:v>
                </c:pt>
                <c:pt idx="9">
                  <c:v>6.3</c:v>
                </c:pt>
                <c:pt idx="10">
                  <c:v>6.2</c:v>
                </c:pt>
                <c:pt idx="11">
                  <c:v>6.1</c:v>
                </c:pt>
                <c:pt idx="12">
                  <c:v>6</c:v>
                </c:pt>
                <c:pt idx="13">
                  <c:v>5.9</c:v>
                </c:pt>
                <c:pt idx="14">
                  <c:v>5.8</c:v>
                </c:pt>
                <c:pt idx="15">
                  <c:v>5.7</c:v>
                </c:pt>
                <c:pt idx="16">
                  <c:v>5.6</c:v>
                </c:pt>
                <c:pt idx="17">
                  <c:v>5.5</c:v>
                </c:pt>
                <c:pt idx="18">
                  <c:v>5.4</c:v>
                </c:pt>
                <c:pt idx="19">
                  <c:v>5.3</c:v>
                </c:pt>
                <c:pt idx="20">
                  <c:v>5.2</c:v>
                </c:pt>
                <c:pt idx="21">
                  <c:v>5.0999999999999996</c:v>
                </c:pt>
                <c:pt idx="22">
                  <c:v>5</c:v>
                </c:pt>
                <c:pt idx="23">
                  <c:v>4.9000000000000004</c:v>
                </c:pt>
                <c:pt idx="24">
                  <c:v>4.8</c:v>
                </c:pt>
                <c:pt idx="25">
                  <c:v>4.7</c:v>
                </c:pt>
                <c:pt idx="26">
                  <c:v>4.5999999999999996</c:v>
                </c:pt>
                <c:pt idx="27">
                  <c:v>4.5</c:v>
                </c:pt>
                <c:pt idx="28">
                  <c:v>4.4000000000000004</c:v>
                </c:pt>
                <c:pt idx="29">
                  <c:v>4.3</c:v>
                </c:pt>
                <c:pt idx="30">
                  <c:v>4.2</c:v>
                </c:pt>
                <c:pt idx="31">
                  <c:v>4.2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</c:v>
                </c:pt>
                <c:pt idx="35">
                  <c:v>4</c:v>
                </c:pt>
                <c:pt idx="36">
                  <c:v>3.9</c:v>
                </c:pt>
                <c:pt idx="37">
                  <c:v>3.9</c:v>
                </c:pt>
                <c:pt idx="38">
                  <c:v>3.8</c:v>
                </c:pt>
                <c:pt idx="39">
                  <c:v>3.8</c:v>
                </c:pt>
                <c:pt idx="40">
                  <c:v>3.7</c:v>
                </c:pt>
                <c:pt idx="41">
                  <c:v>3.7</c:v>
                </c:pt>
                <c:pt idx="42">
                  <c:v>3.6</c:v>
                </c:pt>
                <c:pt idx="43">
                  <c:v>3.6</c:v>
                </c:pt>
                <c:pt idx="44">
                  <c:v>3.5</c:v>
                </c:pt>
                <c:pt idx="45">
                  <c:v>3.5</c:v>
                </c:pt>
                <c:pt idx="46">
                  <c:v>3.4</c:v>
                </c:pt>
                <c:pt idx="47">
                  <c:v>3.4</c:v>
                </c:pt>
                <c:pt idx="48">
                  <c:v>3.3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3.1</c:v>
                </c:pt>
                <c:pt idx="54">
                  <c:v>3</c:v>
                </c:pt>
                <c:pt idx="55">
                  <c:v>2.9</c:v>
                </c:pt>
                <c:pt idx="56">
                  <c:v>2.8</c:v>
                </c:pt>
                <c:pt idx="57">
                  <c:v>2.7</c:v>
                </c:pt>
                <c:pt idx="58">
                  <c:v>2.6</c:v>
                </c:pt>
                <c:pt idx="59">
                  <c:v>2.5</c:v>
                </c:pt>
                <c:pt idx="60">
                  <c:v>2.4</c:v>
                </c:pt>
                <c:pt idx="61">
                  <c:v>2.1</c:v>
                </c:pt>
                <c:pt idx="62">
                  <c:v>2.2999999999999998</c:v>
                </c:pt>
                <c:pt idx="63">
                  <c:v>2</c:v>
                </c:pt>
                <c:pt idx="64">
                  <c:v>2.2000000000000002</c:v>
                </c:pt>
                <c:pt idx="65">
                  <c:v>1.9</c:v>
                </c:pt>
                <c:pt idx="66">
                  <c:v>2.1</c:v>
                </c:pt>
                <c:pt idx="67">
                  <c:v>1.8</c:v>
                </c:pt>
                <c:pt idx="68">
                  <c:v>2</c:v>
                </c:pt>
                <c:pt idx="69">
                  <c:v>1.7</c:v>
                </c:pt>
                <c:pt idx="70">
                  <c:v>1.9</c:v>
                </c:pt>
                <c:pt idx="71">
                  <c:v>1.6</c:v>
                </c:pt>
                <c:pt idx="72">
                  <c:v>1.8</c:v>
                </c:pt>
                <c:pt idx="73">
                  <c:v>1.7</c:v>
                </c:pt>
                <c:pt idx="74">
                  <c:v>1.6</c:v>
                </c:pt>
                <c:pt idx="75">
                  <c:v>1.5</c:v>
                </c:pt>
                <c:pt idx="76">
                  <c:v>1.4</c:v>
                </c:pt>
                <c:pt idx="7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E-4B09-B9A9-53D5C1CF1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467888"/>
        <c:axId val="609454448"/>
      </c:lineChart>
      <c:catAx>
        <c:axId val="6094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54448"/>
        <c:crosses val="autoZero"/>
        <c:auto val="1"/>
        <c:lblAlgn val="ctr"/>
        <c:lblOffset val="100"/>
        <c:noMultiLvlLbl val="0"/>
      </c:catAx>
      <c:valAx>
        <c:axId val="6094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56494699132586"/>
          <c:y val="0.16334722865524165"/>
          <c:w val="0.18284776902887137"/>
          <c:h val="0.68635849930523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and chlorophyll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74152996500437451"/>
          <c:h val="0.53486803732866728"/>
        </c:manualLayout>
      </c:layout>
      <c:lineChart>
        <c:grouping val="standard"/>
        <c:varyColors val="0"/>
        <c:ser>
          <c:idx val="0"/>
          <c:order val="0"/>
          <c:tx>
            <c:strRef>
              <c:f>Table1!$I$1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Table1!$H$1:$H$79</c:f>
              <c:strCache>
                <c:ptCount val="79"/>
                <c:pt idx="0">
                  <c:v>ChlorophyllConcentration</c:v>
                </c:pt>
                <c:pt idx="1">
                  <c:v>2.3</c:v>
                </c:pt>
                <c:pt idx="2">
                  <c:v>2.5</c:v>
                </c:pt>
                <c:pt idx="3">
                  <c:v>2.6</c:v>
                </c:pt>
                <c:pt idx="4">
                  <c:v>2.7</c:v>
                </c:pt>
                <c:pt idx="5">
                  <c:v>2.8</c:v>
                </c:pt>
                <c:pt idx="6">
                  <c:v>2.9</c:v>
                </c:pt>
                <c:pt idx="7">
                  <c:v>2.8</c:v>
                </c:pt>
                <c:pt idx="8">
                  <c:v>2.8</c:v>
                </c:pt>
                <c:pt idx="9">
                  <c:v>2.7</c:v>
                </c:pt>
                <c:pt idx="10">
                  <c:v>2.6</c:v>
                </c:pt>
                <c:pt idx="11">
                  <c:v>2.6</c:v>
                </c:pt>
                <c:pt idx="12">
                  <c:v>2.5</c:v>
                </c:pt>
                <c:pt idx="13">
                  <c:v>2.4</c:v>
                </c:pt>
                <c:pt idx="14">
                  <c:v>2.3</c:v>
                </c:pt>
                <c:pt idx="15">
                  <c:v>2.3</c:v>
                </c:pt>
                <c:pt idx="16">
                  <c:v>2.3</c:v>
                </c:pt>
                <c:pt idx="17">
                  <c:v>2.2</c:v>
                </c:pt>
                <c:pt idx="18">
                  <c:v>2.1</c:v>
                </c:pt>
                <c:pt idx="19">
                  <c:v>2.1</c:v>
                </c:pt>
                <c:pt idx="20">
                  <c:v>2</c:v>
                </c:pt>
                <c:pt idx="21">
                  <c:v>2</c:v>
                </c:pt>
                <c:pt idx="22">
                  <c:v>1.9</c:v>
                </c:pt>
                <c:pt idx="23">
                  <c:v>1.8</c:v>
                </c:pt>
                <c:pt idx="24">
                  <c:v>1.8</c:v>
                </c:pt>
                <c:pt idx="25">
                  <c:v>1.7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1.3</c:v>
                </c:pt>
                <c:pt idx="30">
                  <c:v>1.2</c:v>
                </c:pt>
                <c:pt idx="31">
                  <c:v>1.1</c:v>
                </c:pt>
                <c:pt idx="32">
                  <c:v>1.1</c:v>
                </c:pt>
                <c:pt idx="33">
                  <c:v>1</c:v>
                </c:pt>
                <c:pt idx="34">
                  <c:v>1</c:v>
                </c:pt>
                <c:pt idx="35">
                  <c:v>0.9</c:v>
                </c:pt>
                <c:pt idx="36">
                  <c:v>0.9</c:v>
                </c:pt>
                <c:pt idx="37">
                  <c:v>0.8</c:v>
                </c:pt>
                <c:pt idx="38">
                  <c:v>0.8</c:v>
                </c:pt>
                <c:pt idx="39">
                  <c:v>0.7</c:v>
                </c:pt>
                <c:pt idx="40">
                  <c:v>0.7</c:v>
                </c:pt>
                <c:pt idx="41">
                  <c:v>0.6</c:v>
                </c:pt>
                <c:pt idx="42">
                  <c:v>0.6</c:v>
                </c:pt>
                <c:pt idx="43">
                  <c:v>0.5</c:v>
                </c:pt>
                <c:pt idx="44">
                  <c:v>0.5</c:v>
                </c:pt>
                <c:pt idx="45">
                  <c:v>0.4</c:v>
                </c:pt>
                <c:pt idx="46">
                  <c:v>0.4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0.2</c:v>
                </c:pt>
                <c:pt idx="51">
                  <c:v>0.1</c:v>
                </c:pt>
                <c:pt idx="52">
                  <c:v>0.1</c:v>
                </c:pt>
                <c:pt idx="53">
                  <c:v>0.09</c:v>
                </c:pt>
                <c:pt idx="54">
                  <c:v>0.09</c:v>
                </c:pt>
                <c:pt idx="55">
                  <c:v>0.08</c:v>
                </c:pt>
                <c:pt idx="56">
                  <c:v>0.08</c:v>
                </c:pt>
                <c:pt idx="57">
                  <c:v>0.07</c:v>
                </c:pt>
                <c:pt idx="58">
                  <c:v>0.06</c:v>
                </c:pt>
                <c:pt idx="59">
                  <c:v>0.05</c:v>
                </c:pt>
                <c:pt idx="60">
                  <c:v>0.04</c:v>
                </c:pt>
                <c:pt idx="61">
                  <c:v>0.03</c:v>
                </c:pt>
                <c:pt idx="62">
                  <c:v>0.03</c:v>
                </c:pt>
                <c:pt idx="63">
                  <c:v>0.02</c:v>
                </c:pt>
                <c:pt idx="64">
                  <c:v>0.02</c:v>
                </c:pt>
                <c:pt idx="65">
                  <c:v>0.01</c:v>
                </c:pt>
                <c:pt idx="66">
                  <c:v>0.01</c:v>
                </c:pt>
                <c:pt idx="67">
                  <c:v>0.05</c:v>
                </c:pt>
                <c:pt idx="68">
                  <c:v>0.05</c:v>
                </c:pt>
                <c:pt idx="69">
                  <c:v>0.04</c:v>
                </c:pt>
                <c:pt idx="70">
                  <c:v>0.04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0.01</c:v>
                </c:pt>
                <c:pt idx="75">
                  <c:v>0.09</c:v>
                </c:pt>
                <c:pt idx="76">
                  <c:v>0.08</c:v>
                </c:pt>
                <c:pt idx="77">
                  <c:v>0.07</c:v>
                </c:pt>
                <c:pt idx="78">
                  <c:v>0.06</c:v>
                </c:pt>
              </c:strCache>
            </c:strRef>
          </c:cat>
          <c:val>
            <c:numRef>
              <c:f>Table1!$I$2:$I$79</c:f>
              <c:numCache>
                <c:formatCode>General</c:formatCode>
                <c:ptCount val="7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7-4893-B38F-8821D35593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9464528"/>
        <c:axId val="6094784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Table1!$B$1:$B$79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5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7</c:v>
                      </c:pt>
                      <c:pt idx="56">
                        <c:v>8</c:v>
                      </c:pt>
                      <c:pt idx="57">
                        <c:v>9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12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7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BC7-4893-B38F-8821D3559369}"/>
                  </c:ext>
                </c:extLst>
              </c15:ser>
            </c15:filteredLineSeries>
          </c:ext>
        </c:extLst>
      </c:lineChart>
      <c:catAx>
        <c:axId val="60946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8448"/>
        <c:crosses val="autoZero"/>
        <c:auto val="1"/>
        <c:lblAlgn val="ctr"/>
        <c:lblOffset val="100"/>
        <c:noMultiLvlLbl val="0"/>
      </c:catAx>
      <c:valAx>
        <c:axId val="6094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1947128998667"/>
          <c:y val="0.1417011154855643"/>
          <c:w val="0.19290108458020475"/>
          <c:h val="0.725116469816272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and growth rates have positive correlation with moving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01555637097116E-2"/>
          <c:y val="0.21709566889093479"/>
          <c:w val="0.90130317565296114"/>
          <c:h val="0.61192300459889792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Table1!$I$2:$I$79</c:f>
              <c:numCache>
                <c:formatCode>General</c:formatCode>
                <c:ptCount val="7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</c:numCache>
            </c:numRef>
          </c:cat>
          <c:val>
            <c:numRef>
              <c:f>Table1!$D$2:$D$79</c:f>
              <c:numCache>
                <c:formatCode>0%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0.09</c:v>
                </c:pt>
                <c:pt idx="4">
                  <c:v>0.08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0.11</c:v>
                </c:pt>
                <c:pt idx="9">
                  <c:v>0.09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0.12</c:v>
                </c:pt>
                <c:pt idx="15">
                  <c:v>0.09</c:v>
                </c:pt>
                <c:pt idx="16">
                  <c:v>0.08</c:v>
                </c:pt>
                <c:pt idx="17">
                  <c:v>0.1</c:v>
                </c:pt>
                <c:pt idx="18">
                  <c:v>0.11</c:v>
                </c:pt>
                <c:pt idx="19">
                  <c:v>0.09</c:v>
                </c:pt>
                <c:pt idx="20">
                  <c:v>0.08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0.08</c:v>
                </c:pt>
                <c:pt idx="26">
                  <c:v>7.0000000000000007E-2</c:v>
                </c:pt>
                <c:pt idx="27">
                  <c:v>0.06</c:v>
                </c:pt>
                <c:pt idx="28">
                  <c:v>0.05</c:v>
                </c:pt>
                <c:pt idx="29">
                  <c:v>0.04</c:v>
                </c:pt>
                <c:pt idx="30">
                  <c:v>0.03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0.02</c:v>
                </c:pt>
                <c:pt idx="40">
                  <c:v>0.03</c:v>
                </c:pt>
                <c:pt idx="41">
                  <c:v>0.03</c:v>
                </c:pt>
                <c:pt idx="42">
                  <c:v>0.04</c:v>
                </c:pt>
                <c:pt idx="43">
                  <c:v>0.04</c:v>
                </c:pt>
                <c:pt idx="44">
                  <c:v>0.05</c:v>
                </c:pt>
                <c:pt idx="45">
                  <c:v>0.05</c:v>
                </c:pt>
                <c:pt idx="46">
                  <c:v>0.06</c:v>
                </c:pt>
                <c:pt idx="47">
                  <c:v>0.06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0.08</c:v>
                </c:pt>
                <c:pt idx="51">
                  <c:v>0.08</c:v>
                </c:pt>
                <c:pt idx="52">
                  <c:v>0.09</c:v>
                </c:pt>
                <c:pt idx="53">
                  <c:v>0.09</c:v>
                </c:pt>
                <c:pt idx="54">
                  <c:v>0.1</c:v>
                </c:pt>
                <c:pt idx="55">
                  <c:v>0.11</c:v>
                </c:pt>
                <c:pt idx="56">
                  <c:v>0.12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0.15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0.19</c:v>
                </c:pt>
                <c:pt idx="68">
                  <c:v>0.2</c:v>
                </c:pt>
                <c:pt idx="69">
                  <c:v>0.2</c:v>
                </c:pt>
                <c:pt idx="70">
                  <c:v>0.21</c:v>
                </c:pt>
                <c:pt idx="71">
                  <c:v>0.21</c:v>
                </c:pt>
                <c:pt idx="72">
                  <c:v>0.22</c:v>
                </c:pt>
                <c:pt idx="73">
                  <c:v>0.23</c:v>
                </c:pt>
                <c:pt idx="74">
                  <c:v>0.24</c:v>
                </c:pt>
                <c:pt idx="75">
                  <c:v>0.25</c:v>
                </c:pt>
                <c:pt idx="76">
                  <c:v>0.26</c:v>
                </c:pt>
                <c:pt idx="77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1-40D2-9215-BF1796050E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73371264"/>
        <c:axId val="1073349184"/>
      </c:lineChart>
      <c:catAx>
        <c:axId val="10733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49184"/>
        <c:crosses val="autoZero"/>
        <c:auto val="1"/>
        <c:lblAlgn val="ctr"/>
        <c:lblOffset val="100"/>
        <c:noMultiLvlLbl val="0"/>
      </c:catAx>
      <c:valAx>
        <c:axId val="10733491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71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and growth rates have positive correlation with moving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01555637097116E-2"/>
          <c:y val="0.21709566889093479"/>
          <c:w val="0.90130317565296114"/>
          <c:h val="0.61192300459889792"/>
        </c:manualLayout>
      </c:layout>
      <c:scatterChart>
        <c:scatterStyle val="lineMarker"/>
        <c:varyColors val="0"/>
        <c:ser>
          <c:idx val="0"/>
          <c:order val="0"/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Table1!$I$2:$I$79</c:f>
              <c:numCache>
                <c:formatCode>General</c:formatCode>
                <c:ptCount val="7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</c:numCache>
            </c:numRef>
          </c:xVal>
          <c:yVal>
            <c:numRef>
              <c:f>Table1!$D$2:$D$79</c:f>
              <c:numCache>
                <c:formatCode>0%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0.09</c:v>
                </c:pt>
                <c:pt idx="4">
                  <c:v>0.08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0.11</c:v>
                </c:pt>
                <c:pt idx="9">
                  <c:v>0.09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0.12</c:v>
                </c:pt>
                <c:pt idx="15">
                  <c:v>0.09</c:v>
                </c:pt>
                <c:pt idx="16">
                  <c:v>0.08</c:v>
                </c:pt>
                <c:pt idx="17">
                  <c:v>0.1</c:v>
                </c:pt>
                <c:pt idx="18">
                  <c:v>0.11</c:v>
                </c:pt>
                <c:pt idx="19">
                  <c:v>0.09</c:v>
                </c:pt>
                <c:pt idx="20">
                  <c:v>0.08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0.08</c:v>
                </c:pt>
                <c:pt idx="26">
                  <c:v>7.0000000000000007E-2</c:v>
                </c:pt>
                <c:pt idx="27">
                  <c:v>0.06</c:v>
                </c:pt>
                <c:pt idx="28">
                  <c:v>0.05</c:v>
                </c:pt>
                <c:pt idx="29">
                  <c:v>0.04</c:v>
                </c:pt>
                <c:pt idx="30">
                  <c:v>0.03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0.02</c:v>
                </c:pt>
                <c:pt idx="40">
                  <c:v>0.03</c:v>
                </c:pt>
                <c:pt idx="41">
                  <c:v>0.03</c:v>
                </c:pt>
                <c:pt idx="42">
                  <c:v>0.04</c:v>
                </c:pt>
                <c:pt idx="43">
                  <c:v>0.04</c:v>
                </c:pt>
                <c:pt idx="44">
                  <c:v>0.05</c:v>
                </c:pt>
                <c:pt idx="45">
                  <c:v>0.05</c:v>
                </c:pt>
                <c:pt idx="46">
                  <c:v>0.06</c:v>
                </c:pt>
                <c:pt idx="47">
                  <c:v>0.06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0.08</c:v>
                </c:pt>
                <c:pt idx="51">
                  <c:v>0.08</c:v>
                </c:pt>
                <c:pt idx="52">
                  <c:v>0.09</c:v>
                </c:pt>
                <c:pt idx="53">
                  <c:v>0.09</c:v>
                </c:pt>
                <c:pt idx="54">
                  <c:v>0.1</c:v>
                </c:pt>
                <c:pt idx="55">
                  <c:v>0.11</c:v>
                </c:pt>
                <c:pt idx="56">
                  <c:v>0.12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0.15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0.19</c:v>
                </c:pt>
                <c:pt idx="68">
                  <c:v>0.2</c:v>
                </c:pt>
                <c:pt idx="69">
                  <c:v>0.2</c:v>
                </c:pt>
                <c:pt idx="70">
                  <c:v>0.21</c:v>
                </c:pt>
                <c:pt idx="71">
                  <c:v>0.21</c:v>
                </c:pt>
                <c:pt idx="72">
                  <c:v>0.22</c:v>
                </c:pt>
                <c:pt idx="73">
                  <c:v>0.23</c:v>
                </c:pt>
                <c:pt idx="74">
                  <c:v>0.24</c:v>
                </c:pt>
                <c:pt idx="75">
                  <c:v>0.25</c:v>
                </c:pt>
                <c:pt idx="76">
                  <c:v>0.26</c:v>
                </c:pt>
                <c:pt idx="77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C-4B69-8BC9-7C7CBB00E9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73371264"/>
        <c:axId val="1073349184"/>
      </c:scatterChart>
      <c:valAx>
        <c:axId val="10733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49184"/>
        <c:crosses val="autoZero"/>
        <c:crossBetween val="midCat"/>
      </c:valAx>
      <c:valAx>
        <c:axId val="10733491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7126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 of phytoplankton density in months</a:t>
            </a:r>
            <a:endParaRPr lang="en-US"/>
          </a:p>
        </c:rich>
      </c:tx>
      <c:layout>
        <c:manualLayout>
          <c:xMode val="edge"/>
          <c:yMode val="edge"/>
          <c:x val="0.16528407231538805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90461020616697"/>
          <c:y val="0.17171296296296296"/>
          <c:w val="0.6308076375949189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Table1!$W$5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Table1!$V$6:$V$18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Table1!$W$6:$W$18</c:f>
              <c:numCache>
                <c:formatCode>0.00</c:formatCode>
                <c:ptCount val="12"/>
                <c:pt idx="0">
                  <c:v>4071.4285714285716</c:v>
                </c:pt>
                <c:pt idx="1">
                  <c:v>4171.4285714285716</c:v>
                </c:pt>
                <c:pt idx="2">
                  <c:v>4250</c:v>
                </c:pt>
                <c:pt idx="3">
                  <c:v>4357.1428571428569</c:v>
                </c:pt>
                <c:pt idx="4">
                  <c:v>4457.1428571428569</c:v>
                </c:pt>
                <c:pt idx="5">
                  <c:v>4557.1428571428569</c:v>
                </c:pt>
                <c:pt idx="6">
                  <c:v>4100</c:v>
                </c:pt>
                <c:pt idx="7">
                  <c:v>4200</c:v>
                </c:pt>
                <c:pt idx="8">
                  <c:v>4300</c:v>
                </c:pt>
                <c:pt idx="9">
                  <c:v>4400</c:v>
                </c:pt>
                <c:pt idx="10">
                  <c:v>4500</c:v>
                </c:pt>
                <c:pt idx="11">
                  <c:v>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B-4018-8B98-05265D18D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240656"/>
        <c:axId val="1412241136"/>
      </c:lineChart>
      <c:catAx>
        <c:axId val="14122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41136"/>
        <c:crosses val="autoZero"/>
        <c:auto val="1"/>
        <c:lblAlgn val="ctr"/>
        <c:lblOffset val="100"/>
        <c:noMultiLvlLbl val="0"/>
      </c:catAx>
      <c:valAx>
        <c:axId val="14122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14142506995797"/>
          <c:y val="0.43192002041411492"/>
          <c:w val="0.21150234083335004"/>
          <c:h val="0.38194663167104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Nutrient concentration and its</a:t>
            </a:r>
            <a:r>
              <a:rPr lang="en-IN" baseline="0"/>
              <a:t> effect on </a:t>
            </a:r>
            <a:r>
              <a:rPr lang="en-IN"/>
              <a:t>Phytoplankton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56036745406818E-2"/>
          <c:y val="0.11615740740740743"/>
          <c:w val="0.73889020122484694"/>
          <c:h val="0.77644320501603947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Table1!$C$1</c:f>
              <c:strCache>
                <c:ptCount val="1"/>
                <c:pt idx="0">
                  <c:v>Phytoplankton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Table1!$K$2:$K$79</c:f>
              <c:numCache>
                <c:formatCode>General</c:formatCode>
                <c:ptCount val="78"/>
                <c:pt idx="0">
                  <c:v>0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1.3</c:v>
                </c:pt>
                <c:pt idx="21">
                  <c:v>1.4</c:v>
                </c:pt>
                <c:pt idx="22">
                  <c:v>1.5</c:v>
                </c:pt>
                <c:pt idx="23">
                  <c:v>1.6</c:v>
                </c:pt>
                <c:pt idx="24">
                  <c:v>1.7</c:v>
                </c:pt>
                <c:pt idx="25">
                  <c:v>1.8</c:v>
                </c:pt>
                <c:pt idx="26">
                  <c:v>1.9</c:v>
                </c:pt>
                <c:pt idx="27">
                  <c:v>2</c:v>
                </c:pt>
                <c:pt idx="28">
                  <c:v>2.1</c:v>
                </c:pt>
                <c:pt idx="29">
                  <c:v>2.2000000000000002</c:v>
                </c:pt>
                <c:pt idx="30">
                  <c:v>2.2999999999999998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2.4</c:v>
                </c:pt>
                <c:pt idx="34">
                  <c:v>2.5</c:v>
                </c:pt>
                <c:pt idx="35">
                  <c:v>2.5</c:v>
                </c:pt>
                <c:pt idx="36">
                  <c:v>2.6</c:v>
                </c:pt>
                <c:pt idx="37">
                  <c:v>2.6</c:v>
                </c:pt>
                <c:pt idx="38">
                  <c:v>2.7</c:v>
                </c:pt>
                <c:pt idx="39">
                  <c:v>2.7</c:v>
                </c:pt>
                <c:pt idx="40">
                  <c:v>2.8</c:v>
                </c:pt>
                <c:pt idx="41">
                  <c:v>2.8</c:v>
                </c:pt>
                <c:pt idx="42">
                  <c:v>2.9</c:v>
                </c:pt>
                <c:pt idx="43">
                  <c:v>2.9</c:v>
                </c:pt>
                <c:pt idx="44">
                  <c:v>3</c:v>
                </c:pt>
                <c:pt idx="45">
                  <c:v>3</c:v>
                </c:pt>
                <c:pt idx="46">
                  <c:v>3.1</c:v>
                </c:pt>
                <c:pt idx="47">
                  <c:v>3.1</c:v>
                </c:pt>
                <c:pt idx="48">
                  <c:v>3.2</c:v>
                </c:pt>
                <c:pt idx="49">
                  <c:v>3.2</c:v>
                </c:pt>
                <c:pt idx="50">
                  <c:v>3.3</c:v>
                </c:pt>
                <c:pt idx="51">
                  <c:v>3.3</c:v>
                </c:pt>
                <c:pt idx="52">
                  <c:v>3.4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4.4000000000000004</c:v>
                </c:pt>
                <c:pt idx="62">
                  <c:v>4.2</c:v>
                </c:pt>
                <c:pt idx="63">
                  <c:v>4.5</c:v>
                </c:pt>
                <c:pt idx="64">
                  <c:v>4.3</c:v>
                </c:pt>
                <c:pt idx="65">
                  <c:v>4.5999999999999996</c:v>
                </c:pt>
                <c:pt idx="66">
                  <c:v>4.4000000000000004</c:v>
                </c:pt>
                <c:pt idx="67">
                  <c:v>4.7</c:v>
                </c:pt>
                <c:pt idx="68">
                  <c:v>4.5</c:v>
                </c:pt>
                <c:pt idx="69">
                  <c:v>4.8</c:v>
                </c:pt>
                <c:pt idx="70">
                  <c:v>4.5999999999999996</c:v>
                </c:pt>
                <c:pt idx="71">
                  <c:v>4.9000000000000004</c:v>
                </c:pt>
                <c:pt idx="72">
                  <c:v>4.7</c:v>
                </c:pt>
                <c:pt idx="73">
                  <c:v>4.8</c:v>
                </c:pt>
                <c:pt idx="74">
                  <c:v>4.9000000000000004</c:v>
                </c:pt>
                <c:pt idx="75">
                  <c:v>5</c:v>
                </c:pt>
                <c:pt idx="76">
                  <c:v>5.0999999999999996</c:v>
                </c:pt>
                <c:pt idx="77">
                  <c:v>5.2</c:v>
                </c:pt>
              </c:numCache>
            </c:numRef>
          </c:xVal>
          <c:yVal>
            <c:numRef>
              <c:f>Table1!$C$2:$C$79</c:f>
              <c:numCache>
                <c:formatCode>0%</c:formatCode>
                <c:ptCount val="78"/>
                <c:pt idx="0">
                  <c:v>0.25</c:v>
                </c:pt>
                <c:pt idx="1">
                  <c:v>0.27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0.35</c:v>
                </c:pt>
                <c:pt idx="10">
                  <c:v>0.36</c:v>
                </c:pt>
                <c:pt idx="11">
                  <c:v>0.37</c:v>
                </c:pt>
                <c:pt idx="12">
                  <c:v>0.38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0.43</c:v>
                </c:pt>
                <c:pt idx="20">
                  <c:v>0.44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0.48</c:v>
                </c:pt>
                <c:pt idx="25">
                  <c:v>0.49</c:v>
                </c:pt>
                <c:pt idx="26">
                  <c:v>0.5</c:v>
                </c:pt>
                <c:pt idx="27">
                  <c:v>0.51</c:v>
                </c:pt>
                <c:pt idx="28">
                  <c:v>0.52</c:v>
                </c:pt>
                <c:pt idx="29">
                  <c:v>0.53</c:v>
                </c:pt>
                <c:pt idx="30">
                  <c:v>0.54</c:v>
                </c:pt>
                <c:pt idx="31">
                  <c:v>0.54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0.59</c:v>
                </c:pt>
                <c:pt idx="41">
                  <c:v>0.59</c:v>
                </c:pt>
                <c:pt idx="42">
                  <c:v>0.6</c:v>
                </c:pt>
                <c:pt idx="43">
                  <c:v>0.6</c:v>
                </c:pt>
                <c:pt idx="44">
                  <c:v>0.61</c:v>
                </c:pt>
                <c:pt idx="45">
                  <c:v>0.61</c:v>
                </c:pt>
                <c:pt idx="46">
                  <c:v>0.62</c:v>
                </c:pt>
                <c:pt idx="47">
                  <c:v>0.62</c:v>
                </c:pt>
                <c:pt idx="48">
                  <c:v>0.63</c:v>
                </c:pt>
                <c:pt idx="49">
                  <c:v>0.63</c:v>
                </c:pt>
                <c:pt idx="50">
                  <c:v>0.64</c:v>
                </c:pt>
                <c:pt idx="51">
                  <c:v>0.64</c:v>
                </c:pt>
                <c:pt idx="52">
                  <c:v>0.65</c:v>
                </c:pt>
                <c:pt idx="53">
                  <c:v>0.65</c:v>
                </c:pt>
                <c:pt idx="54">
                  <c:v>0.66</c:v>
                </c:pt>
                <c:pt idx="55">
                  <c:v>0.67</c:v>
                </c:pt>
                <c:pt idx="56">
                  <c:v>0.68</c:v>
                </c:pt>
                <c:pt idx="57">
                  <c:v>0.69</c:v>
                </c:pt>
                <c:pt idx="58">
                  <c:v>0.7</c:v>
                </c:pt>
                <c:pt idx="59">
                  <c:v>0.71</c:v>
                </c:pt>
                <c:pt idx="60">
                  <c:v>0.72</c:v>
                </c:pt>
                <c:pt idx="61">
                  <c:v>0.72</c:v>
                </c:pt>
                <c:pt idx="62">
                  <c:v>0.73</c:v>
                </c:pt>
                <c:pt idx="63">
                  <c:v>0.73</c:v>
                </c:pt>
                <c:pt idx="64">
                  <c:v>0.74</c:v>
                </c:pt>
                <c:pt idx="65">
                  <c:v>0.74</c:v>
                </c:pt>
                <c:pt idx="66">
                  <c:v>0.75</c:v>
                </c:pt>
                <c:pt idx="67">
                  <c:v>0.75</c:v>
                </c:pt>
                <c:pt idx="68">
                  <c:v>0.76</c:v>
                </c:pt>
                <c:pt idx="69">
                  <c:v>0.76</c:v>
                </c:pt>
                <c:pt idx="70">
                  <c:v>0.77</c:v>
                </c:pt>
                <c:pt idx="71">
                  <c:v>0.77</c:v>
                </c:pt>
                <c:pt idx="72">
                  <c:v>0.78</c:v>
                </c:pt>
                <c:pt idx="73">
                  <c:v>0.79</c:v>
                </c:pt>
                <c:pt idx="74">
                  <c:v>0.8</c:v>
                </c:pt>
                <c:pt idx="75">
                  <c:v>0.81</c:v>
                </c:pt>
                <c:pt idx="76">
                  <c:v>0.82</c:v>
                </c:pt>
                <c:pt idx="77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1-406D-8D06-658E5AA4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478671"/>
        <c:axId val="1445481551"/>
      </c:scatterChart>
      <c:valAx>
        <c:axId val="14454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81551"/>
        <c:crosses val="autoZero"/>
        <c:crossBetween val="midCat"/>
      </c:valAx>
      <c:valAx>
        <c:axId val="14454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78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23512685914265"/>
          <c:y val="0.43192002041411492"/>
          <c:w val="0.19809820647419071"/>
          <c:h val="0.45602070574511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Outlier</a:t>
            </a:r>
            <a:r>
              <a:rPr lang="en-IN" baseline="0"/>
              <a:t> effect on phytoplankton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026027996500435E-2"/>
                  <c:y val="-8.8379629629629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forward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Table1!$AW$3:$AW$80</c:f>
              <c:numCache>
                <c:formatCode>General</c:formatCode>
                <c:ptCount val="78"/>
                <c:pt idx="0">
                  <c:v>0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1.3</c:v>
                </c:pt>
                <c:pt idx="21">
                  <c:v>1.4</c:v>
                </c:pt>
                <c:pt idx="22">
                  <c:v>1.5</c:v>
                </c:pt>
                <c:pt idx="23">
                  <c:v>1.6</c:v>
                </c:pt>
                <c:pt idx="24">
                  <c:v>1.7</c:v>
                </c:pt>
                <c:pt idx="25">
                  <c:v>18</c:v>
                </c:pt>
                <c:pt idx="26">
                  <c:v>1.9</c:v>
                </c:pt>
                <c:pt idx="27">
                  <c:v>2</c:v>
                </c:pt>
                <c:pt idx="28">
                  <c:v>2.1</c:v>
                </c:pt>
                <c:pt idx="29">
                  <c:v>2.2000000000000002</c:v>
                </c:pt>
                <c:pt idx="30">
                  <c:v>2.2999999999999998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2.4</c:v>
                </c:pt>
                <c:pt idx="34">
                  <c:v>2.5</c:v>
                </c:pt>
                <c:pt idx="35">
                  <c:v>2.5</c:v>
                </c:pt>
                <c:pt idx="36">
                  <c:v>2.6</c:v>
                </c:pt>
                <c:pt idx="37">
                  <c:v>2.6</c:v>
                </c:pt>
                <c:pt idx="38">
                  <c:v>2.7</c:v>
                </c:pt>
                <c:pt idx="39">
                  <c:v>2.7</c:v>
                </c:pt>
                <c:pt idx="40">
                  <c:v>2.8</c:v>
                </c:pt>
                <c:pt idx="41">
                  <c:v>2.8</c:v>
                </c:pt>
                <c:pt idx="42">
                  <c:v>2.9</c:v>
                </c:pt>
                <c:pt idx="43">
                  <c:v>2.9</c:v>
                </c:pt>
                <c:pt idx="44">
                  <c:v>-12</c:v>
                </c:pt>
                <c:pt idx="45">
                  <c:v>3</c:v>
                </c:pt>
                <c:pt idx="46">
                  <c:v>3.1</c:v>
                </c:pt>
                <c:pt idx="47">
                  <c:v>3.1</c:v>
                </c:pt>
                <c:pt idx="48">
                  <c:v>3.2</c:v>
                </c:pt>
                <c:pt idx="49">
                  <c:v>3.2</c:v>
                </c:pt>
                <c:pt idx="50">
                  <c:v>3.3</c:v>
                </c:pt>
                <c:pt idx="51">
                  <c:v>3.3</c:v>
                </c:pt>
                <c:pt idx="52">
                  <c:v>3.4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-4</c:v>
                </c:pt>
                <c:pt idx="60">
                  <c:v>4.0999999999999996</c:v>
                </c:pt>
                <c:pt idx="61">
                  <c:v>4.4000000000000004</c:v>
                </c:pt>
                <c:pt idx="62">
                  <c:v>4.2</c:v>
                </c:pt>
                <c:pt idx="63">
                  <c:v>4.5</c:v>
                </c:pt>
                <c:pt idx="64">
                  <c:v>4.3</c:v>
                </c:pt>
                <c:pt idx="65">
                  <c:v>4.5999999999999996</c:v>
                </c:pt>
                <c:pt idx="66">
                  <c:v>4.4000000000000004</c:v>
                </c:pt>
                <c:pt idx="67">
                  <c:v>4.7</c:v>
                </c:pt>
                <c:pt idx="68">
                  <c:v>4.5</c:v>
                </c:pt>
                <c:pt idx="69">
                  <c:v>4.8</c:v>
                </c:pt>
                <c:pt idx="70">
                  <c:v>4.5999999999999996</c:v>
                </c:pt>
                <c:pt idx="71">
                  <c:v>4.9000000000000004</c:v>
                </c:pt>
                <c:pt idx="72">
                  <c:v>4.7</c:v>
                </c:pt>
                <c:pt idx="73">
                  <c:v>4.8</c:v>
                </c:pt>
                <c:pt idx="74">
                  <c:v>4.9000000000000004</c:v>
                </c:pt>
                <c:pt idx="75">
                  <c:v>5</c:v>
                </c:pt>
                <c:pt idx="76">
                  <c:v>5.0999999999999996</c:v>
                </c:pt>
                <c:pt idx="77">
                  <c:v>14</c:v>
                </c:pt>
              </c:numCache>
            </c:numRef>
          </c:xVal>
          <c:yVal>
            <c:numRef>
              <c:f>Table1!$AX$3:$AX$80</c:f>
              <c:numCache>
                <c:formatCode>0%</c:formatCode>
                <c:ptCount val="78"/>
                <c:pt idx="0">
                  <c:v>0.25</c:v>
                </c:pt>
                <c:pt idx="1">
                  <c:v>0.27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0.35</c:v>
                </c:pt>
                <c:pt idx="10">
                  <c:v>0.36</c:v>
                </c:pt>
                <c:pt idx="11">
                  <c:v>0.37</c:v>
                </c:pt>
                <c:pt idx="12">
                  <c:v>0.38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0.43</c:v>
                </c:pt>
                <c:pt idx="20">
                  <c:v>0.44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0.48</c:v>
                </c:pt>
                <c:pt idx="25">
                  <c:v>0.49</c:v>
                </c:pt>
                <c:pt idx="26">
                  <c:v>0.5</c:v>
                </c:pt>
                <c:pt idx="27">
                  <c:v>0.51</c:v>
                </c:pt>
                <c:pt idx="28">
                  <c:v>0.52</c:v>
                </c:pt>
                <c:pt idx="29">
                  <c:v>0.53</c:v>
                </c:pt>
                <c:pt idx="30">
                  <c:v>0.54</c:v>
                </c:pt>
                <c:pt idx="31">
                  <c:v>0.54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0.59</c:v>
                </c:pt>
                <c:pt idx="41">
                  <c:v>0.59</c:v>
                </c:pt>
                <c:pt idx="42">
                  <c:v>0.6</c:v>
                </c:pt>
                <c:pt idx="43">
                  <c:v>0.6</c:v>
                </c:pt>
                <c:pt idx="44">
                  <c:v>0.61</c:v>
                </c:pt>
                <c:pt idx="45">
                  <c:v>0.61</c:v>
                </c:pt>
                <c:pt idx="46">
                  <c:v>0.62</c:v>
                </c:pt>
                <c:pt idx="47">
                  <c:v>0.62</c:v>
                </c:pt>
                <c:pt idx="48">
                  <c:v>0.63</c:v>
                </c:pt>
                <c:pt idx="49">
                  <c:v>0.63</c:v>
                </c:pt>
                <c:pt idx="50">
                  <c:v>0.64</c:v>
                </c:pt>
                <c:pt idx="51">
                  <c:v>0.64</c:v>
                </c:pt>
                <c:pt idx="52">
                  <c:v>0.65</c:v>
                </c:pt>
                <c:pt idx="53">
                  <c:v>0.65</c:v>
                </c:pt>
                <c:pt idx="54">
                  <c:v>0.66</c:v>
                </c:pt>
                <c:pt idx="55">
                  <c:v>0.67</c:v>
                </c:pt>
                <c:pt idx="56">
                  <c:v>0.68</c:v>
                </c:pt>
                <c:pt idx="57">
                  <c:v>0.69</c:v>
                </c:pt>
                <c:pt idx="58">
                  <c:v>0.7</c:v>
                </c:pt>
                <c:pt idx="59">
                  <c:v>0.71</c:v>
                </c:pt>
                <c:pt idx="60">
                  <c:v>0.72</c:v>
                </c:pt>
                <c:pt idx="61">
                  <c:v>0.72</c:v>
                </c:pt>
                <c:pt idx="62">
                  <c:v>0.73</c:v>
                </c:pt>
                <c:pt idx="63">
                  <c:v>0.73</c:v>
                </c:pt>
                <c:pt idx="64">
                  <c:v>0.74</c:v>
                </c:pt>
                <c:pt idx="65">
                  <c:v>0.74</c:v>
                </c:pt>
                <c:pt idx="66">
                  <c:v>0.75</c:v>
                </c:pt>
                <c:pt idx="67">
                  <c:v>0.75</c:v>
                </c:pt>
                <c:pt idx="68">
                  <c:v>0.76</c:v>
                </c:pt>
                <c:pt idx="69">
                  <c:v>0.76</c:v>
                </c:pt>
                <c:pt idx="70">
                  <c:v>0.77</c:v>
                </c:pt>
                <c:pt idx="71">
                  <c:v>0.77</c:v>
                </c:pt>
                <c:pt idx="72">
                  <c:v>0.78</c:v>
                </c:pt>
                <c:pt idx="73">
                  <c:v>0.79</c:v>
                </c:pt>
                <c:pt idx="74">
                  <c:v>0.8</c:v>
                </c:pt>
                <c:pt idx="75">
                  <c:v>0.81</c:v>
                </c:pt>
                <c:pt idx="76">
                  <c:v>0.82</c:v>
                </c:pt>
                <c:pt idx="77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0-45EB-A502-75A3DA867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597455"/>
        <c:axId val="1452581615"/>
      </c:scatterChart>
      <c:valAx>
        <c:axId val="145259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81615"/>
        <c:crosses val="autoZero"/>
        <c:crossBetween val="midCat"/>
      </c:valAx>
      <c:valAx>
        <c:axId val="14525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9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Oxygen level and its causes</a:t>
            </a:r>
          </a:p>
        </c:rich>
      </c:tx>
      <c:layout>
        <c:manualLayout>
          <c:xMode val="edge"/>
          <c:yMode val="edge"/>
          <c:x val="0.13888403258447984"/>
          <c:y val="2.5396825396825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7.9376654592042087E-2"/>
              <c:y val="0.1236378785985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7428555696272233E-2"/>
              <c:y val="0.148097487814023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748870484062062"/>
                  <c:h val="5.4899470899470899E-2"/>
                </c:manualLayout>
              </c15:layout>
            </c:ext>
          </c:extLst>
        </c:dLbl>
      </c:pivotFmt>
      <c:pivotFmt>
        <c:idx val="4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9.5031110621661807E-2"/>
              <c:y val="0.2033700787401574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71567943855828"/>
                  <c:h val="6.7597883597883587E-2"/>
                </c:manualLayout>
              </c15:layout>
            </c:ext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0557568415836138"/>
              <c:y val="0.275065283506228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0346502043616044"/>
              <c:y val="9.05276840394949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2952318460192475"/>
              <c:y val="-9.12925884264467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187034120734908"/>
              <c:y val="-9.05486814148233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785581802274715"/>
              <c:y val="-9.58806815814689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5689763779527556E-2"/>
              <c:y val="-0.203857517810273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8545249343832021"/>
              <c:y val="-5.52960879890013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7560699912510935"/>
              <c:y val="0.12821830604507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1568227297721688E-2"/>
              <c:y val="0.2243746198391867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9E33B22-16EA-4115-B3C5-FB6288BE0EE1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, </a:t>
                </a:r>
                <a:fld id="{F674A737-5423-4FAB-8397-A17B911534A5}" type="VALUE">
                  <a:rPr lang="en-US" baseline="0"/>
                  <a:pPr>
                    <a:defRPr/>
                  </a:pPr>
                  <a:t>[VALUE]</a:t>
                </a:fld>
                <a:r>
                  <a:rPr lang="en-US" baseline="0">
                    <a:solidFill>
                      <a:sysClr val="windowText" lastClr="000000"/>
                    </a:solidFill>
                  </a:rPr>
                  <a:t>,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Table1!$W$69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8BC-4966-8A95-4BAE8000B2E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8BC-4966-8A95-4BAE8000B2E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8BC-4966-8A95-4BAE8000B2E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8BC-4966-8A95-4BAE8000B2E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8BC-4966-8A95-4BAE8000B2E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8BC-4966-8A95-4BAE8000B2E7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8BC-4966-8A95-4BAE8000B2E7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8BC-4966-8A95-4BAE8000B2E7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8BC-4966-8A95-4BAE8000B2E7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8BC-4966-8A95-4BAE8000B2E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8BC-4966-8A95-4BAE8000B2E7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8BC-4966-8A95-4BAE8000B2E7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48BC-4966-8A95-4BAE8000B2E7}"/>
              </c:ext>
            </c:extLst>
          </c:dPt>
          <c:dLbls>
            <c:dLbl>
              <c:idx val="0"/>
              <c:layout>
                <c:manualLayout>
                  <c:x val="-7.9376654592042087E-2"/>
                  <c:y val="0.123637878598508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BC-4966-8A95-4BAE8000B2E7}"/>
                </c:ext>
              </c:extLst>
            </c:dLbl>
            <c:dLbl>
              <c:idx val="1"/>
              <c:layout>
                <c:manualLayout>
                  <c:x val="-5.7428555696272233E-2"/>
                  <c:y val="0.1480974878140232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48870484062062"/>
                      <c:h val="5.48994708994708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8BC-4966-8A95-4BAE8000B2E7}"/>
                </c:ext>
              </c:extLst>
            </c:dLbl>
            <c:dLbl>
              <c:idx val="2"/>
              <c:layout>
                <c:manualLayout>
                  <c:x val="-9.5031110621661807E-2"/>
                  <c:y val="0.2033700787401574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471567943855828"/>
                      <c:h val="6.75978835978835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8BC-4966-8A95-4BAE8000B2E7}"/>
                </c:ext>
              </c:extLst>
            </c:dLbl>
            <c:dLbl>
              <c:idx val="3"/>
              <c:layout>
                <c:manualLayout>
                  <c:x val="-0.10557568415836138"/>
                  <c:y val="0.2750652835062283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BC-4966-8A95-4BAE8000B2E7}"/>
                </c:ext>
              </c:extLst>
            </c:dLbl>
            <c:dLbl>
              <c:idx val="4"/>
              <c:layout>
                <c:manualLayout>
                  <c:x val="-0.20346502043616044"/>
                  <c:y val="9.052768403949498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8BC-4966-8A95-4BAE8000B2E7}"/>
                </c:ext>
              </c:extLst>
            </c:dLbl>
            <c:dLbl>
              <c:idx val="5"/>
              <c:layout>
                <c:manualLayout>
                  <c:x val="-0.12952318460192475"/>
                  <c:y val="-9.129258842644677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BC-4966-8A95-4BAE8000B2E7}"/>
                </c:ext>
              </c:extLst>
            </c:dLbl>
            <c:dLbl>
              <c:idx val="6"/>
              <c:layout>
                <c:manualLayout>
                  <c:x val="-0.11187034120734908"/>
                  <c:y val="-9.054868141482330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8BC-4966-8A95-4BAE8000B2E7}"/>
                </c:ext>
              </c:extLst>
            </c:dLbl>
            <c:dLbl>
              <c:idx val="7"/>
              <c:layout>
                <c:manualLayout>
                  <c:x val="-0.11785581802274715"/>
                  <c:y val="-9.588068158146897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8BC-4966-8A95-4BAE8000B2E7}"/>
                </c:ext>
              </c:extLst>
            </c:dLbl>
            <c:dLbl>
              <c:idx val="8"/>
              <c:layout>
                <c:manualLayout>
                  <c:x val="8.5689763779527556E-2"/>
                  <c:y val="-0.2038575178102738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8BC-4966-8A95-4BAE8000B2E7}"/>
                </c:ext>
              </c:extLst>
            </c:dLbl>
            <c:dLbl>
              <c:idx val="9"/>
              <c:layout>
                <c:manualLayout>
                  <c:x val="0.18545249343832021"/>
                  <c:y val="-5.529608798900137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8BC-4966-8A95-4BAE8000B2E7}"/>
                </c:ext>
              </c:extLst>
            </c:dLbl>
            <c:dLbl>
              <c:idx val="10"/>
              <c:layout>
                <c:manualLayout>
                  <c:x val="0.17560699912510935"/>
                  <c:y val="0.128218306045077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8BC-4966-8A95-4BAE8000B2E7}"/>
                </c:ext>
              </c:extLst>
            </c:dLbl>
            <c:dLbl>
              <c:idx val="11"/>
              <c:layout>
                <c:manualLayout>
                  <c:x val="8.1568227297721688E-2"/>
                  <c:y val="0.22437461983918672"/>
                </c:manualLayout>
              </c:layout>
              <c:tx>
                <c:rich>
                  <a:bodyPr/>
                  <a:lstStyle/>
                  <a:p>
                    <a:fld id="{D9E33B22-16EA-4115-B3C5-FB6288BE0EE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F674A737-5423-4FAB-8397-A17B911534A5}" type="VALUE">
                      <a:rPr lang="en-US" baseline="0"/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48BC-4966-8A95-4BAE8000B2E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8BC-4966-8A95-4BAE8000B2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Table1!$V$70:$V$83</c:f>
              <c:strCache>
                <c:ptCount val="13"/>
                <c:pt idx="0">
                  <c:v>Algal Blooms</c:v>
                </c:pt>
                <c:pt idx="1">
                  <c:v>Chemical Spills</c:v>
                </c:pt>
                <c:pt idx="2">
                  <c:v>Climate Change</c:v>
                </c:pt>
                <c:pt idx="3">
                  <c:v>Competition</c:v>
                </c:pt>
                <c:pt idx="4">
                  <c:v>Disease outbreak</c:v>
                </c:pt>
                <c:pt idx="5">
                  <c:v>Drought</c:v>
                </c:pt>
                <c:pt idx="6">
                  <c:v>Floods</c:v>
                </c:pt>
                <c:pt idx="7">
                  <c:v>Others</c:v>
                </c:pt>
                <c:pt idx="8">
                  <c:v>Overfishing</c:v>
                </c:pt>
                <c:pt idx="9">
                  <c:v>Parasites</c:v>
                </c:pt>
                <c:pt idx="10">
                  <c:v>Pollution</c:v>
                </c:pt>
                <c:pt idx="11">
                  <c:v>Predation</c:v>
                </c:pt>
                <c:pt idx="12">
                  <c:v>Unknown</c:v>
                </c:pt>
              </c:strCache>
            </c:strRef>
          </c:cat>
          <c:val>
            <c:numRef>
              <c:f>Table1!$W$70:$W$83</c:f>
              <c:numCache>
                <c:formatCode>General</c:formatCode>
                <c:ptCount val="13"/>
                <c:pt idx="0">
                  <c:v>7.9</c:v>
                </c:pt>
                <c:pt idx="1">
                  <c:v>9.1</c:v>
                </c:pt>
                <c:pt idx="2">
                  <c:v>8.7999999999999989</c:v>
                </c:pt>
                <c:pt idx="3">
                  <c:v>6.8000000000000007</c:v>
                </c:pt>
                <c:pt idx="4">
                  <c:v>71.7</c:v>
                </c:pt>
                <c:pt idx="5">
                  <c:v>3.7</c:v>
                </c:pt>
                <c:pt idx="6">
                  <c:v>7.1000000000000005</c:v>
                </c:pt>
                <c:pt idx="7">
                  <c:v>13.3</c:v>
                </c:pt>
                <c:pt idx="8">
                  <c:v>81.300000000000011</c:v>
                </c:pt>
                <c:pt idx="9">
                  <c:v>10.7</c:v>
                </c:pt>
                <c:pt idx="10">
                  <c:v>73.399999999999991</c:v>
                </c:pt>
                <c:pt idx="11">
                  <c:v>7.6</c:v>
                </c:pt>
                <c:pt idx="1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8BC-4966-8A95-4BAE8000B2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95170603674538"/>
          <c:y val="3.9605715952172653E-2"/>
          <c:w val="0.17571496062992126"/>
          <c:h val="0.93386793317501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Growth</a:t>
            </a:r>
            <a:r>
              <a:rPr lang="en-US" baseline="0"/>
              <a:t> rate reasons </a:t>
            </a:r>
            <a:endParaRPr lang="en-US"/>
          </a:p>
        </c:rich>
      </c:tx>
      <c:layout>
        <c:manualLayout>
          <c:xMode val="edge"/>
          <c:yMode val="edge"/>
          <c:x val="0.43611081834209281"/>
          <c:y val="2.132329217079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11B3848-3AE1-4021-BEB7-1AD372C77978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11B3848-3AE1-4021-BEB7-1AD372C77978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11B3848-3AE1-4021-BEB7-1AD372C77978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6824447928571776E-2"/>
          <c:y val="0.10666990900103175"/>
          <c:w val="0.62876020147483769"/>
          <c:h val="0.83302351130820074"/>
        </c:manualLayout>
      </c:layout>
      <c:pieChart>
        <c:varyColors val="1"/>
        <c:ser>
          <c:idx val="0"/>
          <c:order val="0"/>
          <c:tx>
            <c:strRef>
              <c:f>Table1!$W$85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54-4DFD-B379-96CD6D465C9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54-4DFD-B379-96CD6D465C9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54-4DFD-B379-96CD6D465C95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54-4DFD-B379-96CD6D465C95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54-4DFD-B379-96CD6D465C95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D54-4DFD-B379-96CD6D465C95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D54-4DFD-B379-96CD6D465C95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D54-4DFD-B379-96CD6D465C95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D54-4DFD-B379-96CD6D465C95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D54-4DFD-B379-96CD6D465C9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D54-4DFD-B379-96CD6D465C95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D54-4DFD-B379-96CD6D465C95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D54-4DFD-B379-96CD6D465C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Table1!$V$86:$V$99</c:f>
              <c:strCache>
                <c:ptCount val="13"/>
                <c:pt idx="0">
                  <c:v>Overfishing</c:v>
                </c:pt>
                <c:pt idx="1">
                  <c:v>Disease outbreak</c:v>
                </c:pt>
                <c:pt idx="2">
                  <c:v>Pollution</c:v>
                </c:pt>
                <c:pt idx="3">
                  <c:v>Parasites</c:v>
                </c:pt>
                <c:pt idx="4">
                  <c:v>Competition</c:v>
                </c:pt>
                <c:pt idx="5">
                  <c:v>Floods</c:v>
                </c:pt>
                <c:pt idx="6">
                  <c:v>Predation</c:v>
                </c:pt>
                <c:pt idx="7">
                  <c:v>Drought</c:v>
                </c:pt>
                <c:pt idx="8">
                  <c:v>Algal Blooms</c:v>
                </c:pt>
                <c:pt idx="9">
                  <c:v>Unknown</c:v>
                </c:pt>
                <c:pt idx="10">
                  <c:v>Climate Change</c:v>
                </c:pt>
                <c:pt idx="11">
                  <c:v>Chemical Spills</c:v>
                </c:pt>
                <c:pt idx="12">
                  <c:v>Others</c:v>
                </c:pt>
              </c:strCache>
            </c:strRef>
          </c:cat>
          <c:val>
            <c:numRef>
              <c:f>Table1!$W$86:$W$99</c:f>
              <c:numCache>
                <c:formatCode>General</c:formatCode>
                <c:ptCount val="13"/>
                <c:pt idx="0">
                  <c:v>1.4800000000000002</c:v>
                </c:pt>
                <c:pt idx="1">
                  <c:v>1.4800000000000002</c:v>
                </c:pt>
                <c:pt idx="2">
                  <c:v>1.37</c:v>
                </c:pt>
                <c:pt idx="3">
                  <c:v>0.55000000000000004</c:v>
                </c:pt>
                <c:pt idx="4">
                  <c:v>0.49</c:v>
                </c:pt>
                <c:pt idx="5">
                  <c:v>0.46</c:v>
                </c:pt>
                <c:pt idx="6">
                  <c:v>0.41000000000000003</c:v>
                </c:pt>
                <c:pt idx="7">
                  <c:v>0.4</c:v>
                </c:pt>
                <c:pt idx="8">
                  <c:v>0.38</c:v>
                </c:pt>
                <c:pt idx="9">
                  <c:v>0.36</c:v>
                </c:pt>
                <c:pt idx="10">
                  <c:v>0.35000000000000003</c:v>
                </c:pt>
                <c:pt idx="11">
                  <c:v>0.28999999999999998</c:v>
                </c:pt>
                <c:pt idx="1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D54-4DFD-B379-96CD6D465C9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38542906163082"/>
          <c:y val="0.15654122768994591"/>
          <c:w val="0.19523884514435697"/>
          <c:h val="0.8009616189135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Decrease</a:t>
            </a:r>
            <a:r>
              <a:rPr lang="en-US" baseline="0"/>
              <a:t> rate reasons </a:t>
            </a:r>
            <a:endParaRPr lang="en-US"/>
          </a:p>
        </c:rich>
      </c:tx>
      <c:layout>
        <c:manualLayout>
          <c:xMode val="edge"/>
          <c:yMode val="edge"/>
          <c:x val="0.499412761753287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0721566054243213E-2"/>
          <c:y val="9.1493875765529309E-2"/>
          <c:w val="0.64474260995349686"/>
          <c:h val="0.8546529600466608"/>
        </c:manualLayout>
      </c:layout>
      <c:pieChart>
        <c:varyColors val="1"/>
        <c:ser>
          <c:idx val="0"/>
          <c:order val="0"/>
          <c:tx>
            <c:strRef>
              <c:f>Table1!$Y$85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C6-48C8-8D4F-31AE9287EE8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C6-48C8-8D4F-31AE9287EE8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C6-48C8-8D4F-31AE9287EE8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C6-48C8-8D4F-31AE9287EE8A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C6-48C8-8D4F-31AE9287EE8A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FC6-48C8-8D4F-31AE9287EE8A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FC6-48C8-8D4F-31AE9287EE8A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FC6-48C8-8D4F-31AE9287EE8A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FC6-48C8-8D4F-31AE9287EE8A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FC6-48C8-8D4F-31AE9287EE8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FC6-48C8-8D4F-31AE9287EE8A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FC6-48C8-8D4F-31AE9287EE8A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FC6-48C8-8D4F-31AE9287EE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Table1!$X$86:$X$99</c:f>
              <c:strCache>
                <c:ptCount val="13"/>
                <c:pt idx="0">
                  <c:v>Overfishing</c:v>
                </c:pt>
                <c:pt idx="1">
                  <c:v>Disease outbreak</c:v>
                </c:pt>
                <c:pt idx="2">
                  <c:v>Pollution</c:v>
                </c:pt>
                <c:pt idx="3">
                  <c:v>Floods</c:v>
                </c:pt>
                <c:pt idx="4">
                  <c:v>Parasites</c:v>
                </c:pt>
                <c:pt idx="5">
                  <c:v>Competition</c:v>
                </c:pt>
                <c:pt idx="6">
                  <c:v>Predation</c:v>
                </c:pt>
                <c:pt idx="7">
                  <c:v>Algal Blooms</c:v>
                </c:pt>
                <c:pt idx="8">
                  <c:v>Unknown</c:v>
                </c:pt>
                <c:pt idx="9">
                  <c:v>Drought</c:v>
                </c:pt>
                <c:pt idx="10">
                  <c:v>Climate Change</c:v>
                </c:pt>
                <c:pt idx="11">
                  <c:v>Chemical Spills</c:v>
                </c:pt>
                <c:pt idx="12">
                  <c:v>Others</c:v>
                </c:pt>
              </c:strCache>
            </c:strRef>
          </c:cat>
          <c:val>
            <c:numRef>
              <c:f>Table1!$Y$86:$Y$99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1.01</c:v>
                </c:pt>
                <c:pt idx="2">
                  <c:v>0.97</c:v>
                </c:pt>
                <c:pt idx="3">
                  <c:v>0.42000000000000004</c:v>
                </c:pt>
                <c:pt idx="4">
                  <c:v>0.41000000000000003</c:v>
                </c:pt>
                <c:pt idx="5">
                  <c:v>0.39</c:v>
                </c:pt>
                <c:pt idx="6">
                  <c:v>0.37</c:v>
                </c:pt>
                <c:pt idx="7">
                  <c:v>0.33999999999999997</c:v>
                </c:pt>
                <c:pt idx="8">
                  <c:v>0.31</c:v>
                </c:pt>
                <c:pt idx="9">
                  <c:v>0.30000000000000004</c:v>
                </c:pt>
                <c:pt idx="10">
                  <c:v>0.3</c:v>
                </c:pt>
                <c:pt idx="11">
                  <c:v>0.23</c:v>
                </c:pt>
                <c:pt idx="12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FC6-48C8-8D4F-31AE9287E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66661808261675"/>
          <c:y val="0.1512470836978711"/>
          <c:w val="0.27616209839095129"/>
          <c:h val="0.8090332458442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Analysis.xlsx]Distribution!PivotTable12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Nutrients concentration change at each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Distribution!$D$135</c:f>
              <c:strCache>
                <c:ptCount val="1"/>
                <c:pt idx="0">
                  <c:v>Silicon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Distribution!$C$136:$C$148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Distribution!$D$136:$D$148</c:f>
              <c:numCache>
                <c:formatCode>General</c:formatCode>
                <c:ptCount val="12"/>
                <c:pt idx="0">
                  <c:v>30.8</c:v>
                </c:pt>
                <c:pt idx="1">
                  <c:v>31.5</c:v>
                </c:pt>
                <c:pt idx="2">
                  <c:v>32.1</c:v>
                </c:pt>
                <c:pt idx="3">
                  <c:v>32.799999999999997</c:v>
                </c:pt>
                <c:pt idx="4">
                  <c:v>33.5</c:v>
                </c:pt>
                <c:pt idx="5">
                  <c:v>34.200000000000003</c:v>
                </c:pt>
                <c:pt idx="6">
                  <c:v>26.6</c:v>
                </c:pt>
                <c:pt idx="7">
                  <c:v>27.200000000000003</c:v>
                </c:pt>
                <c:pt idx="8">
                  <c:v>27.799999999999997</c:v>
                </c:pt>
                <c:pt idx="9">
                  <c:v>28.4</c:v>
                </c:pt>
                <c:pt idx="10">
                  <c:v>29</c:v>
                </c:pt>
                <c:pt idx="11">
                  <c:v>29.600000000000005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D-4B06-841A-DD4D356F70B1}"/>
            </c:ext>
          </c:extLst>
        </c:ser>
        <c:ser>
          <c:idx val="1"/>
          <c:order val="1"/>
          <c:tx>
            <c:strRef>
              <c:f>Distribution!$E$135</c:f>
              <c:strCache>
                <c:ptCount val="1"/>
                <c:pt idx="0">
                  <c:v>Phosphorus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Distribution!$C$136:$C$148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Distribution!$E$136:$E$148</c:f>
              <c:numCache>
                <c:formatCode>General</c:formatCode>
                <c:ptCount val="12"/>
                <c:pt idx="0">
                  <c:v>0.38</c:v>
                </c:pt>
                <c:pt idx="1">
                  <c:v>0.31000000000000005</c:v>
                </c:pt>
                <c:pt idx="2">
                  <c:v>0.45</c:v>
                </c:pt>
                <c:pt idx="3">
                  <c:v>0.36</c:v>
                </c:pt>
                <c:pt idx="4">
                  <c:v>0.28999999999999998</c:v>
                </c:pt>
                <c:pt idx="5">
                  <c:v>0.4</c:v>
                </c:pt>
                <c:pt idx="6">
                  <c:v>0.25</c:v>
                </c:pt>
                <c:pt idx="7">
                  <c:v>0.19</c:v>
                </c:pt>
                <c:pt idx="8">
                  <c:v>0.31000000000000005</c:v>
                </c:pt>
                <c:pt idx="9">
                  <c:v>0.30000000000000004</c:v>
                </c:pt>
                <c:pt idx="10">
                  <c:v>0.24000000000000002</c:v>
                </c:pt>
                <c:pt idx="11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BD-4B06-841A-DD4D356F70B1}"/>
            </c:ext>
          </c:extLst>
        </c:ser>
        <c:ser>
          <c:idx val="2"/>
          <c:order val="2"/>
          <c:tx>
            <c:strRef>
              <c:f>Distribution!$F$135</c:f>
              <c:strCache>
                <c:ptCount val="1"/>
                <c:pt idx="0">
                  <c:v>Nitrogen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Distribution!$C$136:$C$148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Distribution!$F$136:$F$148</c:f>
              <c:numCache>
                <c:formatCode>General</c:formatCode>
                <c:ptCount val="12"/>
                <c:pt idx="0">
                  <c:v>1.59</c:v>
                </c:pt>
                <c:pt idx="1">
                  <c:v>1.6400000000000001</c:v>
                </c:pt>
                <c:pt idx="2">
                  <c:v>1.6900000000000002</c:v>
                </c:pt>
                <c:pt idx="3">
                  <c:v>1.74</c:v>
                </c:pt>
                <c:pt idx="4">
                  <c:v>1.7899999999999998</c:v>
                </c:pt>
                <c:pt idx="5">
                  <c:v>1.8399999999999999</c:v>
                </c:pt>
                <c:pt idx="6">
                  <c:v>1.3</c:v>
                </c:pt>
                <c:pt idx="7">
                  <c:v>1.3399999999999999</c:v>
                </c:pt>
                <c:pt idx="8">
                  <c:v>1.38</c:v>
                </c:pt>
                <c:pt idx="9">
                  <c:v>1.42</c:v>
                </c:pt>
                <c:pt idx="10">
                  <c:v>1.46</c:v>
                </c:pt>
                <c:pt idx="1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BD-4B06-841A-DD4D356F7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079807"/>
        <c:axId val="1857082687"/>
      </c:lineChart>
      <c:catAx>
        <c:axId val="185707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82687"/>
        <c:crosses val="autoZero"/>
        <c:auto val="1"/>
        <c:lblAlgn val="ctr"/>
        <c:lblOffset val="100"/>
        <c:noMultiLvlLbl val="0"/>
      </c:catAx>
      <c:valAx>
        <c:axId val="18570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7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[Phytoplankton Analysis.xlsx]Table1!PivotTable13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Phytoplankton rate Anomaly detected at month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6"/>
            </a:outerShdw>
          </a:effectLst>
        </c:spPr>
        <c:marker>
          <c:symbol val="circle"/>
          <c:size val="14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70AD4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Table1!$Z$30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14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solidFill>
                <a:srgbClr val="70AD47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Table1!$Y$31:$Y$43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Table1!$Z$31:$Z$43</c:f>
              <c:numCache>
                <c:formatCode>General</c:formatCode>
                <c:ptCount val="12"/>
                <c:pt idx="0">
                  <c:v>3.75</c:v>
                </c:pt>
                <c:pt idx="1">
                  <c:v>3.82</c:v>
                </c:pt>
                <c:pt idx="2">
                  <c:v>3.87</c:v>
                </c:pt>
                <c:pt idx="3">
                  <c:v>3.9499999999999997</c:v>
                </c:pt>
                <c:pt idx="4">
                  <c:v>4.0199999999999996</c:v>
                </c:pt>
                <c:pt idx="5">
                  <c:v>4.08</c:v>
                </c:pt>
                <c:pt idx="6">
                  <c:v>3.26</c:v>
                </c:pt>
                <c:pt idx="7">
                  <c:v>3.31</c:v>
                </c:pt>
                <c:pt idx="8">
                  <c:v>3.37</c:v>
                </c:pt>
                <c:pt idx="9">
                  <c:v>3.44</c:v>
                </c:pt>
                <c:pt idx="10">
                  <c:v>3.4999999999999996</c:v>
                </c:pt>
                <c:pt idx="11">
                  <c:v>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3-45CC-A95E-E9B68F8692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652767615"/>
        <c:axId val="1652753695"/>
      </c:lineChart>
      <c:catAx>
        <c:axId val="165276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753695"/>
        <c:crosses val="autoZero"/>
        <c:auto val="1"/>
        <c:lblAlgn val="ctr"/>
        <c:lblOffset val="100"/>
        <c:noMultiLvlLbl val="0"/>
      </c:catAx>
      <c:valAx>
        <c:axId val="16527536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276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93039418101505"/>
          <c:y val="0.49409594634004084"/>
          <c:w val="0.21810395416448289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'Outliers &amp; Anomalies'!$Y$67</c:f>
              <c:strCache>
                <c:ptCount val="1"/>
                <c:pt idx="0">
                  <c:v>Oxygen_Level_ppm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'Outliers &amp; Anomalies'!$X$68:$X$145</c:f>
              <c:numCache>
                <c:formatCode>General</c:formatCode>
                <c:ptCount val="78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2021</c:v>
                </c:pt>
                <c:pt idx="33">
                  <c:v>2021</c:v>
                </c:pt>
                <c:pt idx="34">
                  <c:v>2021</c:v>
                </c:pt>
                <c:pt idx="35">
                  <c:v>2021</c:v>
                </c:pt>
                <c:pt idx="36">
                  <c:v>2021</c:v>
                </c:pt>
                <c:pt idx="37">
                  <c:v>2021</c:v>
                </c:pt>
                <c:pt idx="38">
                  <c:v>2021</c:v>
                </c:pt>
                <c:pt idx="39">
                  <c:v>2021</c:v>
                </c:pt>
                <c:pt idx="40">
                  <c:v>2021</c:v>
                </c:pt>
                <c:pt idx="41">
                  <c:v>2021</c:v>
                </c:pt>
                <c:pt idx="42">
                  <c:v>2022</c:v>
                </c:pt>
                <c:pt idx="43">
                  <c:v>2022</c:v>
                </c:pt>
                <c:pt idx="44">
                  <c:v>2022</c:v>
                </c:pt>
                <c:pt idx="45">
                  <c:v>2022</c:v>
                </c:pt>
                <c:pt idx="46">
                  <c:v>2022</c:v>
                </c:pt>
                <c:pt idx="47">
                  <c:v>2022</c:v>
                </c:pt>
                <c:pt idx="48">
                  <c:v>2022</c:v>
                </c:pt>
                <c:pt idx="49">
                  <c:v>2022</c:v>
                </c:pt>
                <c:pt idx="50">
                  <c:v>2022</c:v>
                </c:pt>
                <c:pt idx="51">
                  <c:v>2022</c:v>
                </c:pt>
                <c:pt idx="52">
                  <c:v>2022</c:v>
                </c:pt>
                <c:pt idx="53">
                  <c:v>2022</c:v>
                </c:pt>
                <c:pt idx="54">
                  <c:v>2022</c:v>
                </c:pt>
                <c:pt idx="55">
                  <c:v>2022</c:v>
                </c:pt>
                <c:pt idx="56">
                  <c:v>2022</c:v>
                </c:pt>
                <c:pt idx="57">
                  <c:v>2022</c:v>
                </c:pt>
                <c:pt idx="58">
                  <c:v>2022</c:v>
                </c:pt>
                <c:pt idx="59">
                  <c:v>2022</c:v>
                </c:pt>
                <c:pt idx="60">
                  <c:v>2023</c:v>
                </c:pt>
                <c:pt idx="61">
                  <c:v>2023</c:v>
                </c:pt>
                <c:pt idx="62">
                  <c:v>2023</c:v>
                </c:pt>
                <c:pt idx="63">
                  <c:v>2023</c:v>
                </c:pt>
                <c:pt idx="64">
                  <c:v>2023</c:v>
                </c:pt>
                <c:pt idx="65">
                  <c:v>2023</c:v>
                </c:pt>
                <c:pt idx="66">
                  <c:v>2023</c:v>
                </c:pt>
                <c:pt idx="67">
                  <c:v>2023</c:v>
                </c:pt>
                <c:pt idx="68">
                  <c:v>2023</c:v>
                </c:pt>
                <c:pt idx="69">
                  <c:v>2023</c:v>
                </c:pt>
                <c:pt idx="70">
                  <c:v>2023</c:v>
                </c:pt>
                <c:pt idx="71">
                  <c:v>2023</c:v>
                </c:pt>
                <c:pt idx="72">
                  <c:v>2023</c:v>
                </c:pt>
                <c:pt idx="73">
                  <c:v>2023</c:v>
                </c:pt>
                <c:pt idx="74">
                  <c:v>2023</c:v>
                </c:pt>
                <c:pt idx="75">
                  <c:v>2023</c:v>
                </c:pt>
                <c:pt idx="76">
                  <c:v>2023</c:v>
                </c:pt>
                <c:pt idx="77">
                  <c:v>2023</c:v>
                </c:pt>
              </c:numCache>
            </c:numRef>
          </c:cat>
          <c:val>
            <c:numRef>
              <c:f>'Outliers &amp; Anomalies'!$Y$68:$Y$145</c:f>
              <c:numCache>
                <c:formatCode>General</c:formatCode>
                <c:ptCount val="78"/>
                <c:pt idx="0">
                  <c:v>7.2</c:v>
                </c:pt>
                <c:pt idx="1">
                  <c:v>7.1</c:v>
                </c:pt>
                <c:pt idx="2">
                  <c:v>7</c:v>
                </c:pt>
                <c:pt idx="3">
                  <c:v>6.9</c:v>
                </c:pt>
                <c:pt idx="4">
                  <c:v>6.8</c:v>
                </c:pt>
                <c:pt idx="5">
                  <c:v>6.7</c:v>
                </c:pt>
                <c:pt idx="6">
                  <c:v>6.6</c:v>
                </c:pt>
                <c:pt idx="7">
                  <c:v>6.5</c:v>
                </c:pt>
                <c:pt idx="8">
                  <c:v>6.4</c:v>
                </c:pt>
                <c:pt idx="9">
                  <c:v>6.3</c:v>
                </c:pt>
                <c:pt idx="10">
                  <c:v>6.2</c:v>
                </c:pt>
                <c:pt idx="11">
                  <c:v>6.1</c:v>
                </c:pt>
                <c:pt idx="12">
                  <c:v>6</c:v>
                </c:pt>
                <c:pt idx="13">
                  <c:v>5.9</c:v>
                </c:pt>
                <c:pt idx="14">
                  <c:v>5.8</c:v>
                </c:pt>
                <c:pt idx="15">
                  <c:v>5.7</c:v>
                </c:pt>
                <c:pt idx="16">
                  <c:v>5.6</c:v>
                </c:pt>
                <c:pt idx="17">
                  <c:v>5.5</c:v>
                </c:pt>
                <c:pt idx="18">
                  <c:v>5.4</c:v>
                </c:pt>
                <c:pt idx="19">
                  <c:v>5.3</c:v>
                </c:pt>
                <c:pt idx="20">
                  <c:v>5.2</c:v>
                </c:pt>
                <c:pt idx="21">
                  <c:v>5.0999999999999996</c:v>
                </c:pt>
                <c:pt idx="22">
                  <c:v>5</c:v>
                </c:pt>
                <c:pt idx="23">
                  <c:v>4.9000000000000004</c:v>
                </c:pt>
                <c:pt idx="24">
                  <c:v>4.8</c:v>
                </c:pt>
                <c:pt idx="25">
                  <c:v>4.7</c:v>
                </c:pt>
                <c:pt idx="26">
                  <c:v>4.5999999999999996</c:v>
                </c:pt>
                <c:pt idx="27">
                  <c:v>4.5</c:v>
                </c:pt>
                <c:pt idx="28">
                  <c:v>4.4000000000000004</c:v>
                </c:pt>
                <c:pt idx="29">
                  <c:v>4.3</c:v>
                </c:pt>
                <c:pt idx="30">
                  <c:v>4.2</c:v>
                </c:pt>
                <c:pt idx="31">
                  <c:v>4.2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</c:v>
                </c:pt>
                <c:pt idx="35">
                  <c:v>4</c:v>
                </c:pt>
                <c:pt idx="36">
                  <c:v>3.9</c:v>
                </c:pt>
                <c:pt idx="37">
                  <c:v>3.9</c:v>
                </c:pt>
                <c:pt idx="38">
                  <c:v>3.8</c:v>
                </c:pt>
                <c:pt idx="39">
                  <c:v>3.8</c:v>
                </c:pt>
                <c:pt idx="40">
                  <c:v>3.7</c:v>
                </c:pt>
                <c:pt idx="41">
                  <c:v>3.7</c:v>
                </c:pt>
                <c:pt idx="42">
                  <c:v>3.6</c:v>
                </c:pt>
                <c:pt idx="43">
                  <c:v>3.6</c:v>
                </c:pt>
                <c:pt idx="44">
                  <c:v>3.5</c:v>
                </c:pt>
                <c:pt idx="45">
                  <c:v>3.5</c:v>
                </c:pt>
                <c:pt idx="46">
                  <c:v>3.4</c:v>
                </c:pt>
                <c:pt idx="47">
                  <c:v>3.4</c:v>
                </c:pt>
                <c:pt idx="48">
                  <c:v>3.3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3.1</c:v>
                </c:pt>
                <c:pt idx="54">
                  <c:v>3</c:v>
                </c:pt>
                <c:pt idx="55">
                  <c:v>2.9</c:v>
                </c:pt>
                <c:pt idx="56">
                  <c:v>2.8</c:v>
                </c:pt>
                <c:pt idx="57">
                  <c:v>2.7</c:v>
                </c:pt>
                <c:pt idx="58">
                  <c:v>2.6</c:v>
                </c:pt>
                <c:pt idx="59">
                  <c:v>2.5</c:v>
                </c:pt>
                <c:pt idx="60">
                  <c:v>2.4</c:v>
                </c:pt>
                <c:pt idx="61">
                  <c:v>2.1</c:v>
                </c:pt>
                <c:pt idx="62">
                  <c:v>2.2999999999999998</c:v>
                </c:pt>
                <c:pt idx="63">
                  <c:v>2</c:v>
                </c:pt>
                <c:pt idx="64">
                  <c:v>2.2000000000000002</c:v>
                </c:pt>
                <c:pt idx="65">
                  <c:v>1.9</c:v>
                </c:pt>
                <c:pt idx="66">
                  <c:v>2.1</c:v>
                </c:pt>
                <c:pt idx="67">
                  <c:v>1.8</c:v>
                </c:pt>
                <c:pt idx="68">
                  <c:v>2</c:v>
                </c:pt>
                <c:pt idx="69">
                  <c:v>1.7</c:v>
                </c:pt>
                <c:pt idx="70">
                  <c:v>1.9</c:v>
                </c:pt>
                <c:pt idx="71">
                  <c:v>1.6</c:v>
                </c:pt>
                <c:pt idx="72">
                  <c:v>1.8</c:v>
                </c:pt>
                <c:pt idx="73">
                  <c:v>1.7</c:v>
                </c:pt>
                <c:pt idx="74">
                  <c:v>1.6</c:v>
                </c:pt>
                <c:pt idx="75">
                  <c:v>1.5</c:v>
                </c:pt>
                <c:pt idx="76">
                  <c:v>1.4</c:v>
                </c:pt>
                <c:pt idx="7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B-4F2D-B6C6-EAB366563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138992"/>
        <c:axId val="1034141872"/>
      </c:lineChart>
      <c:catAx>
        <c:axId val="10341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41872"/>
        <c:crosses val="autoZero"/>
        <c:auto val="1"/>
        <c:lblAlgn val="ctr"/>
        <c:lblOffset val="100"/>
        <c:noMultiLvlLbl val="0"/>
      </c:catAx>
      <c:valAx>
        <c:axId val="10341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[Phytoplankton Analysis.xlsx]Distribution!PivotTable2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phytoplankton density for temperature</a:t>
            </a:r>
            <a:r>
              <a:rPr lang="en-US" baseline="0"/>
              <a:t> ranges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943789930948483E-2"/>
          <c:y val="0.17109756097560977"/>
          <c:w val="0.81116323394522738"/>
          <c:h val="0.75492574098969334"/>
        </c:manualLayout>
      </c:layout>
      <c:areaChart>
        <c:grouping val="stacked"/>
        <c:varyColors val="0"/>
        <c:ser>
          <c:idx val="0"/>
          <c:order val="0"/>
          <c:tx>
            <c:strRef>
              <c:f>Distribution!$D$17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Distribution!$C$18:$C$44</c:f>
              <c:strCache>
                <c:ptCount val="2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</c:strCache>
            </c:strRef>
          </c:cat>
          <c:val>
            <c:numRef>
              <c:f>Distribution!$D$18:$D$44</c:f>
              <c:numCache>
                <c:formatCode>General</c:formatCode>
                <c:ptCount val="26"/>
                <c:pt idx="0">
                  <c:v>1600</c:v>
                </c:pt>
                <c:pt idx="1">
                  <c:v>1500</c:v>
                </c:pt>
                <c:pt idx="2">
                  <c:v>6100</c:v>
                </c:pt>
                <c:pt idx="3">
                  <c:v>3200</c:v>
                </c:pt>
                <c:pt idx="4">
                  <c:v>3250</c:v>
                </c:pt>
                <c:pt idx="5">
                  <c:v>4300</c:v>
                </c:pt>
                <c:pt idx="6">
                  <c:v>2300</c:v>
                </c:pt>
                <c:pt idx="7">
                  <c:v>2400</c:v>
                </c:pt>
                <c:pt idx="8">
                  <c:v>2500</c:v>
                </c:pt>
                <c:pt idx="9">
                  <c:v>5300</c:v>
                </c:pt>
                <c:pt idx="10">
                  <c:v>6500</c:v>
                </c:pt>
                <c:pt idx="11">
                  <c:v>13600</c:v>
                </c:pt>
                <c:pt idx="12">
                  <c:v>15300</c:v>
                </c:pt>
                <c:pt idx="13">
                  <c:v>23500</c:v>
                </c:pt>
                <c:pt idx="14">
                  <c:v>28300</c:v>
                </c:pt>
                <c:pt idx="15">
                  <c:v>28200</c:v>
                </c:pt>
                <c:pt idx="16">
                  <c:v>30000</c:v>
                </c:pt>
                <c:pt idx="17">
                  <c:v>15700</c:v>
                </c:pt>
                <c:pt idx="18">
                  <c:v>10900</c:v>
                </c:pt>
                <c:pt idx="19">
                  <c:v>11300</c:v>
                </c:pt>
                <c:pt idx="20">
                  <c:v>30200</c:v>
                </c:pt>
                <c:pt idx="21">
                  <c:v>38100</c:v>
                </c:pt>
                <c:pt idx="22">
                  <c:v>19600</c:v>
                </c:pt>
                <c:pt idx="23">
                  <c:v>13300</c:v>
                </c:pt>
                <c:pt idx="24">
                  <c:v>13700</c:v>
                </c:pt>
                <c:pt idx="2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5-4EF4-B16B-B3794DA2E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47807"/>
        <c:axId val="157644927"/>
      </c:areaChart>
      <c:catAx>
        <c:axId val="15764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4927"/>
        <c:crosses val="autoZero"/>
        <c:auto val="1"/>
        <c:lblAlgn val="ctr"/>
        <c:lblOffset val="100"/>
        <c:noMultiLvlLbl val="0"/>
      </c:catAx>
      <c:valAx>
        <c:axId val="1576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Analysis.xlsx]Distribution!PivotTable5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Growth</a:t>
            </a:r>
            <a:r>
              <a:rPr lang="en-IN" baseline="0"/>
              <a:t> and Decrease rate over past years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426558039427665E-2"/>
          <c:y val="7.4074153700070783E-2"/>
          <c:w val="0.770209254583342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Distribution!$D$47</c:f>
              <c:strCache>
                <c:ptCount val="1"/>
                <c:pt idx="0">
                  <c:v>Sum of Growth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Distribution!$C$48:$C$53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Distribution!$D$48:$D$53</c:f>
              <c:numCache>
                <c:formatCode>General</c:formatCode>
                <c:ptCount val="5"/>
                <c:pt idx="0">
                  <c:v>1.18</c:v>
                </c:pt>
                <c:pt idx="1">
                  <c:v>1.1800000000000002</c:v>
                </c:pt>
                <c:pt idx="2">
                  <c:v>0.64000000000000012</c:v>
                </c:pt>
                <c:pt idx="3">
                  <c:v>1.5299999999999998</c:v>
                </c:pt>
                <c:pt idx="4">
                  <c:v>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0-458A-B685-6BE9BB1A777A}"/>
            </c:ext>
          </c:extLst>
        </c:ser>
        <c:ser>
          <c:idx val="1"/>
          <c:order val="1"/>
          <c:tx>
            <c:strRef>
              <c:f>Distribution!$E$47</c:f>
              <c:strCache>
                <c:ptCount val="1"/>
                <c:pt idx="0">
                  <c:v>Sum of Decrease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Distribution!$C$48:$C$53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Distribution!$E$48:$E$53</c:f>
              <c:numCache>
                <c:formatCode>General</c:formatCode>
                <c:ptCount val="5"/>
                <c:pt idx="0">
                  <c:v>0.83000000000000007</c:v>
                </c:pt>
                <c:pt idx="1">
                  <c:v>0.65000000000000013</c:v>
                </c:pt>
                <c:pt idx="2">
                  <c:v>1.0599999999999998</c:v>
                </c:pt>
                <c:pt idx="3">
                  <c:v>0.98</c:v>
                </c:pt>
                <c:pt idx="4">
                  <c:v>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90-458A-B685-6BE9BB1A7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46847"/>
        <c:axId val="157645887"/>
      </c:barChart>
      <c:catAx>
        <c:axId val="15764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5887"/>
        <c:crosses val="autoZero"/>
        <c:auto val="1"/>
        <c:lblAlgn val="ctr"/>
        <c:lblOffset val="100"/>
        <c:noMultiLvlLbl val="0"/>
      </c:catAx>
      <c:valAx>
        <c:axId val="1576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81221149720016"/>
          <c:y val="0.16568971540673458"/>
          <c:w val="0.19850078703974108"/>
          <c:h val="0.77970277606084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Analysis.xlsx]Distribution!PivotTable11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Nutrient concentration</a:t>
            </a:r>
            <a:r>
              <a:rPr lang="en-IN" baseline="0"/>
              <a:t> for each month across past years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212810421119601E-2"/>
          <c:y val="0.20916446329817628"/>
          <c:w val="0.81127114963645675"/>
          <c:h val="0.67058527278186164"/>
        </c:manualLayout>
      </c:layout>
      <c:lineChart>
        <c:grouping val="standard"/>
        <c:varyColors val="0"/>
        <c:ser>
          <c:idx val="0"/>
          <c:order val="0"/>
          <c:tx>
            <c:strRef>
              <c:f>Distribution!$D$111:$D$112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Distribution!$C$113:$C$125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Distribution!$D$113:$D$125</c:f>
              <c:numCache>
                <c:formatCode>General</c:formatCode>
                <c:ptCount val="12"/>
                <c:pt idx="0">
                  <c:v>0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4-4B7F-B2D9-6038AC347661}"/>
            </c:ext>
          </c:extLst>
        </c:ser>
        <c:ser>
          <c:idx val="1"/>
          <c:order val="1"/>
          <c:tx>
            <c:strRef>
              <c:f>Distribution!$E$111:$E$112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Distribution!$C$113:$C$125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Distribution!$E$113:$E$125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4-4B7F-B2D9-6038AC347661}"/>
            </c:ext>
          </c:extLst>
        </c:ser>
        <c:ser>
          <c:idx val="2"/>
          <c:order val="2"/>
          <c:tx>
            <c:strRef>
              <c:f>Distribution!$F$111:$F$112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Distribution!$C$113:$C$125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Distribution!$F$113:$F$125</c:f>
              <c:numCache>
                <c:formatCode>General</c:formatCode>
                <c:ptCount val="12"/>
                <c:pt idx="0">
                  <c:v>1.7</c:v>
                </c:pt>
                <c:pt idx="1">
                  <c:v>1.8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4.5999999999999996</c:v>
                </c:pt>
                <c:pt idx="7">
                  <c:v>4.8</c:v>
                </c:pt>
                <c:pt idx="8">
                  <c:v>5</c:v>
                </c:pt>
                <c:pt idx="9">
                  <c:v>5.2</c:v>
                </c:pt>
                <c:pt idx="10">
                  <c:v>5.4</c:v>
                </c:pt>
                <c:pt idx="11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4-4B7F-B2D9-6038AC347661}"/>
            </c:ext>
          </c:extLst>
        </c:ser>
        <c:ser>
          <c:idx val="3"/>
          <c:order val="3"/>
          <c:tx>
            <c:strRef>
              <c:f>Distribution!$G$111:$G$112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Distribution!$C$113:$C$125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Distribution!$G$113:$G$125</c:f>
              <c:numCache>
                <c:formatCode>General</c:formatCode>
                <c:ptCount val="12"/>
                <c:pt idx="0">
                  <c:v>5.8</c:v>
                </c:pt>
                <c:pt idx="1">
                  <c:v>6</c:v>
                </c:pt>
                <c:pt idx="2">
                  <c:v>6.2</c:v>
                </c:pt>
                <c:pt idx="3">
                  <c:v>6.4</c:v>
                </c:pt>
                <c:pt idx="4">
                  <c:v>6.6</c:v>
                </c:pt>
                <c:pt idx="5">
                  <c:v>6.8</c:v>
                </c:pt>
                <c:pt idx="6">
                  <c:v>3.5</c:v>
                </c:pt>
                <c:pt idx="7">
                  <c:v>3.6</c:v>
                </c:pt>
                <c:pt idx="8">
                  <c:v>3.7</c:v>
                </c:pt>
                <c:pt idx="9">
                  <c:v>3.8</c:v>
                </c:pt>
                <c:pt idx="10">
                  <c:v>3.9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34-4B7F-B2D9-6038AC347661}"/>
            </c:ext>
          </c:extLst>
        </c:ser>
        <c:ser>
          <c:idx val="4"/>
          <c:order val="4"/>
          <c:tx>
            <c:strRef>
              <c:f>Distribution!$H$111:$H$112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Distribution!$C$113:$C$125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Distribution!$H$113:$H$125</c:f>
              <c:numCache>
                <c:formatCode>General</c:formatCode>
                <c:ptCount val="12"/>
                <c:pt idx="0">
                  <c:v>8.5</c:v>
                </c:pt>
                <c:pt idx="1">
                  <c:v>8.6999999999999993</c:v>
                </c:pt>
                <c:pt idx="2">
                  <c:v>8.8999999999999986</c:v>
                </c:pt>
                <c:pt idx="3">
                  <c:v>9.1000000000000014</c:v>
                </c:pt>
                <c:pt idx="4">
                  <c:v>9.3000000000000007</c:v>
                </c:pt>
                <c:pt idx="5">
                  <c:v>9.5</c:v>
                </c:pt>
                <c:pt idx="6">
                  <c:v>4.7</c:v>
                </c:pt>
                <c:pt idx="7">
                  <c:v>4.8</c:v>
                </c:pt>
                <c:pt idx="8">
                  <c:v>4.9000000000000004</c:v>
                </c:pt>
                <c:pt idx="9">
                  <c:v>5</c:v>
                </c:pt>
                <c:pt idx="10">
                  <c:v>5.0999999999999996</c:v>
                </c:pt>
                <c:pt idx="11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34-4B7F-B2D9-6038AC347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523279"/>
        <c:axId val="1121522319"/>
      </c:lineChart>
      <c:catAx>
        <c:axId val="112152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22319"/>
        <c:crosses val="autoZero"/>
        <c:auto val="1"/>
        <c:lblAlgn val="ctr"/>
        <c:lblOffset val="100"/>
        <c:noMultiLvlLbl val="0"/>
      </c:catAx>
      <c:valAx>
        <c:axId val="11215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2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419753086419759"/>
          <c:y val="0.15463983668708081"/>
          <c:w val="0.1365432098765432"/>
          <c:h val="0.45081291921843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Analysis.xlsx]Distribution!PivotTable12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Nutrients concentration change at each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979901566029848E-2"/>
          <c:y val="0.20620430580624449"/>
          <c:w val="0.69793324144756286"/>
          <c:h val="0.6803869058960883"/>
        </c:manualLayout>
      </c:layout>
      <c:lineChart>
        <c:grouping val="standard"/>
        <c:varyColors val="0"/>
        <c:ser>
          <c:idx val="0"/>
          <c:order val="0"/>
          <c:tx>
            <c:strRef>
              <c:f>Distribution!$D$135</c:f>
              <c:strCache>
                <c:ptCount val="1"/>
                <c:pt idx="0">
                  <c:v>Silicon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Distribution!$C$136:$C$148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Distribution!$D$136:$D$148</c:f>
              <c:numCache>
                <c:formatCode>General</c:formatCode>
                <c:ptCount val="12"/>
                <c:pt idx="0">
                  <c:v>30.8</c:v>
                </c:pt>
                <c:pt idx="1">
                  <c:v>31.5</c:v>
                </c:pt>
                <c:pt idx="2">
                  <c:v>32.1</c:v>
                </c:pt>
                <c:pt idx="3">
                  <c:v>32.799999999999997</c:v>
                </c:pt>
                <c:pt idx="4">
                  <c:v>33.5</c:v>
                </c:pt>
                <c:pt idx="5">
                  <c:v>34.200000000000003</c:v>
                </c:pt>
                <c:pt idx="6">
                  <c:v>26.6</c:v>
                </c:pt>
                <c:pt idx="7">
                  <c:v>27.200000000000003</c:v>
                </c:pt>
                <c:pt idx="8">
                  <c:v>27.799999999999997</c:v>
                </c:pt>
                <c:pt idx="9">
                  <c:v>28.4</c:v>
                </c:pt>
                <c:pt idx="10">
                  <c:v>29</c:v>
                </c:pt>
                <c:pt idx="11">
                  <c:v>29.600000000000005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3-4A22-A242-B51F3C4994B8}"/>
            </c:ext>
          </c:extLst>
        </c:ser>
        <c:ser>
          <c:idx val="1"/>
          <c:order val="1"/>
          <c:tx>
            <c:strRef>
              <c:f>Distribution!$E$135</c:f>
              <c:strCache>
                <c:ptCount val="1"/>
                <c:pt idx="0">
                  <c:v>Phosphorus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Distribution!$C$136:$C$148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Distribution!$E$136:$E$148</c:f>
              <c:numCache>
                <c:formatCode>General</c:formatCode>
                <c:ptCount val="12"/>
                <c:pt idx="0">
                  <c:v>0.38</c:v>
                </c:pt>
                <c:pt idx="1">
                  <c:v>0.31000000000000005</c:v>
                </c:pt>
                <c:pt idx="2">
                  <c:v>0.45</c:v>
                </c:pt>
                <c:pt idx="3">
                  <c:v>0.36</c:v>
                </c:pt>
                <c:pt idx="4">
                  <c:v>0.28999999999999998</c:v>
                </c:pt>
                <c:pt idx="5">
                  <c:v>0.4</c:v>
                </c:pt>
                <c:pt idx="6">
                  <c:v>0.25</c:v>
                </c:pt>
                <c:pt idx="7">
                  <c:v>0.19</c:v>
                </c:pt>
                <c:pt idx="8">
                  <c:v>0.31000000000000005</c:v>
                </c:pt>
                <c:pt idx="9">
                  <c:v>0.30000000000000004</c:v>
                </c:pt>
                <c:pt idx="10">
                  <c:v>0.24000000000000002</c:v>
                </c:pt>
                <c:pt idx="11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3-4A22-A242-B51F3C4994B8}"/>
            </c:ext>
          </c:extLst>
        </c:ser>
        <c:ser>
          <c:idx val="2"/>
          <c:order val="2"/>
          <c:tx>
            <c:strRef>
              <c:f>Distribution!$F$135</c:f>
              <c:strCache>
                <c:ptCount val="1"/>
                <c:pt idx="0">
                  <c:v>Nitrogen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Distribution!$C$136:$C$148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Distribution!$F$136:$F$148</c:f>
              <c:numCache>
                <c:formatCode>General</c:formatCode>
                <c:ptCount val="12"/>
                <c:pt idx="0">
                  <c:v>1.59</c:v>
                </c:pt>
                <c:pt idx="1">
                  <c:v>1.6400000000000001</c:v>
                </c:pt>
                <c:pt idx="2">
                  <c:v>1.6900000000000002</c:v>
                </c:pt>
                <c:pt idx="3">
                  <c:v>1.74</c:v>
                </c:pt>
                <c:pt idx="4">
                  <c:v>1.7899999999999998</c:v>
                </c:pt>
                <c:pt idx="5">
                  <c:v>1.8399999999999999</c:v>
                </c:pt>
                <c:pt idx="6">
                  <c:v>1.3</c:v>
                </c:pt>
                <c:pt idx="7">
                  <c:v>1.3399999999999999</c:v>
                </c:pt>
                <c:pt idx="8">
                  <c:v>1.38</c:v>
                </c:pt>
                <c:pt idx="9">
                  <c:v>1.42</c:v>
                </c:pt>
                <c:pt idx="10">
                  <c:v>1.46</c:v>
                </c:pt>
                <c:pt idx="1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3-4A22-A242-B51F3C499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079807"/>
        <c:axId val="1857082687"/>
      </c:lineChart>
      <c:catAx>
        <c:axId val="185707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82687"/>
        <c:crosses val="autoZero"/>
        <c:auto val="1"/>
        <c:lblAlgn val="ctr"/>
        <c:lblOffset val="100"/>
        <c:noMultiLvlLbl val="0"/>
      </c:catAx>
      <c:valAx>
        <c:axId val="18570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7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82366740446661"/>
          <c:y val="0.39770156929831868"/>
          <c:w val="0.22299736689489469"/>
          <c:h val="0.24749089724890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Correlation between Chlorophyll concentration &amp; Phytoplankton Density</a:t>
            </a:r>
            <a:endParaRPr lang="en-US"/>
          </a:p>
        </c:rich>
      </c:tx>
      <c:layout>
        <c:manualLayout>
          <c:xMode val="edge"/>
          <c:yMode val="edge"/>
          <c:x val="0.15993312639928917"/>
          <c:y val="1.960784313725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48529540711646"/>
          <c:y val="0.25721568627450986"/>
          <c:w val="0.79238552864633582"/>
          <c:h val="0.60873212907210117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Table1!$H$1</c:f>
              <c:strCache>
                <c:ptCount val="1"/>
                <c:pt idx="0">
                  <c:v>ChlorophyllConcentration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6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6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strRef>
              <c:f>Table1!$L$1:$L$79</c:f>
              <c:strCache>
                <c:ptCount val="79"/>
                <c:pt idx="0">
                  <c:v>Phytoplankton_Density_cells</c:v>
                </c:pt>
                <c:pt idx="1">
                  <c:v>1200</c:v>
                </c:pt>
                <c:pt idx="2">
                  <c:v>1300</c:v>
                </c:pt>
                <c:pt idx="3">
                  <c:v>1250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4100</c:v>
                </c:pt>
                <c:pt idx="33">
                  <c:v>4200</c:v>
                </c:pt>
                <c:pt idx="34">
                  <c:v>4200</c:v>
                </c:pt>
                <c:pt idx="35">
                  <c:v>4300</c:v>
                </c:pt>
                <c:pt idx="36">
                  <c:v>4300</c:v>
                </c:pt>
                <c:pt idx="37">
                  <c:v>4400</c:v>
                </c:pt>
                <c:pt idx="38">
                  <c:v>4400</c:v>
                </c:pt>
                <c:pt idx="39">
                  <c:v>4500</c:v>
                </c:pt>
                <c:pt idx="40">
                  <c:v>4500</c:v>
                </c:pt>
                <c:pt idx="41">
                  <c:v>4600</c:v>
                </c:pt>
                <c:pt idx="42">
                  <c:v>4600</c:v>
                </c:pt>
                <c:pt idx="43">
                  <c:v>4700</c:v>
                </c:pt>
                <c:pt idx="44">
                  <c:v>4700</c:v>
                </c:pt>
                <c:pt idx="45">
                  <c:v>4800</c:v>
                </c:pt>
                <c:pt idx="46">
                  <c:v>4800</c:v>
                </c:pt>
                <c:pt idx="47">
                  <c:v>4900</c:v>
                </c:pt>
                <c:pt idx="48">
                  <c:v>4900</c:v>
                </c:pt>
                <c:pt idx="49">
                  <c:v>5000</c:v>
                </c:pt>
                <c:pt idx="50">
                  <c:v>5000</c:v>
                </c:pt>
                <c:pt idx="51">
                  <c:v>5100</c:v>
                </c:pt>
                <c:pt idx="52">
                  <c:v>5100</c:v>
                </c:pt>
                <c:pt idx="53">
                  <c:v>5200</c:v>
                </c:pt>
                <c:pt idx="54">
                  <c:v>5200</c:v>
                </c:pt>
                <c:pt idx="55">
                  <c:v>5300</c:v>
                </c:pt>
                <c:pt idx="56">
                  <c:v>5400</c:v>
                </c:pt>
                <c:pt idx="57">
                  <c:v>5500</c:v>
                </c:pt>
                <c:pt idx="58">
                  <c:v>5600</c:v>
                </c:pt>
                <c:pt idx="59">
                  <c:v>5700</c:v>
                </c:pt>
                <c:pt idx="60">
                  <c:v>5800</c:v>
                </c:pt>
                <c:pt idx="61">
                  <c:v>5900</c:v>
                </c:pt>
                <c:pt idx="62">
                  <c:v>6200</c:v>
                </c:pt>
                <c:pt idx="63">
                  <c:v>6000</c:v>
                </c:pt>
                <c:pt idx="64">
                  <c:v>6300</c:v>
                </c:pt>
                <c:pt idx="65">
                  <c:v>6100</c:v>
                </c:pt>
                <c:pt idx="66">
                  <c:v>6400</c:v>
                </c:pt>
                <c:pt idx="67">
                  <c:v>6200</c:v>
                </c:pt>
                <c:pt idx="68">
                  <c:v>6500</c:v>
                </c:pt>
                <c:pt idx="69">
                  <c:v>6300</c:v>
                </c:pt>
                <c:pt idx="70">
                  <c:v>6600</c:v>
                </c:pt>
                <c:pt idx="71">
                  <c:v>6400</c:v>
                </c:pt>
                <c:pt idx="72">
                  <c:v>6700</c:v>
                </c:pt>
                <c:pt idx="73">
                  <c:v>6500</c:v>
                </c:pt>
                <c:pt idx="74">
                  <c:v>6600</c:v>
                </c:pt>
                <c:pt idx="75">
                  <c:v>6700</c:v>
                </c:pt>
                <c:pt idx="76">
                  <c:v>6800</c:v>
                </c:pt>
                <c:pt idx="77">
                  <c:v>6900</c:v>
                </c:pt>
                <c:pt idx="78">
                  <c:v>7000</c:v>
                </c:pt>
              </c:strCache>
            </c:strRef>
          </c:xVal>
          <c:yVal>
            <c:numRef>
              <c:f>Table1!$H$1:$H$79</c:f>
              <c:numCache>
                <c:formatCode>General</c:formatCode>
                <c:ptCount val="79"/>
                <c:pt idx="0" formatCode="0.00%">
                  <c:v>0</c:v>
                </c:pt>
                <c:pt idx="1">
                  <c:v>2.2999999999999998</c:v>
                </c:pt>
                <c:pt idx="2">
                  <c:v>2.5</c:v>
                </c:pt>
                <c:pt idx="3">
                  <c:v>2.6</c:v>
                </c:pt>
                <c:pt idx="4">
                  <c:v>2.7</c:v>
                </c:pt>
                <c:pt idx="5">
                  <c:v>2.8</c:v>
                </c:pt>
                <c:pt idx="6">
                  <c:v>2.9</c:v>
                </c:pt>
                <c:pt idx="7">
                  <c:v>2.8</c:v>
                </c:pt>
                <c:pt idx="8">
                  <c:v>2.8</c:v>
                </c:pt>
                <c:pt idx="9">
                  <c:v>2.7</c:v>
                </c:pt>
                <c:pt idx="10">
                  <c:v>2.6</c:v>
                </c:pt>
                <c:pt idx="11">
                  <c:v>2.6</c:v>
                </c:pt>
                <c:pt idx="12">
                  <c:v>2.5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2.2000000000000002</c:v>
                </c:pt>
                <c:pt idx="18">
                  <c:v>2.1</c:v>
                </c:pt>
                <c:pt idx="19">
                  <c:v>2.1</c:v>
                </c:pt>
                <c:pt idx="20">
                  <c:v>2</c:v>
                </c:pt>
                <c:pt idx="21">
                  <c:v>2</c:v>
                </c:pt>
                <c:pt idx="22">
                  <c:v>1.9</c:v>
                </c:pt>
                <c:pt idx="23">
                  <c:v>1.8</c:v>
                </c:pt>
                <c:pt idx="24">
                  <c:v>1.8</c:v>
                </c:pt>
                <c:pt idx="25">
                  <c:v>1.7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1.3</c:v>
                </c:pt>
                <c:pt idx="30">
                  <c:v>1.2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</c:v>
                </c:pt>
                <c:pt idx="34">
                  <c:v>1</c:v>
                </c:pt>
                <c:pt idx="35">
                  <c:v>0.9</c:v>
                </c:pt>
                <c:pt idx="36">
                  <c:v>0.9</c:v>
                </c:pt>
                <c:pt idx="37">
                  <c:v>0.8</c:v>
                </c:pt>
                <c:pt idx="38">
                  <c:v>0.8</c:v>
                </c:pt>
                <c:pt idx="39">
                  <c:v>0.7</c:v>
                </c:pt>
                <c:pt idx="40">
                  <c:v>0.7</c:v>
                </c:pt>
                <c:pt idx="41">
                  <c:v>0.6</c:v>
                </c:pt>
                <c:pt idx="42">
                  <c:v>0.6</c:v>
                </c:pt>
                <c:pt idx="43">
                  <c:v>0.5</c:v>
                </c:pt>
                <c:pt idx="44">
                  <c:v>0.5</c:v>
                </c:pt>
                <c:pt idx="45">
                  <c:v>0.4</c:v>
                </c:pt>
                <c:pt idx="46">
                  <c:v>0.4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0.2</c:v>
                </c:pt>
                <c:pt idx="51">
                  <c:v>0.1</c:v>
                </c:pt>
                <c:pt idx="52">
                  <c:v>0.1</c:v>
                </c:pt>
                <c:pt idx="53">
                  <c:v>0.09</c:v>
                </c:pt>
                <c:pt idx="54">
                  <c:v>0.09</c:v>
                </c:pt>
                <c:pt idx="55">
                  <c:v>0.08</c:v>
                </c:pt>
                <c:pt idx="56">
                  <c:v>0.08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0.05</c:v>
                </c:pt>
                <c:pt idx="60">
                  <c:v>0.04</c:v>
                </c:pt>
                <c:pt idx="61">
                  <c:v>0.03</c:v>
                </c:pt>
                <c:pt idx="62">
                  <c:v>0.03</c:v>
                </c:pt>
                <c:pt idx="63">
                  <c:v>0.02</c:v>
                </c:pt>
                <c:pt idx="64">
                  <c:v>0.02</c:v>
                </c:pt>
                <c:pt idx="65">
                  <c:v>0.01</c:v>
                </c:pt>
                <c:pt idx="66">
                  <c:v>0.01</c:v>
                </c:pt>
                <c:pt idx="67">
                  <c:v>0.05</c:v>
                </c:pt>
                <c:pt idx="68">
                  <c:v>0.05</c:v>
                </c:pt>
                <c:pt idx="69">
                  <c:v>0.04</c:v>
                </c:pt>
                <c:pt idx="70">
                  <c:v>0.04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0.01</c:v>
                </c:pt>
                <c:pt idx="75">
                  <c:v>0.09</c:v>
                </c:pt>
                <c:pt idx="76">
                  <c:v>0.08</c:v>
                </c:pt>
                <c:pt idx="77">
                  <c:v>7.0000000000000007E-2</c:v>
                </c:pt>
                <c:pt idx="78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E-4751-9398-A5AD35361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433119"/>
        <c:axId val="1110428799"/>
      </c:scatterChart>
      <c:valAx>
        <c:axId val="111043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Chlorophyll</a:t>
                </a:r>
                <a:r>
                  <a:rPr lang="en-IN" baseline="0"/>
                  <a:t> concentration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28799"/>
        <c:crosses val="autoZero"/>
        <c:crossBetween val="midCat"/>
      </c:valAx>
      <c:valAx>
        <c:axId val="11104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Phytoplankton</a:t>
                </a:r>
                <a:r>
                  <a:rPr lang="en-IN" baseline="0"/>
                  <a:t> Density</a:t>
                </a:r>
              </a:p>
            </c:rich>
          </c:tx>
          <c:layout>
            <c:manualLayout>
              <c:xMode val="edge"/>
              <c:yMode val="edge"/>
              <c:x val="8.9086859688195987E-3"/>
              <c:y val="0.38212104369306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3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12700" cap="flat" cmpd="sng" algn="ctr">
      <a:solidFill>
        <a:schemeClr val="accent6">
          <a:lumMod val="75000"/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temperature &amp; Salinity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108560727323325E-2"/>
          <c:y val="0.20478190226221724"/>
          <c:w val="0.87260832980089709"/>
          <c:h val="0.6739991876015497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Table1!$J$1</c:f>
              <c:strCache>
                <c:ptCount val="1"/>
                <c:pt idx="0">
                  <c:v>Salinity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6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Table1!$I$2:$I$79</c:f>
              <c:numCache>
                <c:formatCode>General</c:formatCode>
                <c:ptCount val="7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</c:numCache>
            </c:numRef>
          </c:xVal>
          <c:yVal>
            <c:numRef>
              <c:f>Table1!$J$2:$J$79</c:f>
              <c:numCache>
                <c:formatCode>General</c:formatCode>
                <c:ptCount val="78"/>
                <c:pt idx="0">
                  <c:v>35</c:v>
                </c:pt>
                <c:pt idx="1">
                  <c:v>36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35</c:v>
                </c:pt>
                <c:pt idx="7">
                  <c:v>33</c:v>
                </c:pt>
                <c:pt idx="8">
                  <c:v>32</c:v>
                </c:pt>
                <c:pt idx="9">
                  <c:v>32</c:v>
                </c:pt>
                <c:pt idx="10">
                  <c:v>30</c:v>
                </c:pt>
                <c:pt idx="11">
                  <c:v>31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8-4B14-A761-1321160A0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429519"/>
        <c:axId val="2029428559"/>
      </c:scatterChart>
      <c:valAx>
        <c:axId val="202942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Salinity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28559"/>
        <c:crosses val="autoZero"/>
        <c:crossBetween val="midCat"/>
      </c:valAx>
      <c:valAx>
        <c:axId val="20294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2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accent6">
          <a:lumMod val="50000"/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Temperature &amp; Phytoplankton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011332194081949E-2"/>
          <c:y val="0.21842592592592591"/>
          <c:w val="0.87725286686207526"/>
          <c:h val="0.6269291338582676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Table1!$I$1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6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strRef>
              <c:f>Table1!$C$1:$C$79</c:f>
              <c:strCache>
                <c:ptCount val="79"/>
                <c:pt idx="0">
                  <c:v>Phytoplankton Rate</c:v>
                </c:pt>
                <c:pt idx="1">
                  <c:v>25%</c:v>
                </c:pt>
                <c:pt idx="2">
                  <c:v>27%</c:v>
                </c:pt>
                <c:pt idx="3">
                  <c:v>26%</c:v>
                </c:pt>
                <c:pt idx="4">
                  <c:v>28%</c:v>
                </c:pt>
                <c:pt idx="5">
                  <c:v>29%</c:v>
                </c:pt>
                <c:pt idx="6">
                  <c:v>29%</c:v>
                </c:pt>
                <c:pt idx="7">
                  <c:v>31%</c:v>
                </c:pt>
                <c:pt idx="8">
                  <c:v>32%</c:v>
                </c:pt>
                <c:pt idx="9">
                  <c:v>33%</c:v>
                </c:pt>
                <c:pt idx="10">
                  <c:v>35%</c:v>
                </c:pt>
                <c:pt idx="11">
                  <c:v>36%</c:v>
                </c:pt>
                <c:pt idx="12">
                  <c:v>37%</c:v>
                </c:pt>
                <c:pt idx="13">
                  <c:v>38%</c:v>
                </c:pt>
                <c:pt idx="14">
                  <c:v>38%</c:v>
                </c:pt>
                <c:pt idx="15">
                  <c:v>39%</c:v>
                </c:pt>
                <c:pt idx="16">
                  <c:v>40%</c:v>
                </c:pt>
                <c:pt idx="17">
                  <c:v>41%</c:v>
                </c:pt>
                <c:pt idx="18">
                  <c:v>42%</c:v>
                </c:pt>
                <c:pt idx="19">
                  <c:v>43%</c:v>
                </c:pt>
                <c:pt idx="20">
                  <c:v>43%</c:v>
                </c:pt>
                <c:pt idx="21">
                  <c:v>44%</c:v>
                </c:pt>
                <c:pt idx="22">
                  <c:v>45%</c:v>
                </c:pt>
                <c:pt idx="23">
                  <c:v>46%</c:v>
                </c:pt>
                <c:pt idx="24">
                  <c:v>47%</c:v>
                </c:pt>
                <c:pt idx="25">
                  <c:v>48%</c:v>
                </c:pt>
                <c:pt idx="26">
                  <c:v>49%</c:v>
                </c:pt>
                <c:pt idx="27">
                  <c:v>50%</c:v>
                </c:pt>
                <c:pt idx="28">
                  <c:v>51%</c:v>
                </c:pt>
                <c:pt idx="29">
                  <c:v>52%</c:v>
                </c:pt>
                <c:pt idx="30">
                  <c:v>53%</c:v>
                </c:pt>
                <c:pt idx="31">
                  <c:v>54%</c:v>
                </c:pt>
                <c:pt idx="32">
                  <c:v>54%</c:v>
                </c:pt>
                <c:pt idx="33">
                  <c:v>55%</c:v>
                </c:pt>
                <c:pt idx="34">
                  <c:v>55%</c:v>
                </c:pt>
                <c:pt idx="35">
                  <c:v>56%</c:v>
                </c:pt>
                <c:pt idx="36">
                  <c:v>56%</c:v>
                </c:pt>
                <c:pt idx="37">
                  <c:v>57%</c:v>
                </c:pt>
                <c:pt idx="38">
                  <c:v>57%</c:v>
                </c:pt>
                <c:pt idx="39">
                  <c:v>58%</c:v>
                </c:pt>
                <c:pt idx="40">
                  <c:v>58%</c:v>
                </c:pt>
                <c:pt idx="41">
                  <c:v>59%</c:v>
                </c:pt>
                <c:pt idx="42">
                  <c:v>59%</c:v>
                </c:pt>
                <c:pt idx="43">
                  <c:v>60%</c:v>
                </c:pt>
                <c:pt idx="44">
                  <c:v>60%</c:v>
                </c:pt>
                <c:pt idx="45">
                  <c:v>61%</c:v>
                </c:pt>
                <c:pt idx="46">
                  <c:v>61%</c:v>
                </c:pt>
                <c:pt idx="47">
                  <c:v>62%</c:v>
                </c:pt>
                <c:pt idx="48">
                  <c:v>62%</c:v>
                </c:pt>
                <c:pt idx="49">
                  <c:v>63%</c:v>
                </c:pt>
                <c:pt idx="50">
                  <c:v>63%</c:v>
                </c:pt>
                <c:pt idx="51">
                  <c:v>64%</c:v>
                </c:pt>
                <c:pt idx="52">
                  <c:v>64%</c:v>
                </c:pt>
                <c:pt idx="53">
                  <c:v>65%</c:v>
                </c:pt>
                <c:pt idx="54">
                  <c:v>65%</c:v>
                </c:pt>
                <c:pt idx="55">
                  <c:v>66%</c:v>
                </c:pt>
                <c:pt idx="56">
                  <c:v>67%</c:v>
                </c:pt>
                <c:pt idx="57">
                  <c:v>68%</c:v>
                </c:pt>
                <c:pt idx="58">
                  <c:v>69%</c:v>
                </c:pt>
                <c:pt idx="59">
                  <c:v>70%</c:v>
                </c:pt>
                <c:pt idx="60">
                  <c:v>71%</c:v>
                </c:pt>
                <c:pt idx="61">
                  <c:v>72%</c:v>
                </c:pt>
                <c:pt idx="62">
                  <c:v>72%</c:v>
                </c:pt>
                <c:pt idx="63">
                  <c:v>73%</c:v>
                </c:pt>
                <c:pt idx="64">
                  <c:v>73%</c:v>
                </c:pt>
                <c:pt idx="65">
                  <c:v>74%</c:v>
                </c:pt>
                <c:pt idx="66">
                  <c:v>74%</c:v>
                </c:pt>
                <c:pt idx="67">
                  <c:v>75%</c:v>
                </c:pt>
                <c:pt idx="68">
                  <c:v>75%</c:v>
                </c:pt>
                <c:pt idx="69">
                  <c:v>76%</c:v>
                </c:pt>
                <c:pt idx="70">
                  <c:v>76%</c:v>
                </c:pt>
                <c:pt idx="71">
                  <c:v>77%</c:v>
                </c:pt>
                <c:pt idx="72">
                  <c:v>77%</c:v>
                </c:pt>
                <c:pt idx="73">
                  <c:v>78%</c:v>
                </c:pt>
                <c:pt idx="74">
                  <c:v>79%</c:v>
                </c:pt>
                <c:pt idx="75">
                  <c:v>80%</c:v>
                </c:pt>
                <c:pt idx="76">
                  <c:v>81%</c:v>
                </c:pt>
                <c:pt idx="77">
                  <c:v>82%</c:v>
                </c:pt>
                <c:pt idx="78">
                  <c:v>83%</c:v>
                </c:pt>
              </c:strCache>
            </c:strRef>
          </c:xVal>
          <c:yVal>
            <c:numRef>
              <c:f>Table1!$I$2:$I$79</c:f>
              <c:numCache>
                <c:formatCode>General</c:formatCode>
                <c:ptCount val="7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A-4528-947B-85D83E57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34271"/>
        <c:axId val="110241471"/>
      </c:scatterChart>
      <c:valAx>
        <c:axId val="11023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1471"/>
        <c:crosses val="autoZero"/>
        <c:crossBetween val="midCat"/>
      </c:valAx>
      <c:valAx>
        <c:axId val="1102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Phytoplankton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12700" cap="flat" cmpd="sng" algn="ctr">
      <a:solidFill>
        <a:schemeClr val="accent6">
          <a:lumMod val="75000"/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Salinity &amp; Phytoplankton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Table1!$C$1</c:f>
              <c:strCache>
                <c:ptCount val="1"/>
                <c:pt idx="0">
                  <c:v>Phytoplankton Rate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6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Table1!$C$2:$C$79</c:f>
              <c:numCache>
                <c:formatCode>0%</c:formatCode>
                <c:ptCount val="78"/>
                <c:pt idx="0">
                  <c:v>0.25</c:v>
                </c:pt>
                <c:pt idx="1">
                  <c:v>0.27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0.35</c:v>
                </c:pt>
                <c:pt idx="10">
                  <c:v>0.36</c:v>
                </c:pt>
                <c:pt idx="11">
                  <c:v>0.37</c:v>
                </c:pt>
                <c:pt idx="12">
                  <c:v>0.38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0.43</c:v>
                </c:pt>
                <c:pt idx="20">
                  <c:v>0.44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0.48</c:v>
                </c:pt>
                <c:pt idx="25">
                  <c:v>0.49</c:v>
                </c:pt>
                <c:pt idx="26">
                  <c:v>0.5</c:v>
                </c:pt>
                <c:pt idx="27">
                  <c:v>0.51</c:v>
                </c:pt>
                <c:pt idx="28">
                  <c:v>0.52</c:v>
                </c:pt>
                <c:pt idx="29">
                  <c:v>0.53</c:v>
                </c:pt>
                <c:pt idx="30">
                  <c:v>0.54</c:v>
                </c:pt>
                <c:pt idx="31">
                  <c:v>0.54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0.59</c:v>
                </c:pt>
                <c:pt idx="41">
                  <c:v>0.59</c:v>
                </c:pt>
                <c:pt idx="42">
                  <c:v>0.6</c:v>
                </c:pt>
                <c:pt idx="43">
                  <c:v>0.6</c:v>
                </c:pt>
                <c:pt idx="44">
                  <c:v>0.61</c:v>
                </c:pt>
                <c:pt idx="45">
                  <c:v>0.61</c:v>
                </c:pt>
                <c:pt idx="46">
                  <c:v>0.62</c:v>
                </c:pt>
                <c:pt idx="47">
                  <c:v>0.62</c:v>
                </c:pt>
                <c:pt idx="48">
                  <c:v>0.63</c:v>
                </c:pt>
                <c:pt idx="49">
                  <c:v>0.63</c:v>
                </c:pt>
                <c:pt idx="50">
                  <c:v>0.64</c:v>
                </c:pt>
                <c:pt idx="51">
                  <c:v>0.64</c:v>
                </c:pt>
                <c:pt idx="52">
                  <c:v>0.65</c:v>
                </c:pt>
                <c:pt idx="53">
                  <c:v>0.65</c:v>
                </c:pt>
                <c:pt idx="54">
                  <c:v>0.66</c:v>
                </c:pt>
                <c:pt idx="55">
                  <c:v>0.67</c:v>
                </c:pt>
                <c:pt idx="56">
                  <c:v>0.68</c:v>
                </c:pt>
                <c:pt idx="57">
                  <c:v>0.69</c:v>
                </c:pt>
                <c:pt idx="58">
                  <c:v>0.7</c:v>
                </c:pt>
                <c:pt idx="59">
                  <c:v>0.71</c:v>
                </c:pt>
                <c:pt idx="60">
                  <c:v>0.72</c:v>
                </c:pt>
                <c:pt idx="61">
                  <c:v>0.72</c:v>
                </c:pt>
                <c:pt idx="62">
                  <c:v>0.73</c:v>
                </c:pt>
                <c:pt idx="63">
                  <c:v>0.73</c:v>
                </c:pt>
                <c:pt idx="64">
                  <c:v>0.74</c:v>
                </c:pt>
                <c:pt idx="65">
                  <c:v>0.74</c:v>
                </c:pt>
                <c:pt idx="66">
                  <c:v>0.75</c:v>
                </c:pt>
                <c:pt idx="67">
                  <c:v>0.75</c:v>
                </c:pt>
                <c:pt idx="68">
                  <c:v>0.76</c:v>
                </c:pt>
                <c:pt idx="69">
                  <c:v>0.76</c:v>
                </c:pt>
                <c:pt idx="70">
                  <c:v>0.77</c:v>
                </c:pt>
                <c:pt idx="71">
                  <c:v>0.77</c:v>
                </c:pt>
                <c:pt idx="72">
                  <c:v>0.78</c:v>
                </c:pt>
                <c:pt idx="73">
                  <c:v>0.79</c:v>
                </c:pt>
                <c:pt idx="74">
                  <c:v>0.8</c:v>
                </c:pt>
                <c:pt idx="75">
                  <c:v>0.81</c:v>
                </c:pt>
                <c:pt idx="76">
                  <c:v>0.82</c:v>
                </c:pt>
                <c:pt idx="77">
                  <c:v>0.83</c:v>
                </c:pt>
              </c:numCache>
            </c:numRef>
          </c:xVal>
          <c:yVal>
            <c:numRef>
              <c:f>Table1!$J$2:$J$79</c:f>
              <c:numCache>
                <c:formatCode>General</c:formatCode>
                <c:ptCount val="78"/>
                <c:pt idx="0">
                  <c:v>35</c:v>
                </c:pt>
                <c:pt idx="1">
                  <c:v>36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35</c:v>
                </c:pt>
                <c:pt idx="7">
                  <c:v>33</c:v>
                </c:pt>
                <c:pt idx="8">
                  <c:v>32</c:v>
                </c:pt>
                <c:pt idx="9">
                  <c:v>32</c:v>
                </c:pt>
                <c:pt idx="10">
                  <c:v>30</c:v>
                </c:pt>
                <c:pt idx="11">
                  <c:v>31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3-4412-AB8D-BE56E9948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434079"/>
        <c:axId val="1110440319"/>
      </c:scatterChart>
      <c:valAx>
        <c:axId val="111043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Phytoplankton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40319"/>
        <c:crosses val="autoZero"/>
        <c:crossBetween val="midCat"/>
      </c:valAx>
      <c:valAx>
        <c:axId val="11104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Salinity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3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Correlation between Chlorophyll concentration &amp; Phytoplankton Density</a:t>
            </a:r>
            <a:endParaRPr lang="en-US"/>
          </a:p>
        </c:rich>
      </c:tx>
      <c:layout>
        <c:manualLayout>
          <c:xMode val="edge"/>
          <c:yMode val="edge"/>
          <c:x val="0.15993312639928917"/>
          <c:y val="1.960784313725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48529540711646"/>
          <c:y val="0.25721568627450986"/>
          <c:w val="0.79238552864633582"/>
          <c:h val="0.60873212907210117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Table1!$H$1</c:f>
              <c:strCache>
                <c:ptCount val="1"/>
                <c:pt idx="0">
                  <c:v>ChlorophyllConcentration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6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6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strRef>
              <c:f>Table1!$L$1:$L$79</c:f>
              <c:strCache>
                <c:ptCount val="79"/>
                <c:pt idx="0">
                  <c:v>Phytoplankton_Density_cells</c:v>
                </c:pt>
                <c:pt idx="1">
                  <c:v>1200</c:v>
                </c:pt>
                <c:pt idx="2">
                  <c:v>1300</c:v>
                </c:pt>
                <c:pt idx="3">
                  <c:v>1250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4100</c:v>
                </c:pt>
                <c:pt idx="33">
                  <c:v>4200</c:v>
                </c:pt>
                <c:pt idx="34">
                  <c:v>4200</c:v>
                </c:pt>
                <c:pt idx="35">
                  <c:v>4300</c:v>
                </c:pt>
                <c:pt idx="36">
                  <c:v>4300</c:v>
                </c:pt>
                <c:pt idx="37">
                  <c:v>4400</c:v>
                </c:pt>
                <c:pt idx="38">
                  <c:v>4400</c:v>
                </c:pt>
                <c:pt idx="39">
                  <c:v>4500</c:v>
                </c:pt>
                <c:pt idx="40">
                  <c:v>4500</c:v>
                </c:pt>
                <c:pt idx="41">
                  <c:v>4600</c:v>
                </c:pt>
                <c:pt idx="42">
                  <c:v>4600</c:v>
                </c:pt>
                <c:pt idx="43">
                  <c:v>4700</c:v>
                </c:pt>
                <c:pt idx="44">
                  <c:v>4700</c:v>
                </c:pt>
                <c:pt idx="45">
                  <c:v>4800</c:v>
                </c:pt>
                <c:pt idx="46">
                  <c:v>4800</c:v>
                </c:pt>
                <c:pt idx="47">
                  <c:v>4900</c:v>
                </c:pt>
                <c:pt idx="48">
                  <c:v>4900</c:v>
                </c:pt>
                <c:pt idx="49">
                  <c:v>5000</c:v>
                </c:pt>
                <c:pt idx="50">
                  <c:v>5000</c:v>
                </c:pt>
                <c:pt idx="51">
                  <c:v>5100</c:v>
                </c:pt>
                <c:pt idx="52">
                  <c:v>5100</c:v>
                </c:pt>
                <c:pt idx="53">
                  <c:v>5200</c:v>
                </c:pt>
                <c:pt idx="54">
                  <c:v>5200</c:v>
                </c:pt>
                <c:pt idx="55">
                  <c:v>5300</c:v>
                </c:pt>
                <c:pt idx="56">
                  <c:v>5400</c:v>
                </c:pt>
                <c:pt idx="57">
                  <c:v>5500</c:v>
                </c:pt>
                <c:pt idx="58">
                  <c:v>5600</c:v>
                </c:pt>
                <c:pt idx="59">
                  <c:v>5700</c:v>
                </c:pt>
                <c:pt idx="60">
                  <c:v>5800</c:v>
                </c:pt>
                <c:pt idx="61">
                  <c:v>5900</c:v>
                </c:pt>
                <c:pt idx="62">
                  <c:v>6200</c:v>
                </c:pt>
                <c:pt idx="63">
                  <c:v>6000</c:v>
                </c:pt>
                <c:pt idx="64">
                  <c:v>6300</c:v>
                </c:pt>
                <c:pt idx="65">
                  <c:v>6100</c:v>
                </c:pt>
                <c:pt idx="66">
                  <c:v>6400</c:v>
                </c:pt>
                <c:pt idx="67">
                  <c:v>6200</c:v>
                </c:pt>
                <c:pt idx="68">
                  <c:v>6500</c:v>
                </c:pt>
                <c:pt idx="69">
                  <c:v>6300</c:v>
                </c:pt>
                <c:pt idx="70">
                  <c:v>6600</c:v>
                </c:pt>
                <c:pt idx="71">
                  <c:v>6400</c:v>
                </c:pt>
                <c:pt idx="72">
                  <c:v>6700</c:v>
                </c:pt>
                <c:pt idx="73">
                  <c:v>6500</c:v>
                </c:pt>
                <c:pt idx="74">
                  <c:v>6600</c:v>
                </c:pt>
                <c:pt idx="75">
                  <c:v>6700</c:v>
                </c:pt>
                <c:pt idx="76">
                  <c:v>6800</c:v>
                </c:pt>
                <c:pt idx="77">
                  <c:v>6900</c:v>
                </c:pt>
                <c:pt idx="78">
                  <c:v>7000</c:v>
                </c:pt>
              </c:strCache>
            </c:strRef>
          </c:xVal>
          <c:yVal>
            <c:numRef>
              <c:f>Table1!$H$1:$H$79</c:f>
              <c:numCache>
                <c:formatCode>General</c:formatCode>
                <c:ptCount val="79"/>
                <c:pt idx="0" formatCode="0.00%">
                  <c:v>0</c:v>
                </c:pt>
                <c:pt idx="1">
                  <c:v>2.2999999999999998</c:v>
                </c:pt>
                <c:pt idx="2">
                  <c:v>2.5</c:v>
                </c:pt>
                <c:pt idx="3">
                  <c:v>2.6</c:v>
                </c:pt>
                <c:pt idx="4">
                  <c:v>2.7</c:v>
                </c:pt>
                <c:pt idx="5">
                  <c:v>2.8</c:v>
                </c:pt>
                <c:pt idx="6">
                  <c:v>2.9</c:v>
                </c:pt>
                <c:pt idx="7">
                  <c:v>2.8</c:v>
                </c:pt>
                <c:pt idx="8">
                  <c:v>2.8</c:v>
                </c:pt>
                <c:pt idx="9">
                  <c:v>2.7</c:v>
                </c:pt>
                <c:pt idx="10">
                  <c:v>2.6</c:v>
                </c:pt>
                <c:pt idx="11">
                  <c:v>2.6</c:v>
                </c:pt>
                <c:pt idx="12">
                  <c:v>2.5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2.2000000000000002</c:v>
                </c:pt>
                <c:pt idx="18">
                  <c:v>2.1</c:v>
                </c:pt>
                <c:pt idx="19">
                  <c:v>2.1</c:v>
                </c:pt>
                <c:pt idx="20">
                  <c:v>2</c:v>
                </c:pt>
                <c:pt idx="21">
                  <c:v>2</c:v>
                </c:pt>
                <c:pt idx="22">
                  <c:v>1.9</c:v>
                </c:pt>
                <c:pt idx="23">
                  <c:v>1.8</c:v>
                </c:pt>
                <c:pt idx="24">
                  <c:v>1.8</c:v>
                </c:pt>
                <c:pt idx="25">
                  <c:v>1.7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1.3</c:v>
                </c:pt>
                <c:pt idx="30">
                  <c:v>1.2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</c:v>
                </c:pt>
                <c:pt idx="34">
                  <c:v>1</c:v>
                </c:pt>
                <c:pt idx="35">
                  <c:v>0.9</c:v>
                </c:pt>
                <c:pt idx="36">
                  <c:v>0.9</c:v>
                </c:pt>
                <c:pt idx="37">
                  <c:v>0.8</c:v>
                </c:pt>
                <c:pt idx="38">
                  <c:v>0.8</c:v>
                </c:pt>
                <c:pt idx="39">
                  <c:v>0.7</c:v>
                </c:pt>
                <c:pt idx="40">
                  <c:v>0.7</c:v>
                </c:pt>
                <c:pt idx="41">
                  <c:v>0.6</c:v>
                </c:pt>
                <c:pt idx="42">
                  <c:v>0.6</c:v>
                </c:pt>
                <c:pt idx="43">
                  <c:v>0.5</c:v>
                </c:pt>
                <c:pt idx="44">
                  <c:v>0.5</c:v>
                </c:pt>
                <c:pt idx="45">
                  <c:v>0.4</c:v>
                </c:pt>
                <c:pt idx="46">
                  <c:v>0.4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0.2</c:v>
                </c:pt>
                <c:pt idx="51">
                  <c:v>0.1</c:v>
                </c:pt>
                <c:pt idx="52">
                  <c:v>0.1</c:v>
                </c:pt>
                <c:pt idx="53">
                  <c:v>0.09</c:v>
                </c:pt>
                <c:pt idx="54">
                  <c:v>0.09</c:v>
                </c:pt>
                <c:pt idx="55">
                  <c:v>0.08</c:v>
                </c:pt>
                <c:pt idx="56">
                  <c:v>0.08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0.05</c:v>
                </c:pt>
                <c:pt idx="60">
                  <c:v>0.04</c:v>
                </c:pt>
                <c:pt idx="61">
                  <c:v>0.03</c:v>
                </c:pt>
                <c:pt idx="62">
                  <c:v>0.03</c:v>
                </c:pt>
                <c:pt idx="63">
                  <c:v>0.02</c:v>
                </c:pt>
                <c:pt idx="64">
                  <c:v>0.02</c:v>
                </c:pt>
                <c:pt idx="65">
                  <c:v>0.01</c:v>
                </c:pt>
                <c:pt idx="66">
                  <c:v>0.01</c:v>
                </c:pt>
                <c:pt idx="67">
                  <c:v>0.05</c:v>
                </c:pt>
                <c:pt idx="68">
                  <c:v>0.05</c:v>
                </c:pt>
                <c:pt idx="69">
                  <c:v>0.04</c:v>
                </c:pt>
                <c:pt idx="70">
                  <c:v>0.04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0.01</c:v>
                </c:pt>
                <c:pt idx="75">
                  <c:v>0.09</c:v>
                </c:pt>
                <c:pt idx="76">
                  <c:v>0.08</c:v>
                </c:pt>
                <c:pt idx="77">
                  <c:v>7.0000000000000007E-2</c:v>
                </c:pt>
                <c:pt idx="78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6C-46F1-A56E-83F6CE5E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433119"/>
        <c:axId val="1110428799"/>
      </c:scatterChart>
      <c:valAx>
        <c:axId val="111043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Chlorophyll</a:t>
                </a:r>
                <a:r>
                  <a:rPr lang="en-IN" baseline="0"/>
                  <a:t> concentration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28799"/>
        <c:crosses val="autoZero"/>
        <c:crossBetween val="midCat"/>
      </c:valAx>
      <c:valAx>
        <c:axId val="11104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Phytoplankton</a:t>
                </a:r>
                <a:r>
                  <a:rPr lang="en-IN" baseline="0"/>
                  <a:t> Density</a:t>
                </a:r>
              </a:p>
            </c:rich>
          </c:tx>
          <c:layout>
            <c:manualLayout>
              <c:xMode val="edge"/>
              <c:yMode val="edge"/>
              <c:x val="8.9086859688195987E-3"/>
              <c:y val="0.38212104369306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3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12700" cap="flat" cmpd="sng" algn="ctr">
      <a:solidFill>
        <a:schemeClr val="accent6">
          <a:lumMod val="75000"/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Temperature &amp; Phytoplankton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1714785651793E-2"/>
          <c:y val="0.21787037037037038"/>
          <c:w val="0.86368285214348206"/>
          <c:h val="0.637762467191601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Table1!$I$1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6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Table1!$L$2:$L$79</c:f>
              <c:numCache>
                <c:formatCode>General</c:formatCode>
                <c:ptCount val="78"/>
                <c:pt idx="0">
                  <c:v>1200</c:v>
                </c:pt>
                <c:pt idx="1">
                  <c:v>1300</c:v>
                </c:pt>
                <c:pt idx="2">
                  <c:v>1250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2500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  <c:pt idx="22">
                  <c:v>3300</c:v>
                </c:pt>
                <c:pt idx="23">
                  <c:v>3400</c:v>
                </c:pt>
                <c:pt idx="24">
                  <c:v>3500</c:v>
                </c:pt>
                <c:pt idx="25">
                  <c:v>3600</c:v>
                </c:pt>
                <c:pt idx="26">
                  <c:v>3700</c:v>
                </c:pt>
                <c:pt idx="27">
                  <c:v>3800</c:v>
                </c:pt>
                <c:pt idx="28">
                  <c:v>3900</c:v>
                </c:pt>
                <c:pt idx="29">
                  <c:v>4000</c:v>
                </c:pt>
                <c:pt idx="30">
                  <c:v>4100</c:v>
                </c:pt>
                <c:pt idx="31">
                  <c:v>4100</c:v>
                </c:pt>
                <c:pt idx="32">
                  <c:v>4200</c:v>
                </c:pt>
                <c:pt idx="33">
                  <c:v>4200</c:v>
                </c:pt>
                <c:pt idx="34">
                  <c:v>4300</c:v>
                </c:pt>
                <c:pt idx="35">
                  <c:v>4300</c:v>
                </c:pt>
                <c:pt idx="36">
                  <c:v>4400</c:v>
                </c:pt>
                <c:pt idx="37">
                  <c:v>4400</c:v>
                </c:pt>
                <c:pt idx="38">
                  <c:v>4500</c:v>
                </c:pt>
                <c:pt idx="39">
                  <c:v>4500</c:v>
                </c:pt>
                <c:pt idx="40">
                  <c:v>4600</c:v>
                </c:pt>
                <c:pt idx="41">
                  <c:v>4600</c:v>
                </c:pt>
                <c:pt idx="42">
                  <c:v>4700</c:v>
                </c:pt>
                <c:pt idx="43">
                  <c:v>4700</c:v>
                </c:pt>
                <c:pt idx="44">
                  <c:v>4800</c:v>
                </c:pt>
                <c:pt idx="45">
                  <c:v>4800</c:v>
                </c:pt>
                <c:pt idx="46">
                  <c:v>4900</c:v>
                </c:pt>
                <c:pt idx="47">
                  <c:v>4900</c:v>
                </c:pt>
                <c:pt idx="48">
                  <c:v>5000</c:v>
                </c:pt>
                <c:pt idx="49">
                  <c:v>5000</c:v>
                </c:pt>
                <c:pt idx="50">
                  <c:v>5100</c:v>
                </c:pt>
                <c:pt idx="51">
                  <c:v>5100</c:v>
                </c:pt>
                <c:pt idx="52">
                  <c:v>5200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6200</c:v>
                </c:pt>
                <c:pt idx="62">
                  <c:v>6000</c:v>
                </c:pt>
                <c:pt idx="63">
                  <c:v>6300</c:v>
                </c:pt>
                <c:pt idx="64">
                  <c:v>6100</c:v>
                </c:pt>
                <c:pt idx="65">
                  <c:v>6400</c:v>
                </c:pt>
                <c:pt idx="66">
                  <c:v>6200</c:v>
                </c:pt>
                <c:pt idx="67">
                  <c:v>6500</c:v>
                </c:pt>
                <c:pt idx="68">
                  <c:v>6300</c:v>
                </c:pt>
                <c:pt idx="69">
                  <c:v>6600</c:v>
                </c:pt>
                <c:pt idx="70">
                  <c:v>6400</c:v>
                </c:pt>
                <c:pt idx="71">
                  <c:v>6700</c:v>
                </c:pt>
                <c:pt idx="72">
                  <c:v>6500</c:v>
                </c:pt>
                <c:pt idx="73">
                  <c:v>6600</c:v>
                </c:pt>
                <c:pt idx="74">
                  <c:v>6700</c:v>
                </c:pt>
                <c:pt idx="75">
                  <c:v>6800</c:v>
                </c:pt>
                <c:pt idx="76">
                  <c:v>6900</c:v>
                </c:pt>
                <c:pt idx="77">
                  <c:v>7000</c:v>
                </c:pt>
              </c:numCache>
            </c:numRef>
          </c:xVal>
          <c:yVal>
            <c:numRef>
              <c:f>Table1!$I$2:$I$79</c:f>
              <c:numCache>
                <c:formatCode>General</c:formatCode>
                <c:ptCount val="7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7-4BB9-89C2-BE7D491B8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411279"/>
        <c:axId val="2029425679"/>
      </c:scatterChart>
      <c:valAx>
        <c:axId val="202941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Phytoplankton</a:t>
                </a:r>
                <a:r>
                  <a:rPr lang="en-IN" baseline="0"/>
                  <a:t> Density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25679"/>
        <c:crosses val="autoZero"/>
        <c:crossBetween val="midCat"/>
      </c:valAx>
      <c:valAx>
        <c:axId val="202942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1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Analysis.xlsx]Correlation!PivotTable5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High</a:t>
            </a:r>
            <a:r>
              <a:rPr lang="en-IN" baseline="0"/>
              <a:t> oxygen level correlate with lower growth &amp; decrease rates</a:t>
            </a:r>
            <a:endParaRPr lang="en-IN"/>
          </a:p>
        </c:rich>
      </c:tx>
      <c:layout>
        <c:manualLayout>
          <c:xMode val="edge"/>
          <c:yMode val="edge"/>
          <c:x val="0.111916666666666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12909080908641"/>
          <c:y val="0.1887172589429367"/>
          <c:w val="0.73839204881998455"/>
          <c:h val="0.67704943132108486"/>
        </c:manualLayout>
      </c:layout>
      <c:lineChart>
        <c:grouping val="standard"/>
        <c:varyColors val="0"/>
        <c:ser>
          <c:idx val="0"/>
          <c:order val="0"/>
          <c:tx>
            <c:strRef>
              <c:f>Correlation!$G$58</c:f>
              <c:strCache>
                <c:ptCount val="1"/>
                <c:pt idx="0">
                  <c:v>Sum of Growth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Correlation!$F$59:$F$119</c:f>
              <c:strCache>
                <c:ptCount val="60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1.9</c:v>
                </c:pt>
                <c:pt idx="7">
                  <c:v>2</c:v>
                </c:pt>
                <c:pt idx="8">
                  <c:v>2.1</c:v>
                </c:pt>
                <c:pt idx="9">
                  <c:v>2.2</c:v>
                </c:pt>
                <c:pt idx="10">
                  <c:v>2.3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2.9</c:v>
                </c:pt>
                <c:pt idx="17">
                  <c:v>3</c:v>
                </c:pt>
                <c:pt idx="18">
                  <c:v>3.1</c:v>
                </c:pt>
                <c:pt idx="19">
                  <c:v>3.2</c:v>
                </c:pt>
                <c:pt idx="20">
                  <c:v>3.3</c:v>
                </c:pt>
                <c:pt idx="21">
                  <c:v>3.4</c:v>
                </c:pt>
                <c:pt idx="22">
                  <c:v>3.5</c:v>
                </c:pt>
                <c:pt idx="23">
                  <c:v>3.6</c:v>
                </c:pt>
                <c:pt idx="24">
                  <c:v>3.7</c:v>
                </c:pt>
                <c:pt idx="25">
                  <c:v>3.8</c:v>
                </c:pt>
                <c:pt idx="26">
                  <c:v>3.9</c:v>
                </c:pt>
                <c:pt idx="27">
                  <c:v>4</c:v>
                </c:pt>
                <c:pt idx="28">
                  <c:v>4.1</c:v>
                </c:pt>
                <c:pt idx="29">
                  <c:v>4.2</c:v>
                </c:pt>
                <c:pt idx="30">
                  <c:v>4.3</c:v>
                </c:pt>
                <c:pt idx="31">
                  <c:v>4.4</c:v>
                </c:pt>
                <c:pt idx="32">
                  <c:v>4.5</c:v>
                </c:pt>
                <c:pt idx="33">
                  <c:v>4.6</c:v>
                </c:pt>
                <c:pt idx="34">
                  <c:v>4.7</c:v>
                </c:pt>
                <c:pt idx="35">
                  <c:v>4.8</c:v>
                </c:pt>
                <c:pt idx="36">
                  <c:v>4.9</c:v>
                </c:pt>
                <c:pt idx="37">
                  <c:v>5</c:v>
                </c:pt>
                <c:pt idx="38">
                  <c:v>5.1</c:v>
                </c:pt>
                <c:pt idx="39">
                  <c:v>5.2</c:v>
                </c:pt>
                <c:pt idx="40">
                  <c:v>5.3</c:v>
                </c:pt>
                <c:pt idx="41">
                  <c:v>5.4</c:v>
                </c:pt>
                <c:pt idx="42">
                  <c:v>5.5</c:v>
                </c:pt>
                <c:pt idx="43">
                  <c:v>5.6</c:v>
                </c:pt>
                <c:pt idx="44">
                  <c:v>5.7</c:v>
                </c:pt>
                <c:pt idx="45">
                  <c:v>5.8</c:v>
                </c:pt>
                <c:pt idx="46">
                  <c:v>5.9</c:v>
                </c:pt>
                <c:pt idx="47">
                  <c:v>6</c:v>
                </c:pt>
                <c:pt idx="48">
                  <c:v>6.1</c:v>
                </c:pt>
                <c:pt idx="49">
                  <c:v>6.2</c:v>
                </c:pt>
                <c:pt idx="50">
                  <c:v>6.3</c:v>
                </c:pt>
                <c:pt idx="51">
                  <c:v>6.4</c:v>
                </c:pt>
                <c:pt idx="52">
                  <c:v>6.5</c:v>
                </c:pt>
                <c:pt idx="53">
                  <c:v>6.6</c:v>
                </c:pt>
                <c:pt idx="54">
                  <c:v>6.7</c:v>
                </c:pt>
                <c:pt idx="55">
                  <c:v>6.8</c:v>
                </c:pt>
                <c:pt idx="56">
                  <c:v>6.9</c:v>
                </c:pt>
                <c:pt idx="57">
                  <c:v>7</c:v>
                </c:pt>
                <c:pt idx="58">
                  <c:v>7.1</c:v>
                </c:pt>
                <c:pt idx="59">
                  <c:v>7.2</c:v>
                </c:pt>
              </c:strCache>
            </c:strRef>
          </c:cat>
          <c:val>
            <c:numRef>
              <c:f>Correlation!$G$59:$G$119</c:f>
              <c:numCache>
                <c:formatCode>General</c:formatCode>
                <c:ptCount val="60"/>
                <c:pt idx="0">
                  <c:v>0.27</c:v>
                </c:pt>
                <c:pt idx="1">
                  <c:v>0.26</c:v>
                </c:pt>
                <c:pt idx="2">
                  <c:v>0.25</c:v>
                </c:pt>
                <c:pt idx="3">
                  <c:v>0.44999999999999996</c:v>
                </c:pt>
                <c:pt idx="4">
                  <c:v>0.43000000000000005</c:v>
                </c:pt>
                <c:pt idx="5">
                  <c:v>0.41000000000000003</c:v>
                </c:pt>
                <c:pt idx="6">
                  <c:v>0.39</c:v>
                </c:pt>
                <c:pt idx="7">
                  <c:v>0.37</c:v>
                </c:pt>
                <c:pt idx="8">
                  <c:v>0.35</c:v>
                </c:pt>
                <c:pt idx="9">
                  <c:v>0.18</c:v>
                </c:pt>
                <c:pt idx="10">
                  <c:v>0.17</c:v>
                </c:pt>
                <c:pt idx="11">
                  <c:v>0.16</c:v>
                </c:pt>
                <c:pt idx="12">
                  <c:v>0.15</c:v>
                </c:pt>
                <c:pt idx="13">
                  <c:v>0.14000000000000001</c:v>
                </c:pt>
                <c:pt idx="14">
                  <c:v>0.13</c:v>
                </c:pt>
                <c:pt idx="15">
                  <c:v>0.12</c:v>
                </c:pt>
                <c:pt idx="16">
                  <c:v>0.11</c:v>
                </c:pt>
                <c:pt idx="17">
                  <c:v>0.1</c:v>
                </c:pt>
                <c:pt idx="18">
                  <c:v>0.18</c:v>
                </c:pt>
                <c:pt idx="19">
                  <c:v>0.16</c:v>
                </c:pt>
                <c:pt idx="20">
                  <c:v>0.14000000000000001</c:v>
                </c:pt>
                <c:pt idx="21">
                  <c:v>0.12</c:v>
                </c:pt>
                <c:pt idx="22">
                  <c:v>0.1</c:v>
                </c:pt>
                <c:pt idx="23">
                  <c:v>0.08</c:v>
                </c:pt>
                <c:pt idx="24">
                  <c:v>0.06</c:v>
                </c:pt>
                <c:pt idx="25">
                  <c:v>0.04</c:v>
                </c:pt>
                <c:pt idx="26">
                  <c:v>0.02</c:v>
                </c:pt>
                <c:pt idx="27">
                  <c:v>0.02</c:v>
                </c:pt>
                <c:pt idx="28">
                  <c:v>0.04</c:v>
                </c:pt>
                <c:pt idx="29">
                  <c:v>0.06</c:v>
                </c:pt>
                <c:pt idx="30">
                  <c:v>0.04</c:v>
                </c:pt>
                <c:pt idx="31">
                  <c:v>0.05</c:v>
                </c:pt>
                <c:pt idx="32">
                  <c:v>0.06</c:v>
                </c:pt>
                <c:pt idx="33">
                  <c:v>7.0000000000000007E-2</c:v>
                </c:pt>
                <c:pt idx="34">
                  <c:v>0.08</c:v>
                </c:pt>
                <c:pt idx="35">
                  <c:v>0.1</c:v>
                </c:pt>
                <c:pt idx="36">
                  <c:v>0.11</c:v>
                </c:pt>
                <c:pt idx="37">
                  <c:v>0.1</c:v>
                </c:pt>
                <c:pt idx="38">
                  <c:v>0.1</c:v>
                </c:pt>
                <c:pt idx="39">
                  <c:v>0.08</c:v>
                </c:pt>
                <c:pt idx="40">
                  <c:v>0.09</c:v>
                </c:pt>
                <c:pt idx="41">
                  <c:v>0.11</c:v>
                </c:pt>
                <c:pt idx="42">
                  <c:v>0.1</c:v>
                </c:pt>
                <c:pt idx="43">
                  <c:v>0.08</c:v>
                </c:pt>
                <c:pt idx="44">
                  <c:v>0.09</c:v>
                </c:pt>
                <c:pt idx="45">
                  <c:v>0.12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0.08</c:v>
                </c:pt>
                <c:pt idx="50">
                  <c:v>0.09</c:v>
                </c:pt>
                <c:pt idx="51">
                  <c:v>0.11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0.08</c:v>
                </c:pt>
                <c:pt idx="56">
                  <c:v>0.09</c:v>
                </c:pt>
                <c:pt idx="57">
                  <c:v>0.12</c:v>
                </c:pt>
                <c:pt idx="58">
                  <c:v>0.11</c:v>
                </c:pt>
                <c:pt idx="5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2-4157-9CEB-A56DC05CD84A}"/>
            </c:ext>
          </c:extLst>
        </c:ser>
        <c:ser>
          <c:idx val="1"/>
          <c:order val="1"/>
          <c:tx>
            <c:strRef>
              <c:f>Correlation!$H$58</c:f>
              <c:strCache>
                <c:ptCount val="1"/>
                <c:pt idx="0">
                  <c:v>Sum of Decrease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Correlation!$F$59:$F$119</c:f>
              <c:strCache>
                <c:ptCount val="60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1.9</c:v>
                </c:pt>
                <c:pt idx="7">
                  <c:v>2</c:v>
                </c:pt>
                <c:pt idx="8">
                  <c:v>2.1</c:v>
                </c:pt>
                <c:pt idx="9">
                  <c:v>2.2</c:v>
                </c:pt>
                <c:pt idx="10">
                  <c:v>2.3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2.9</c:v>
                </c:pt>
                <c:pt idx="17">
                  <c:v>3</c:v>
                </c:pt>
                <c:pt idx="18">
                  <c:v>3.1</c:v>
                </c:pt>
                <c:pt idx="19">
                  <c:v>3.2</c:v>
                </c:pt>
                <c:pt idx="20">
                  <c:v>3.3</c:v>
                </c:pt>
                <c:pt idx="21">
                  <c:v>3.4</c:v>
                </c:pt>
                <c:pt idx="22">
                  <c:v>3.5</c:v>
                </c:pt>
                <c:pt idx="23">
                  <c:v>3.6</c:v>
                </c:pt>
                <c:pt idx="24">
                  <c:v>3.7</c:v>
                </c:pt>
                <c:pt idx="25">
                  <c:v>3.8</c:v>
                </c:pt>
                <c:pt idx="26">
                  <c:v>3.9</c:v>
                </c:pt>
                <c:pt idx="27">
                  <c:v>4</c:v>
                </c:pt>
                <c:pt idx="28">
                  <c:v>4.1</c:v>
                </c:pt>
                <c:pt idx="29">
                  <c:v>4.2</c:v>
                </c:pt>
                <c:pt idx="30">
                  <c:v>4.3</c:v>
                </c:pt>
                <c:pt idx="31">
                  <c:v>4.4</c:v>
                </c:pt>
                <c:pt idx="32">
                  <c:v>4.5</c:v>
                </c:pt>
                <c:pt idx="33">
                  <c:v>4.6</c:v>
                </c:pt>
                <c:pt idx="34">
                  <c:v>4.7</c:v>
                </c:pt>
                <c:pt idx="35">
                  <c:v>4.8</c:v>
                </c:pt>
                <c:pt idx="36">
                  <c:v>4.9</c:v>
                </c:pt>
                <c:pt idx="37">
                  <c:v>5</c:v>
                </c:pt>
                <c:pt idx="38">
                  <c:v>5.1</c:v>
                </c:pt>
                <c:pt idx="39">
                  <c:v>5.2</c:v>
                </c:pt>
                <c:pt idx="40">
                  <c:v>5.3</c:v>
                </c:pt>
                <c:pt idx="41">
                  <c:v>5.4</c:v>
                </c:pt>
                <c:pt idx="42">
                  <c:v>5.5</c:v>
                </c:pt>
                <c:pt idx="43">
                  <c:v>5.6</c:v>
                </c:pt>
                <c:pt idx="44">
                  <c:v>5.7</c:v>
                </c:pt>
                <c:pt idx="45">
                  <c:v>5.8</c:v>
                </c:pt>
                <c:pt idx="46">
                  <c:v>5.9</c:v>
                </c:pt>
                <c:pt idx="47">
                  <c:v>6</c:v>
                </c:pt>
                <c:pt idx="48">
                  <c:v>6.1</c:v>
                </c:pt>
                <c:pt idx="49">
                  <c:v>6.2</c:v>
                </c:pt>
                <c:pt idx="50">
                  <c:v>6.3</c:v>
                </c:pt>
                <c:pt idx="51">
                  <c:v>6.4</c:v>
                </c:pt>
                <c:pt idx="52">
                  <c:v>6.5</c:v>
                </c:pt>
                <c:pt idx="53">
                  <c:v>6.6</c:v>
                </c:pt>
                <c:pt idx="54">
                  <c:v>6.7</c:v>
                </c:pt>
                <c:pt idx="55">
                  <c:v>6.8</c:v>
                </c:pt>
                <c:pt idx="56">
                  <c:v>6.9</c:v>
                </c:pt>
                <c:pt idx="57">
                  <c:v>7</c:v>
                </c:pt>
                <c:pt idx="58">
                  <c:v>7.1</c:v>
                </c:pt>
                <c:pt idx="59">
                  <c:v>7.2</c:v>
                </c:pt>
              </c:strCache>
            </c:strRef>
          </c:cat>
          <c:val>
            <c:numRef>
              <c:f>Correlation!$H$59:$H$119</c:f>
              <c:numCache>
                <c:formatCode>General</c:formatCode>
                <c:ptCount val="60"/>
                <c:pt idx="0">
                  <c:v>0.22</c:v>
                </c:pt>
                <c:pt idx="1">
                  <c:v>0.21</c:v>
                </c:pt>
                <c:pt idx="2">
                  <c:v>0.2</c:v>
                </c:pt>
                <c:pt idx="3">
                  <c:v>0.35</c:v>
                </c:pt>
                <c:pt idx="4">
                  <c:v>0.32999999999999996</c:v>
                </c:pt>
                <c:pt idx="5">
                  <c:v>0.31000000000000005</c:v>
                </c:pt>
                <c:pt idx="6">
                  <c:v>0.29000000000000004</c:v>
                </c:pt>
                <c:pt idx="7">
                  <c:v>0.27</c:v>
                </c:pt>
                <c:pt idx="8">
                  <c:v>0.25</c:v>
                </c:pt>
                <c:pt idx="9">
                  <c:v>0.13</c:v>
                </c:pt>
                <c:pt idx="10">
                  <c:v>0.12</c:v>
                </c:pt>
                <c:pt idx="11">
                  <c:v>0.11</c:v>
                </c:pt>
                <c:pt idx="12">
                  <c:v>0.1</c:v>
                </c:pt>
                <c:pt idx="13">
                  <c:v>0.09</c:v>
                </c:pt>
                <c:pt idx="14">
                  <c:v>0.08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0.02</c:v>
                </c:pt>
                <c:pt idx="19">
                  <c:v>0.04</c:v>
                </c:pt>
                <c:pt idx="20">
                  <c:v>0.06</c:v>
                </c:pt>
                <c:pt idx="21">
                  <c:v>0.08</c:v>
                </c:pt>
                <c:pt idx="22">
                  <c:v>0.1</c:v>
                </c:pt>
                <c:pt idx="23">
                  <c:v>0.2</c:v>
                </c:pt>
                <c:pt idx="24">
                  <c:v>0.18</c:v>
                </c:pt>
                <c:pt idx="25">
                  <c:v>0.16</c:v>
                </c:pt>
                <c:pt idx="26">
                  <c:v>0.16</c:v>
                </c:pt>
                <c:pt idx="27">
                  <c:v>0.14000000000000001</c:v>
                </c:pt>
                <c:pt idx="28">
                  <c:v>0.12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0.04</c:v>
                </c:pt>
                <c:pt idx="33">
                  <c:v>0.05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0.06</c:v>
                </c:pt>
                <c:pt idx="37">
                  <c:v>0.05</c:v>
                </c:pt>
                <c:pt idx="38">
                  <c:v>0.01</c:v>
                </c:pt>
                <c:pt idx="39">
                  <c:v>0.02</c:v>
                </c:pt>
                <c:pt idx="40">
                  <c:v>0.03</c:v>
                </c:pt>
                <c:pt idx="41">
                  <c:v>0.04</c:v>
                </c:pt>
                <c:pt idx="42">
                  <c:v>0.05</c:v>
                </c:pt>
                <c:pt idx="43">
                  <c:v>0.06</c:v>
                </c:pt>
                <c:pt idx="44">
                  <c:v>7.0000000000000007E-2</c:v>
                </c:pt>
                <c:pt idx="45">
                  <c:v>0.09</c:v>
                </c:pt>
                <c:pt idx="46">
                  <c:v>0.09</c:v>
                </c:pt>
                <c:pt idx="47">
                  <c:v>0.08</c:v>
                </c:pt>
                <c:pt idx="48">
                  <c:v>0.06</c:v>
                </c:pt>
                <c:pt idx="49">
                  <c:v>0.05</c:v>
                </c:pt>
                <c:pt idx="50">
                  <c:v>0.1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0.05</c:v>
                </c:pt>
                <c:pt idx="55">
                  <c:v>0.09</c:v>
                </c:pt>
                <c:pt idx="56">
                  <c:v>0.08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2-4157-9CEB-A56DC05C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32831"/>
        <c:axId val="110245311"/>
      </c:lineChart>
      <c:catAx>
        <c:axId val="11023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Oxygen</a:t>
                </a:r>
                <a:r>
                  <a:rPr lang="en-IN" baseline="0"/>
                  <a:t> level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5311"/>
        <c:crosses val="autoZero"/>
        <c:auto val="1"/>
        <c:lblAlgn val="ctr"/>
        <c:lblOffset val="100"/>
        <c:noMultiLvlLbl val="0"/>
      </c:catAx>
      <c:valAx>
        <c:axId val="1102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Growth</a:t>
                </a:r>
                <a:r>
                  <a:rPr lang="en-IN" baseline="0"/>
                  <a:t> &amp; Decrease rates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02668416447952"/>
          <c:y val="0.21694480898221055"/>
          <c:w val="0.204417760279965"/>
          <c:h val="0.41796186934966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of phytoplankton density in years (positive increase)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19617190708305"/>
          <c:y val="0.17171296296296296"/>
          <c:w val="0.67025121859767534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Table1!$W$20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6"/>
            <c:dispRSqr val="1"/>
            <c:dispEq val="1"/>
            <c:trendlineLbl>
              <c:layout>
                <c:manualLayout>
                  <c:x val="0.30619545284112215"/>
                  <c:y val="1.44929279673374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4"/>
            <c:dispRSqr val="0"/>
            <c:dispEq val="0"/>
          </c:trendline>
          <c:cat>
            <c:strRef>
              <c:f>Table1!$V$21:$V$26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Table1!$W$21:$W$26</c:f>
              <c:numCache>
                <c:formatCode>0.00</c:formatCode>
                <c:ptCount val="5"/>
                <c:pt idx="0">
                  <c:v>1662.5</c:v>
                </c:pt>
                <c:pt idx="1">
                  <c:v>2850</c:v>
                </c:pt>
                <c:pt idx="2">
                  <c:v>4150</c:v>
                </c:pt>
                <c:pt idx="3">
                  <c:v>5150</c:v>
                </c:pt>
                <c:pt idx="4">
                  <c:v>6450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4-43D3-8849-10F16616C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553824"/>
        <c:axId val="1433579744"/>
      </c:lineChart>
      <c:catAx>
        <c:axId val="14335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79744"/>
        <c:crosses val="autoZero"/>
        <c:auto val="1"/>
        <c:lblAlgn val="ctr"/>
        <c:lblOffset val="100"/>
        <c:noMultiLvlLbl val="0"/>
      </c:catAx>
      <c:valAx>
        <c:axId val="14335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5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18964296129656"/>
          <c:y val="0.44320501603966173"/>
          <c:w val="0.20566976746954246"/>
          <c:h val="0.31308034412365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 of phytoplankton density in months</a:t>
            </a:r>
            <a:endParaRPr lang="en-US"/>
          </a:p>
        </c:rich>
      </c:tx>
      <c:layout>
        <c:manualLayout>
          <c:xMode val="edge"/>
          <c:yMode val="edge"/>
          <c:x val="0.16528407231538805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90461020616697"/>
          <c:y val="0.17171296296296296"/>
          <c:w val="0.6308076375949189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Table1!$W$5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Table1!$V$6:$V$18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Table1!$W$6:$W$18</c:f>
              <c:numCache>
                <c:formatCode>0.00</c:formatCode>
                <c:ptCount val="12"/>
                <c:pt idx="0">
                  <c:v>4071.4285714285716</c:v>
                </c:pt>
                <c:pt idx="1">
                  <c:v>4171.4285714285716</c:v>
                </c:pt>
                <c:pt idx="2">
                  <c:v>4250</c:v>
                </c:pt>
                <c:pt idx="3">
                  <c:v>4357.1428571428569</c:v>
                </c:pt>
                <c:pt idx="4">
                  <c:v>4457.1428571428569</c:v>
                </c:pt>
                <c:pt idx="5">
                  <c:v>4557.1428571428569</c:v>
                </c:pt>
                <c:pt idx="6">
                  <c:v>4100</c:v>
                </c:pt>
                <c:pt idx="7">
                  <c:v>4200</c:v>
                </c:pt>
                <c:pt idx="8">
                  <c:v>4300</c:v>
                </c:pt>
                <c:pt idx="9">
                  <c:v>4400</c:v>
                </c:pt>
                <c:pt idx="10">
                  <c:v>4500</c:v>
                </c:pt>
                <c:pt idx="11">
                  <c:v>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8-4564-ABD7-FD06109B0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240656"/>
        <c:axId val="1412241136"/>
      </c:lineChart>
      <c:catAx>
        <c:axId val="14122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41136"/>
        <c:crosses val="autoZero"/>
        <c:auto val="1"/>
        <c:lblAlgn val="ctr"/>
        <c:lblOffset val="100"/>
        <c:noMultiLvlLbl val="0"/>
      </c:catAx>
      <c:valAx>
        <c:axId val="14122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14142506995797"/>
          <c:y val="0.43192002041411492"/>
          <c:w val="0.21150234083335004"/>
          <c:h val="0.38194663167104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Analysis.xlsx]Table1!PivotTable6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Seasonal</a:t>
            </a:r>
            <a:r>
              <a:rPr lang="en-IN" baseline="0"/>
              <a:t> pattern for chlorophyll concentration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858887989110764E-2"/>
          <c:y val="0.18181372549019609"/>
          <c:w val="0.73797457765816221"/>
          <c:h val="0.70446927589933617"/>
        </c:manualLayout>
      </c:layout>
      <c:lineChart>
        <c:grouping val="standard"/>
        <c:varyColors val="0"/>
        <c:ser>
          <c:idx val="0"/>
          <c:order val="0"/>
          <c:tx>
            <c:strRef>
              <c:f>Table1!$W$29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1"/>
            <c:dispEq val="1"/>
            <c:trendlineLbl>
              <c:layout>
                <c:manualLayout>
                  <c:x val="0.29283136482939631"/>
                  <c:y val="-1.8073053368328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Table1!$V$30:$V$42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Table1!$W$30:$W$42</c:f>
              <c:numCache>
                <c:formatCode>0.00</c:formatCode>
                <c:ptCount val="12"/>
                <c:pt idx="0">
                  <c:v>1.0657142857142856</c:v>
                </c:pt>
                <c:pt idx="1">
                  <c:v>1.0342857142857143</c:v>
                </c:pt>
                <c:pt idx="2">
                  <c:v>1.0028571428571429</c:v>
                </c:pt>
                <c:pt idx="3">
                  <c:v>0.98571428571428577</c:v>
                </c:pt>
                <c:pt idx="4">
                  <c:v>0.93999999999999984</c:v>
                </c:pt>
                <c:pt idx="5">
                  <c:v>0.92</c:v>
                </c:pt>
                <c:pt idx="6">
                  <c:v>1.2</c:v>
                </c:pt>
                <c:pt idx="7">
                  <c:v>1.1483333333333332</c:v>
                </c:pt>
                <c:pt idx="8">
                  <c:v>1.1100000000000001</c:v>
                </c:pt>
                <c:pt idx="9">
                  <c:v>1.0399999999999998</c:v>
                </c:pt>
                <c:pt idx="10">
                  <c:v>0.9866666666666668</c:v>
                </c:pt>
                <c:pt idx="11">
                  <c:v>0.93333333333333313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2-40B9-854C-1F54BAD5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839392"/>
        <c:axId val="1440852352"/>
      </c:lineChart>
      <c:catAx>
        <c:axId val="14408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52352"/>
        <c:crosses val="autoZero"/>
        <c:auto val="1"/>
        <c:lblAlgn val="ctr"/>
        <c:lblOffset val="100"/>
        <c:noMultiLvlLbl val="0"/>
      </c:catAx>
      <c:valAx>
        <c:axId val="14408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53726991327991"/>
          <c:y val="0.34085919672412085"/>
          <c:w val="0.17718632745964491"/>
          <c:h val="0.37500231588698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Analysis.xlsx]Table1!PivotTable7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Polynomial Regression of Nutrient concentration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2.5374157661159609E-3"/>
              <c:y val="3.75400229851353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7.7421610184252084E-3"/>
              <c:y val="4.50480275821623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2.5374157661159609E-3"/>
              <c:y val="3.37860206866218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1.8151651523043748E-2"/>
              <c:y val="1.87700114925675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6.759673141998155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6.759673141998155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1.8151651523043748E-2"/>
              <c:y val="1.87700114925675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2.5374157661159609E-3"/>
              <c:y val="3.75400229851353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7.7421610184252084E-3"/>
              <c:y val="4.50480275821623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2.5374157661159609E-3"/>
              <c:y val="3.37860206866218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6.759673141998155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1.8151651523043748E-2"/>
              <c:y val="1.87700114925675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2.5374157661159609E-3"/>
              <c:y val="3.75400229851353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7.7421610184252084E-3"/>
              <c:y val="4.50480275821623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2.5374157661159609E-3"/>
              <c:y val="3.37860206866218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6.759673141998155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1.8151651523043748E-2"/>
              <c:y val="1.87700114925675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2.5374157661159609E-3"/>
              <c:y val="3.75400229851353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7.7421610184252084E-3"/>
              <c:y val="4.50480275821623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2.5374157661159609E-3"/>
              <c:y val="3.37860206866218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6.759673141998155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1.8151651523043748E-2"/>
              <c:y val="1.87700114925675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2.5374157661159609E-3"/>
              <c:y val="3.75400229851353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7.7421610184252084E-3"/>
              <c:y val="4.50480275821623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2.5374157661159609E-3"/>
              <c:y val="3.37860206866218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6.759673141998155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1.8151651523043748E-2"/>
              <c:y val="1.87700114925675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2.5374157661159609E-3"/>
              <c:y val="3.75400229851353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7.7421610184252084E-3"/>
              <c:y val="4.50480275821623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2.5374157661159609E-3"/>
              <c:y val="3.37860206866218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6.759673141998155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1.8151651523043748E-2"/>
              <c:y val="1.87700114925675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2.5374157661159609E-3"/>
              <c:y val="3.75400229851353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7.7421610184252084E-3"/>
              <c:y val="4.50480275821623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2.5374157661159609E-3"/>
              <c:y val="3.37860206866218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54343494156409"/>
          <c:y val="7.917172983134893E-2"/>
          <c:w val="0.72793065983031191"/>
          <c:h val="0.83374174119494326"/>
        </c:manualLayout>
      </c:layout>
      <c:lineChart>
        <c:grouping val="standard"/>
        <c:varyColors val="0"/>
        <c:ser>
          <c:idx val="0"/>
          <c:order val="0"/>
          <c:tx>
            <c:strRef>
              <c:f>Table1!$W$45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4"/>
              <c:spPr>
                <a:solidFill>
                  <a:schemeClr val="accent6"/>
                </a:solidFill>
                <a:ln w="9525" cap="flat" cmpd="sng" algn="ctr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57-450A-83A7-41BED53DE56E}"/>
              </c:ext>
            </c:extLst>
          </c:dPt>
          <c:dPt>
            <c:idx val="1"/>
            <c:marker>
              <c:symbol val="circle"/>
              <c:size val="4"/>
              <c:spPr>
                <a:solidFill>
                  <a:schemeClr val="accent6"/>
                </a:solidFill>
                <a:ln w="9525" cap="flat" cmpd="sng" algn="ctr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57-450A-83A7-41BED53DE56E}"/>
              </c:ext>
            </c:extLst>
          </c:dPt>
          <c:dPt>
            <c:idx val="2"/>
            <c:marker>
              <c:symbol val="circle"/>
              <c:size val="4"/>
              <c:spPr>
                <a:solidFill>
                  <a:schemeClr val="accent6"/>
                </a:solidFill>
                <a:ln w="9525" cap="flat" cmpd="sng" algn="ctr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57-450A-83A7-41BED53DE56E}"/>
              </c:ext>
            </c:extLst>
          </c:dPt>
          <c:dPt>
            <c:idx val="3"/>
            <c:marker>
              <c:symbol val="circle"/>
              <c:size val="4"/>
              <c:spPr>
                <a:solidFill>
                  <a:schemeClr val="accent6"/>
                </a:solidFill>
                <a:ln w="9525" cap="flat" cmpd="sng" algn="ctr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857-450A-83A7-41BED53DE56E}"/>
              </c:ext>
            </c:extLst>
          </c:dPt>
          <c:dPt>
            <c:idx val="4"/>
            <c:marker>
              <c:symbol val="circle"/>
              <c:size val="4"/>
              <c:spPr>
                <a:solidFill>
                  <a:schemeClr val="accent6"/>
                </a:solidFill>
                <a:ln w="9525" cap="flat" cmpd="sng" algn="ctr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857-450A-83A7-41BED53DE56E}"/>
              </c:ext>
            </c:extLst>
          </c:dPt>
          <c:dLbls>
            <c:dLbl>
              <c:idx val="0"/>
              <c:layout>
                <c:manualLayout>
                  <c:x val="-6.7596731419981557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57-450A-83A7-41BED53DE56E}"/>
                </c:ext>
              </c:extLst>
            </c:dLbl>
            <c:dLbl>
              <c:idx val="1"/>
              <c:layout>
                <c:manualLayout>
                  <c:x val="-1.8151651523043748E-2"/>
                  <c:y val="1.87700114925675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57-450A-83A7-41BED53DE56E}"/>
                </c:ext>
              </c:extLst>
            </c:dLbl>
            <c:dLbl>
              <c:idx val="2"/>
              <c:layout>
                <c:manualLayout>
                  <c:x val="-2.5374157661159609E-3"/>
                  <c:y val="3.7540022985135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57-450A-83A7-41BED53DE56E}"/>
                </c:ext>
              </c:extLst>
            </c:dLbl>
            <c:dLbl>
              <c:idx val="3"/>
              <c:layout>
                <c:manualLayout>
                  <c:x val="-7.7421610184252084E-3"/>
                  <c:y val="4.5048027582162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57-450A-83A7-41BED53DE56E}"/>
                </c:ext>
              </c:extLst>
            </c:dLbl>
            <c:dLbl>
              <c:idx val="4"/>
              <c:layout>
                <c:manualLayout>
                  <c:x val="-2.5374157661159609E-3"/>
                  <c:y val="3.37860206866218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857-450A-83A7-41BED53DE5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1400270356986942"/>
                  <c:y val="0.15308610617221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Table1!$V$46:$V$51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Table1!$W$46:$W$51</c:f>
              <c:numCache>
                <c:formatCode>0.00</c:formatCode>
                <c:ptCount val="5"/>
                <c:pt idx="0">
                  <c:v>0.38333333333333336</c:v>
                </c:pt>
                <c:pt idx="1">
                  <c:v>1.05</c:v>
                </c:pt>
                <c:pt idx="2">
                  <c:v>2.3499999999999996</c:v>
                </c:pt>
                <c:pt idx="3">
                  <c:v>3.3499999999999996</c:v>
                </c:pt>
                <c:pt idx="4">
                  <c:v>4.6500000000000004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57-450A-83A7-41BED53DE5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40860512"/>
        <c:axId val="1440853312"/>
      </c:lineChart>
      <c:catAx>
        <c:axId val="14408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53312"/>
        <c:crosses val="autoZero"/>
        <c:auto val="1"/>
        <c:lblAlgn val="ctr"/>
        <c:lblOffset val="100"/>
        <c:noMultiLvlLbl val="0"/>
      </c:catAx>
      <c:valAx>
        <c:axId val="14408533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60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Analysis.xlsx]Table1!PivotTable8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</a:t>
            </a:r>
            <a:r>
              <a:rPr lang="en-IN" baseline="0"/>
              <a:t> Average of growth &amp; Decrease rates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077861606595826E-2"/>
          <c:y val="0.13867435158501443"/>
          <c:w val="0.69127578014373481"/>
          <c:h val="0.76834479263579081"/>
        </c:manualLayout>
      </c:layout>
      <c:lineChart>
        <c:grouping val="standard"/>
        <c:varyColors val="0"/>
        <c:ser>
          <c:idx val="0"/>
          <c:order val="0"/>
          <c:tx>
            <c:strRef>
              <c:f>Table1!$W$54</c:f>
              <c:strCache>
                <c:ptCount val="1"/>
                <c:pt idx="0">
                  <c:v>Average of Growth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forward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Table1!$V$55:$V$67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Table1!$W$55:$W$67</c:f>
              <c:numCache>
                <c:formatCode>0.00</c:formatCode>
                <c:ptCount val="12"/>
                <c:pt idx="0">
                  <c:v>0.1</c:v>
                </c:pt>
                <c:pt idx="1">
                  <c:v>0.1042857142857143</c:v>
                </c:pt>
                <c:pt idx="2">
                  <c:v>0.11285714285714286</c:v>
                </c:pt>
                <c:pt idx="3">
                  <c:v>0.10857142857142857</c:v>
                </c:pt>
                <c:pt idx="4">
                  <c:v>0.11</c:v>
                </c:pt>
                <c:pt idx="5">
                  <c:v>0.12</c:v>
                </c:pt>
                <c:pt idx="6">
                  <c:v>9.8333333333333328E-2</c:v>
                </c:pt>
                <c:pt idx="7">
                  <c:v>9.4999999999999987E-2</c:v>
                </c:pt>
                <c:pt idx="8">
                  <c:v>9.5000000000000015E-2</c:v>
                </c:pt>
                <c:pt idx="9">
                  <c:v>9.8333333333333342E-2</c:v>
                </c:pt>
                <c:pt idx="10">
                  <c:v>0.10333333333333333</c:v>
                </c:pt>
                <c:pt idx="11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7-42BD-B92D-AA4B1CCC2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588319"/>
        <c:axId val="1170586879"/>
      </c:lineChart>
      <c:lineChart>
        <c:grouping val="standard"/>
        <c:varyColors val="0"/>
        <c:ser>
          <c:idx val="1"/>
          <c:order val="1"/>
          <c:tx>
            <c:strRef>
              <c:f>Table1!$X$54</c:f>
              <c:strCache>
                <c:ptCount val="1"/>
                <c:pt idx="0">
                  <c:v>Average of Decrease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Table1!$V$55:$V$67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Table1!$X$55:$X$67</c:f>
              <c:numCache>
                <c:formatCode>0.00</c:formatCode>
                <c:ptCount val="12"/>
                <c:pt idx="0">
                  <c:v>8.8571428571428565E-2</c:v>
                </c:pt>
                <c:pt idx="1">
                  <c:v>0.08</c:v>
                </c:pt>
                <c:pt idx="2">
                  <c:v>7.8571428571428584E-2</c:v>
                </c:pt>
                <c:pt idx="3">
                  <c:v>7.571428571428572E-2</c:v>
                </c:pt>
                <c:pt idx="4">
                  <c:v>7.4285714285714288E-2</c:v>
                </c:pt>
                <c:pt idx="5">
                  <c:v>6.5714285714285725E-2</c:v>
                </c:pt>
                <c:pt idx="6">
                  <c:v>0.06</c:v>
                </c:pt>
                <c:pt idx="7">
                  <c:v>7.8333333333333338E-2</c:v>
                </c:pt>
                <c:pt idx="8">
                  <c:v>8.5000000000000006E-2</c:v>
                </c:pt>
                <c:pt idx="9">
                  <c:v>9.1666666666666674E-2</c:v>
                </c:pt>
                <c:pt idx="10">
                  <c:v>9.3333333333333324E-2</c:v>
                </c:pt>
                <c:pt idx="11">
                  <c:v>0.10333333333333333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7-42BD-B92D-AA4B1CCC2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847072"/>
        <c:axId val="1440859552"/>
      </c:lineChart>
      <c:catAx>
        <c:axId val="117058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86879"/>
        <c:crosses val="autoZero"/>
        <c:auto val="1"/>
        <c:lblAlgn val="ctr"/>
        <c:lblOffset val="100"/>
        <c:noMultiLvlLbl val="0"/>
      </c:catAx>
      <c:valAx>
        <c:axId val="11705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88319"/>
        <c:crosses val="autoZero"/>
        <c:crossBetween val="between"/>
      </c:valAx>
      <c:valAx>
        <c:axId val="1440859552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1440847072"/>
        <c:crosses val="max"/>
        <c:crossBetween val="between"/>
      </c:valAx>
      <c:catAx>
        <c:axId val="144084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5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98024090103865"/>
          <c:y val="0.17944196093875453"/>
          <c:w val="0.24599041372650091"/>
          <c:h val="0.72705656071465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Increase</a:t>
            </a:r>
            <a:r>
              <a:rPr lang="en-IN" baseline="0"/>
              <a:t> in Growth rate of phytoplankton Forecast sheet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913786812408944E-2"/>
          <c:y val="8.8458333987810348E-2"/>
          <c:w val="0.90235093600777538"/>
          <c:h val="0.68637011282680571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Sheet3!$B$2:$B$8</c:f>
              <c:numCache>
                <c:formatCode>0%</c:formatCode>
                <c:ptCount val="7"/>
                <c:pt idx="0">
                  <c:v>9.8333333333333328E-2</c:v>
                </c:pt>
                <c:pt idx="1">
                  <c:v>9.8333333333333342E-2</c:v>
                </c:pt>
                <c:pt idx="2">
                  <c:v>3.5555555555555549E-2</c:v>
                </c:pt>
                <c:pt idx="3">
                  <c:v>8.500000000000002E-2</c:v>
                </c:pt>
                <c:pt idx="4">
                  <c:v>0.20500000000000002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F-44DF-B18E-FC9E2924A38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Forecast(Growth)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Sheet3!$C$2:$C$8</c:f>
              <c:numCache>
                <c:formatCode>General</c:formatCode>
                <c:ptCount val="7"/>
                <c:pt idx="4" formatCode="0%">
                  <c:v>0.20500000000000002</c:v>
                </c:pt>
                <c:pt idx="5" formatCode="0%">
                  <c:v>0.18843870382986586</c:v>
                </c:pt>
                <c:pt idx="6" formatCode="0%">
                  <c:v>0.2129315614468002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F-44DF-B18E-FC9E2924A38E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Bound(Growth)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Sheet3!$D$2:$D$8</c:f>
              <c:numCache>
                <c:formatCode>General</c:formatCode>
                <c:ptCount val="7"/>
                <c:pt idx="4" formatCode="0%">
                  <c:v>0.20500000000000002</c:v>
                </c:pt>
                <c:pt idx="5" formatCode="0%">
                  <c:v>7.1600622784228019E-2</c:v>
                </c:pt>
                <c:pt idx="6" formatCode="0%">
                  <c:v>9.2469233409952431E-2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F-44DF-B18E-FC9E2924A38E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Bound(Growth)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Sheet3!$E$2:$E$8</c:f>
              <c:numCache>
                <c:formatCode>General</c:formatCode>
                <c:ptCount val="7"/>
                <c:pt idx="4" formatCode="0%">
                  <c:v>0.20500000000000002</c:v>
                </c:pt>
                <c:pt idx="5" formatCode="0%">
                  <c:v>0.30527678487550369</c:v>
                </c:pt>
                <c:pt idx="6" formatCode="0%">
                  <c:v>0.33339388948364795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CF-44DF-B18E-FC9E2924A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105648"/>
        <c:axId val="1788112848"/>
      </c:lineChart>
      <c:catAx>
        <c:axId val="17881056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112848"/>
        <c:crosses val="autoZero"/>
        <c:auto val="1"/>
        <c:lblAlgn val="ctr"/>
        <c:lblOffset val="100"/>
        <c:noMultiLvlLbl val="0"/>
      </c:catAx>
      <c:valAx>
        <c:axId val="17881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1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61402337777521"/>
          <c:y val="0.83765249175275402"/>
          <c:w val="0.64246773274960911"/>
          <c:h val="0.1368813897148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Forecast</a:t>
            </a:r>
            <a:r>
              <a:rPr lang="en-IN" baseline="0"/>
              <a:t> sheet over years of Dissolved Nitrogen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Dissolved_Nitrogen_mg_per_L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Sheet9!$B$2:$B$8</c:f>
              <c:numCache>
                <c:formatCode>General</c:formatCode>
                <c:ptCount val="7"/>
                <c:pt idx="0">
                  <c:v>6.5000000000000002E-2</c:v>
                </c:pt>
                <c:pt idx="1">
                  <c:v>7.5000000000000011E-2</c:v>
                </c:pt>
                <c:pt idx="2">
                  <c:v>0.20500000000000002</c:v>
                </c:pt>
                <c:pt idx="3">
                  <c:v>0.30499999999999999</c:v>
                </c:pt>
                <c:pt idx="4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C-4BDA-9A90-34B8F04E8686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Forecast(Dissolved_Nitrogen_mg_per_L)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Sheet9!$A$2:$A$8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Sheet9!$C$2:$C$8</c:f>
              <c:numCache>
                <c:formatCode>General</c:formatCode>
                <c:ptCount val="7"/>
                <c:pt idx="4">
                  <c:v>0.435</c:v>
                </c:pt>
                <c:pt idx="5">
                  <c:v>0.52274134989494569</c:v>
                </c:pt>
                <c:pt idx="6">
                  <c:v>0.62089427705253397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C-4BDA-9A90-34B8F04E8686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Lower Confidence Bound(Dissolved_Nitrogen_mg_per_L)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Sheet9!$A$2:$A$8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Sheet9!$D$2:$D$8</c:f>
              <c:numCache>
                <c:formatCode>General</c:formatCode>
                <c:ptCount val="7"/>
                <c:pt idx="4" formatCode="0.00">
                  <c:v>0.435</c:v>
                </c:pt>
                <c:pt idx="5" formatCode="0.00">
                  <c:v>0.43620991206421511</c:v>
                </c:pt>
                <c:pt idx="6" formatCode="0.00">
                  <c:v>0.53167868607244961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C-4BDA-9A90-34B8F04E8686}"/>
            </c:ext>
          </c:extLst>
        </c:ser>
        <c:ser>
          <c:idx val="3"/>
          <c:order val="3"/>
          <c:tx>
            <c:strRef>
              <c:f>Sheet9!$E$1</c:f>
              <c:strCache>
                <c:ptCount val="1"/>
                <c:pt idx="0">
                  <c:v>Upper Confidence Bound(Dissolved_Nitrogen_mg_per_L)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Sheet9!$A$2:$A$8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Sheet9!$E$2:$E$8</c:f>
              <c:numCache>
                <c:formatCode>General</c:formatCode>
                <c:ptCount val="7"/>
                <c:pt idx="4" formatCode="0.00">
                  <c:v>0.435</c:v>
                </c:pt>
                <c:pt idx="5" formatCode="0.00">
                  <c:v>0.60927278772567628</c:v>
                </c:pt>
                <c:pt idx="6" formatCode="0.00">
                  <c:v>0.71010986803261833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C-4BDA-9A90-34B8F04E86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3074176"/>
        <c:axId val="343068416"/>
      </c:lineChart>
      <c:catAx>
        <c:axId val="3430741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8416"/>
        <c:crosses val="autoZero"/>
        <c:auto val="1"/>
        <c:lblAlgn val="ctr"/>
        <c:lblOffset val="100"/>
        <c:noMultiLvlLbl val="0"/>
      </c:catAx>
      <c:valAx>
        <c:axId val="3430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Forecast</a:t>
            </a:r>
            <a:r>
              <a:rPr lang="en-IN" baseline="0"/>
              <a:t> sheet over years of Dissolved Silicon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'Dissolved Silicon'!$B$1</c:f>
              <c:strCache>
                <c:ptCount val="1"/>
                <c:pt idx="0">
                  <c:v>Dissolved_Silicon_mg_per_L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'Dissolved Silicon'!$B$2:$B$10</c:f>
              <c:numCache>
                <c:formatCode>General</c:formatCode>
                <c:ptCount val="9"/>
                <c:pt idx="0">
                  <c:v>2.0500000000000003</c:v>
                </c:pt>
                <c:pt idx="1">
                  <c:v>3.25</c:v>
                </c:pt>
                <c:pt idx="2">
                  <c:v>4.4611111111111112</c:v>
                </c:pt>
                <c:pt idx="3">
                  <c:v>5.4499999999999993</c:v>
                </c:pt>
                <c:pt idx="4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A-4737-A865-A6FA8846DAB7}"/>
            </c:ext>
          </c:extLst>
        </c:ser>
        <c:ser>
          <c:idx val="1"/>
          <c:order val="1"/>
          <c:tx>
            <c:strRef>
              <c:f>'Dissolved Silicon'!$C$1</c:f>
              <c:strCache>
                <c:ptCount val="1"/>
                <c:pt idx="0">
                  <c:v>Forecast(Dissolved_Silicon_mg_per_L)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'Dissolved Silicon'!$A$2:$A$10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'Dissolved Silicon'!$C$2:$C$10</c:f>
              <c:numCache>
                <c:formatCode>General</c:formatCode>
                <c:ptCount val="9"/>
                <c:pt idx="4">
                  <c:v>6.75</c:v>
                </c:pt>
                <c:pt idx="5">
                  <c:v>7.7834315368236187</c:v>
                </c:pt>
                <c:pt idx="6">
                  <c:v>8.9461747050281915</c:v>
                </c:pt>
                <c:pt idx="7">
                  <c:v>10.059957451948826</c:v>
                </c:pt>
                <c:pt idx="8">
                  <c:v>11.222700620153397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A-4737-A865-A6FA8846DAB7}"/>
            </c:ext>
          </c:extLst>
        </c:ser>
        <c:ser>
          <c:idx val="2"/>
          <c:order val="2"/>
          <c:tx>
            <c:strRef>
              <c:f>'Dissolved Silicon'!$D$1</c:f>
              <c:strCache>
                <c:ptCount val="1"/>
                <c:pt idx="0">
                  <c:v>Lower Confidence Bound(Dissolved_Silicon_mg_per_L)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'Dissolved Silicon'!$A$2:$A$10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'Dissolved Silicon'!$D$2:$D$10</c:f>
              <c:numCache>
                <c:formatCode>General</c:formatCode>
                <c:ptCount val="9"/>
                <c:pt idx="4" formatCode="0.00">
                  <c:v>6.75</c:v>
                </c:pt>
                <c:pt idx="5" formatCode="0.00">
                  <c:v>7.6231088887788516</c:v>
                </c:pt>
                <c:pt idx="6" formatCode="0.00">
                  <c:v>8.7808398414687368</c:v>
                </c:pt>
                <c:pt idx="7" formatCode="0.00">
                  <c:v>9.8896815155043161</c:v>
                </c:pt>
                <c:pt idx="8" formatCode="0.00">
                  <c:v>11.047623003206267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FA-4737-A865-A6FA8846DAB7}"/>
            </c:ext>
          </c:extLst>
        </c:ser>
        <c:ser>
          <c:idx val="3"/>
          <c:order val="3"/>
          <c:tx>
            <c:strRef>
              <c:f>'Dissolved Silicon'!$E$1</c:f>
              <c:strCache>
                <c:ptCount val="1"/>
                <c:pt idx="0">
                  <c:v>Upper Confidence Bound(Dissolved_Silicon_mg_per_L)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'Dissolved Silicon'!$A$2:$A$10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'Dissolved Silicon'!$E$2:$E$10</c:f>
              <c:numCache>
                <c:formatCode>General</c:formatCode>
                <c:ptCount val="9"/>
                <c:pt idx="4" formatCode="0.00">
                  <c:v>6.75</c:v>
                </c:pt>
                <c:pt idx="5" formatCode="0.00">
                  <c:v>7.9437541848683857</c:v>
                </c:pt>
                <c:pt idx="6" formatCode="0.00">
                  <c:v>9.1115095685876462</c:v>
                </c:pt>
                <c:pt idx="7" formatCode="0.00">
                  <c:v>10.230233388393335</c:v>
                </c:pt>
                <c:pt idx="8" formatCode="0.00">
                  <c:v>11.397778237100527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FA-4737-A865-A6FA8846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704480"/>
        <c:axId val="1622704960"/>
      </c:lineChart>
      <c:catAx>
        <c:axId val="16227044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04960"/>
        <c:crosses val="autoZero"/>
        <c:auto val="1"/>
        <c:lblAlgn val="ctr"/>
        <c:lblOffset val="100"/>
        <c:noMultiLvlLbl val="0"/>
      </c:catAx>
      <c:valAx>
        <c:axId val="16227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temperature &amp; Salinity</a:t>
            </a:r>
          </a:p>
        </c:rich>
      </c:tx>
      <c:layout>
        <c:manualLayout>
          <c:xMode val="edge"/>
          <c:yMode val="edge"/>
          <c:x val="0.1065470601209797"/>
          <c:y val="2.9258098223615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108560727323325E-2"/>
          <c:y val="0.20478190226221724"/>
          <c:w val="0.87260832980089709"/>
          <c:h val="0.6739991876015497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Table1!$J$1</c:f>
              <c:strCache>
                <c:ptCount val="1"/>
                <c:pt idx="0">
                  <c:v>Salinity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6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Table1!$I$2:$I$79</c:f>
              <c:numCache>
                <c:formatCode>General</c:formatCode>
                <c:ptCount val="7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</c:numCache>
            </c:numRef>
          </c:xVal>
          <c:yVal>
            <c:numRef>
              <c:f>Table1!$J$2:$J$79</c:f>
              <c:numCache>
                <c:formatCode>General</c:formatCode>
                <c:ptCount val="78"/>
                <c:pt idx="0">
                  <c:v>35</c:v>
                </c:pt>
                <c:pt idx="1">
                  <c:v>36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35</c:v>
                </c:pt>
                <c:pt idx="7">
                  <c:v>33</c:v>
                </c:pt>
                <c:pt idx="8">
                  <c:v>32</c:v>
                </c:pt>
                <c:pt idx="9">
                  <c:v>32</c:v>
                </c:pt>
                <c:pt idx="10">
                  <c:v>30</c:v>
                </c:pt>
                <c:pt idx="11">
                  <c:v>31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E-40B8-BC6D-728DE0193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429519"/>
        <c:axId val="2029428559"/>
      </c:scatterChart>
      <c:valAx>
        <c:axId val="202942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Salinity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28559"/>
        <c:crosses val="autoZero"/>
        <c:crossBetween val="midCat"/>
      </c:valAx>
      <c:valAx>
        <c:axId val="20294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2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accent6">
          <a:lumMod val="50000"/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Forecase</a:t>
            </a:r>
            <a:r>
              <a:rPr lang="en-IN" baseline="0"/>
              <a:t> sheet for Dissolved_Silicon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421942081616408E-2"/>
          <c:y val="9.8586236122020734E-2"/>
          <c:w val="0.92242610977975581"/>
          <c:h val="0.7529290656849712"/>
        </c:manualLayout>
      </c:layout>
      <c:lineChart>
        <c:grouping val="standard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Sheet14!$B$2:$B$75</c:f>
              <c:numCache>
                <c:formatCode>General</c:formatCode>
                <c:ptCount val="74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3.9</c:v>
                </c:pt>
                <c:pt idx="25">
                  <c:v>4</c:v>
                </c:pt>
                <c:pt idx="26">
                  <c:v>4.0999999999999996</c:v>
                </c:pt>
                <c:pt idx="27">
                  <c:v>4.2</c:v>
                </c:pt>
                <c:pt idx="28">
                  <c:v>4.3</c:v>
                </c:pt>
                <c:pt idx="29">
                  <c:v>4.4000000000000004</c:v>
                </c:pt>
                <c:pt idx="30">
                  <c:v>4.5</c:v>
                </c:pt>
                <c:pt idx="31">
                  <c:v>4.5999999999999996</c:v>
                </c:pt>
                <c:pt idx="32">
                  <c:v>4.7</c:v>
                </c:pt>
                <c:pt idx="33">
                  <c:v>4.8</c:v>
                </c:pt>
                <c:pt idx="34">
                  <c:v>4.9000000000000004</c:v>
                </c:pt>
                <c:pt idx="35">
                  <c:v>5</c:v>
                </c:pt>
                <c:pt idx="36">
                  <c:v>5.0999999999999996</c:v>
                </c:pt>
                <c:pt idx="37">
                  <c:v>5.2</c:v>
                </c:pt>
                <c:pt idx="38">
                  <c:v>5.3</c:v>
                </c:pt>
                <c:pt idx="39">
                  <c:v>5.4</c:v>
                </c:pt>
                <c:pt idx="40">
                  <c:v>5.5</c:v>
                </c:pt>
                <c:pt idx="41">
                  <c:v>5.6</c:v>
                </c:pt>
                <c:pt idx="42">
                  <c:v>5.7</c:v>
                </c:pt>
                <c:pt idx="43">
                  <c:v>5.8</c:v>
                </c:pt>
                <c:pt idx="44">
                  <c:v>5.9</c:v>
                </c:pt>
                <c:pt idx="45">
                  <c:v>6</c:v>
                </c:pt>
                <c:pt idx="46">
                  <c:v>6.1</c:v>
                </c:pt>
                <c:pt idx="47">
                  <c:v>6.2</c:v>
                </c:pt>
                <c:pt idx="48">
                  <c:v>6.3</c:v>
                </c:pt>
                <c:pt idx="49">
                  <c:v>6.4</c:v>
                </c:pt>
                <c:pt idx="50">
                  <c:v>6.5</c:v>
                </c:pt>
                <c:pt idx="51">
                  <c:v>6.6</c:v>
                </c:pt>
                <c:pt idx="52">
                  <c:v>6.7</c:v>
                </c:pt>
                <c:pt idx="53">
                  <c:v>6.8</c:v>
                </c:pt>
                <c:pt idx="54">
                  <c:v>6.9</c:v>
                </c:pt>
                <c:pt idx="55">
                  <c:v>7</c:v>
                </c:pt>
                <c:pt idx="56">
                  <c:v>7.1</c:v>
                </c:pt>
                <c:pt idx="57">
                  <c:v>7.2</c:v>
                </c:pt>
                <c:pt idx="58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A-47F3-92D5-74ED516C9483}"/>
            </c:ext>
          </c:extLst>
        </c:ser>
        <c:ser>
          <c:idx val="1"/>
          <c:order val="1"/>
          <c:tx>
            <c:strRef>
              <c:f>Sheet14!$C$1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Sheet14!$A$2:$A$75</c:f>
              <c:numCache>
                <c:formatCode>General</c:formatCode>
                <c:ptCount val="74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3.9</c:v>
                </c:pt>
                <c:pt idx="25">
                  <c:v>4</c:v>
                </c:pt>
                <c:pt idx="26">
                  <c:v>4.0999999999999996</c:v>
                </c:pt>
                <c:pt idx="27">
                  <c:v>4.2</c:v>
                </c:pt>
                <c:pt idx="28">
                  <c:v>4.3</c:v>
                </c:pt>
                <c:pt idx="29">
                  <c:v>4.4000000000000004</c:v>
                </c:pt>
                <c:pt idx="30">
                  <c:v>4.5</c:v>
                </c:pt>
                <c:pt idx="31">
                  <c:v>4.5999999999999996</c:v>
                </c:pt>
                <c:pt idx="32">
                  <c:v>4.7</c:v>
                </c:pt>
                <c:pt idx="33">
                  <c:v>4.8</c:v>
                </c:pt>
                <c:pt idx="34">
                  <c:v>4.9000000000000004</c:v>
                </c:pt>
                <c:pt idx="35">
                  <c:v>5</c:v>
                </c:pt>
                <c:pt idx="36">
                  <c:v>5.0999999999999996</c:v>
                </c:pt>
                <c:pt idx="37">
                  <c:v>5.2</c:v>
                </c:pt>
                <c:pt idx="38">
                  <c:v>5.3</c:v>
                </c:pt>
                <c:pt idx="39">
                  <c:v>5.4</c:v>
                </c:pt>
                <c:pt idx="40">
                  <c:v>5.5</c:v>
                </c:pt>
                <c:pt idx="41">
                  <c:v>5.6</c:v>
                </c:pt>
                <c:pt idx="42">
                  <c:v>5.7</c:v>
                </c:pt>
                <c:pt idx="43">
                  <c:v>5.8</c:v>
                </c:pt>
                <c:pt idx="44">
                  <c:v>5.9</c:v>
                </c:pt>
                <c:pt idx="45">
                  <c:v>6</c:v>
                </c:pt>
                <c:pt idx="46">
                  <c:v>6.1</c:v>
                </c:pt>
                <c:pt idx="47">
                  <c:v>6.2</c:v>
                </c:pt>
                <c:pt idx="48">
                  <c:v>6.3</c:v>
                </c:pt>
                <c:pt idx="49">
                  <c:v>6.4</c:v>
                </c:pt>
                <c:pt idx="50">
                  <c:v>6.5</c:v>
                </c:pt>
                <c:pt idx="51">
                  <c:v>6.6</c:v>
                </c:pt>
                <c:pt idx="52">
                  <c:v>6.7</c:v>
                </c:pt>
                <c:pt idx="53">
                  <c:v>6.8</c:v>
                </c:pt>
                <c:pt idx="54">
                  <c:v>6.9</c:v>
                </c:pt>
                <c:pt idx="55">
                  <c:v>7</c:v>
                </c:pt>
                <c:pt idx="56">
                  <c:v>7.1</c:v>
                </c:pt>
                <c:pt idx="57">
                  <c:v>7.2</c:v>
                </c:pt>
                <c:pt idx="58">
                  <c:v>7.3</c:v>
                </c:pt>
                <c:pt idx="59">
                  <c:v>7.4</c:v>
                </c:pt>
                <c:pt idx="60">
                  <c:v>7.5</c:v>
                </c:pt>
                <c:pt idx="61">
                  <c:v>7.6</c:v>
                </c:pt>
                <c:pt idx="62">
                  <c:v>7.7</c:v>
                </c:pt>
                <c:pt idx="63">
                  <c:v>7.8000000000000007</c:v>
                </c:pt>
                <c:pt idx="64">
                  <c:v>7.9</c:v>
                </c:pt>
                <c:pt idx="65">
                  <c:v>8</c:v>
                </c:pt>
                <c:pt idx="66">
                  <c:v>8.1000000000000014</c:v>
                </c:pt>
                <c:pt idx="67">
                  <c:v>8.2000000000000011</c:v>
                </c:pt>
                <c:pt idx="68">
                  <c:v>8.3000000000000007</c:v>
                </c:pt>
                <c:pt idx="69">
                  <c:v>8.4</c:v>
                </c:pt>
                <c:pt idx="70">
                  <c:v>8.5</c:v>
                </c:pt>
                <c:pt idx="71">
                  <c:v>8.6000000000000014</c:v>
                </c:pt>
                <c:pt idx="72">
                  <c:v>8.7000000000000011</c:v>
                </c:pt>
                <c:pt idx="73">
                  <c:v>8.8000000000000007</c:v>
                </c:pt>
              </c:numCache>
            </c:numRef>
          </c:cat>
          <c:val>
            <c:numRef>
              <c:f>Sheet14!$C$2:$C$75</c:f>
              <c:numCache>
                <c:formatCode>General</c:formatCode>
                <c:ptCount val="74"/>
                <c:pt idx="58">
                  <c:v>7.3</c:v>
                </c:pt>
                <c:pt idx="59">
                  <c:v>7.3999999999999995</c:v>
                </c:pt>
                <c:pt idx="60">
                  <c:v>7.5</c:v>
                </c:pt>
                <c:pt idx="61">
                  <c:v>7.6</c:v>
                </c:pt>
                <c:pt idx="62">
                  <c:v>7.7</c:v>
                </c:pt>
                <c:pt idx="63">
                  <c:v>7.8</c:v>
                </c:pt>
                <c:pt idx="64">
                  <c:v>7.9</c:v>
                </c:pt>
                <c:pt idx="65">
                  <c:v>8</c:v>
                </c:pt>
                <c:pt idx="66">
                  <c:v>8.1</c:v>
                </c:pt>
                <c:pt idx="67">
                  <c:v>8.2000000000000011</c:v>
                </c:pt>
                <c:pt idx="68">
                  <c:v>8.3000000000000007</c:v>
                </c:pt>
                <c:pt idx="69">
                  <c:v>8.4</c:v>
                </c:pt>
                <c:pt idx="70">
                  <c:v>8.5</c:v>
                </c:pt>
                <c:pt idx="71">
                  <c:v>8.6000000000000014</c:v>
                </c:pt>
                <c:pt idx="72">
                  <c:v>8.7000000000000011</c:v>
                </c:pt>
                <c:pt idx="73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A-47F3-92D5-74ED516C9483}"/>
            </c:ext>
          </c:extLst>
        </c:ser>
        <c:ser>
          <c:idx val="2"/>
          <c:order val="2"/>
          <c:tx>
            <c:strRef>
              <c:f>Sheet14!$D$1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Sheet14!$A$2:$A$75</c:f>
              <c:numCache>
                <c:formatCode>General</c:formatCode>
                <c:ptCount val="74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3.9</c:v>
                </c:pt>
                <c:pt idx="25">
                  <c:v>4</c:v>
                </c:pt>
                <c:pt idx="26">
                  <c:v>4.0999999999999996</c:v>
                </c:pt>
                <c:pt idx="27">
                  <c:v>4.2</c:v>
                </c:pt>
                <c:pt idx="28">
                  <c:v>4.3</c:v>
                </c:pt>
                <c:pt idx="29">
                  <c:v>4.4000000000000004</c:v>
                </c:pt>
                <c:pt idx="30">
                  <c:v>4.5</c:v>
                </c:pt>
                <c:pt idx="31">
                  <c:v>4.5999999999999996</c:v>
                </c:pt>
                <c:pt idx="32">
                  <c:v>4.7</c:v>
                </c:pt>
                <c:pt idx="33">
                  <c:v>4.8</c:v>
                </c:pt>
                <c:pt idx="34">
                  <c:v>4.9000000000000004</c:v>
                </c:pt>
                <c:pt idx="35">
                  <c:v>5</c:v>
                </c:pt>
                <c:pt idx="36">
                  <c:v>5.0999999999999996</c:v>
                </c:pt>
                <c:pt idx="37">
                  <c:v>5.2</c:v>
                </c:pt>
                <c:pt idx="38">
                  <c:v>5.3</c:v>
                </c:pt>
                <c:pt idx="39">
                  <c:v>5.4</c:v>
                </c:pt>
                <c:pt idx="40">
                  <c:v>5.5</c:v>
                </c:pt>
                <c:pt idx="41">
                  <c:v>5.6</c:v>
                </c:pt>
                <c:pt idx="42">
                  <c:v>5.7</c:v>
                </c:pt>
                <c:pt idx="43">
                  <c:v>5.8</c:v>
                </c:pt>
                <c:pt idx="44">
                  <c:v>5.9</c:v>
                </c:pt>
                <c:pt idx="45">
                  <c:v>6</c:v>
                </c:pt>
                <c:pt idx="46">
                  <c:v>6.1</c:v>
                </c:pt>
                <c:pt idx="47">
                  <c:v>6.2</c:v>
                </c:pt>
                <c:pt idx="48">
                  <c:v>6.3</c:v>
                </c:pt>
                <c:pt idx="49">
                  <c:v>6.4</c:v>
                </c:pt>
                <c:pt idx="50">
                  <c:v>6.5</c:v>
                </c:pt>
                <c:pt idx="51">
                  <c:v>6.6</c:v>
                </c:pt>
                <c:pt idx="52">
                  <c:v>6.7</c:v>
                </c:pt>
                <c:pt idx="53">
                  <c:v>6.8</c:v>
                </c:pt>
                <c:pt idx="54">
                  <c:v>6.9</c:v>
                </c:pt>
                <c:pt idx="55">
                  <c:v>7</c:v>
                </c:pt>
                <c:pt idx="56">
                  <c:v>7.1</c:v>
                </c:pt>
                <c:pt idx="57">
                  <c:v>7.2</c:v>
                </c:pt>
                <c:pt idx="58">
                  <c:v>7.3</c:v>
                </c:pt>
                <c:pt idx="59">
                  <c:v>7.4</c:v>
                </c:pt>
                <c:pt idx="60">
                  <c:v>7.5</c:v>
                </c:pt>
                <c:pt idx="61">
                  <c:v>7.6</c:v>
                </c:pt>
                <c:pt idx="62">
                  <c:v>7.7</c:v>
                </c:pt>
                <c:pt idx="63">
                  <c:v>7.8000000000000007</c:v>
                </c:pt>
                <c:pt idx="64">
                  <c:v>7.9</c:v>
                </c:pt>
                <c:pt idx="65">
                  <c:v>8</c:v>
                </c:pt>
                <c:pt idx="66">
                  <c:v>8.1000000000000014</c:v>
                </c:pt>
                <c:pt idx="67">
                  <c:v>8.2000000000000011</c:v>
                </c:pt>
                <c:pt idx="68">
                  <c:v>8.3000000000000007</c:v>
                </c:pt>
                <c:pt idx="69">
                  <c:v>8.4</c:v>
                </c:pt>
                <c:pt idx="70">
                  <c:v>8.5</c:v>
                </c:pt>
                <c:pt idx="71">
                  <c:v>8.6000000000000014</c:v>
                </c:pt>
                <c:pt idx="72">
                  <c:v>8.7000000000000011</c:v>
                </c:pt>
                <c:pt idx="73">
                  <c:v>8.8000000000000007</c:v>
                </c:pt>
              </c:numCache>
            </c:numRef>
          </c:cat>
          <c:val>
            <c:numRef>
              <c:f>Sheet14!$D$2:$D$75</c:f>
              <c:numCache>
                <c:formatCode>General</c:formatCode>
                <c:ptCount val="74"/>
                <c:pt idx="58" formatCode="0.00">
                  <c:v>7.3</c:v>
                </c:pt>
                <c:pt idx="59" formatCode="0.00">
                  <c:v>7.3999999999999986</c:v>
                </c:pt>
                <c:pt idx="60" formatCode="0.00">
                  <c:v>7.4999999999999982</c:v>
                </c:pt>
                <c:pt idx="61" formatCode="0.00">
                  <c:v>7.5999999999999979</c:v>
                </c:pt>
                <c:pt idx="62" formatCode="0.00">
                  <c:v>7.6999999999999975</c:v>
                </c:pt>
                <c:pt idx="63" formatCode="0.00">
                  <c:v>7.7999999999999972</c:v>
                </c:pt>
                <c:pt idx="64" formatCode="0.00">
                  <c:v>7.8999999999999977</c:v>
                </c:pt>
                <c:pt idx="65" formatCode="0.00">
                  <c:v>7.9999999999999964</c:v>
                </c:pt>
                <c:pt idx="66" formatCode="0.00">
                  <c:v>8.0999999999999961</c:v>
                </c:pt>
                <c:pt idx="67" formatCode="0.00">
                  <c:v>8.1999999999999975</c:v>
                </c:pt>
                <c:pt idx="68" formatCode="0.00">
                  <c:v>8.2999999999999954</c:v>
                </c:pt>
                <c:pt idx="69" formatCode="0.00">
                  <c:v>8.399999999999995</c:v>
                </c:pt>
                <c:pt idx="70" formatCode="0.00">
                  <c:v>8.4999999999999947</c:v>
                </c:pt>
                <c:pt idx="71" formatCode="0.00">
                  <c:v>8.5999999999999961</c:v>
                </c:pt>
                <c:pt idx="72" formatCode="0.00">
                  <c:v>8.6999999999999957</c:v>
                </c:pt>
                <c:pt idx="73" formatCode="0.00">
                  <c:v>8.7999999999999936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A-47F3-92D5-74ED516C9483}"/>
            </c:ext>
          </c:extLst>
        </c:ser>
        <c:ser>
          <c:idx val="3"/>
          <c:order val="3"/>
          <c:tx>
            <c:strRef>
              <c:f>Sheet14!$E$1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Sheet14!$A$2:$A$75</c:f>
              <c:numCache>
                <c:formatCode>General</c:formatCode>
                <c:ptCount val="74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3.9</c:v>
                </c:pt>
                <c:pt idx="25">
                  <c:v>4</c:v>
                </c:pt>
                <c:pt idx="26">
                  <c:v>4.0999999999999996</c:v>
                </c:pt>
                <c:pt idx="27">
                  <c:v>4.2</c:v>
                </c:pt>
                <c:pt idx="28">
                  <c:v>4.3</c:v>
                </c:pt>
                <c:pt idx="29">
                  <c:v>4.4000000000000004</c:v>
                </c:pt>
                <c:pt idx="30">
                  <c:v>4.5</c:v>
                </c:pt>
                <c:pt idx="31">
                  <c:v>4.5999999999999996</c:v>
                </c:pt>
                <c:pt idx="32">
                  <c:v>4.7</c:v>
                </c:pt>
                <c:pt idx="33">
                  <c:v>4.8</c:v>
                </c:pt>
                <c:pt idx="34">
                  <c:v>4.9000000000000004</c:v>
                </c:pt>
                <c:pt idx="35">
                  <c:v>5</c:v>
                </c:pt>
                <c:pt idx="36">
                  <c:v>5.0999999999999996</c:v>
                </c:pt>
                <c:pt idx="37">
                  <c:v>5.2</c:v>
                </c:pt>
                <c:pt idx="38">
                  <c:v>5.3</c:v>
                </c:pt>
                <c:pt idx="39">
                  <c:v>5.4</c:v>
                </c:pt>
                <c:pt idx="40">
                  <c:v>5.5</c:v>
                </c:pt>
                <c:pt idx="41">
                  <c:v>5.6</c:v>
                </c:pt>
                <c:pt idx="42">
                  <c:v>5.7</c:v>
                </c:pt>
                <c:pt idx="43">
                  <c:v>5.8</c:v>
                </c:pt>
                <c:pt idx="44">
                  <c:v>5.9</c:v>
                </c:pt>
                <c:pt idx="45">
                  <c:v>6</c:v>
                </c:pt>
                <c:pt idx="46">
                  <c:v>6.1</c:v>
                </c:pt>
                <c:pt idx="47">
                  <c:v>6.2</c:v>
                </c:pt>
                <c:pt idx="48">
                  <c:v>6.3</c:v>
                </c:pt>
                <c:pt idx="49">
                  <c:v>6.4</c:v>
                </c:pt>
                <c:pt idx="50">
                  <c:v>6.5</c:v>
                </c:pt>
                <c:pt idx="51">
                  <c:v>6.6</c:v>
                </c:pt>
                <c:pt idx="52">
                  <c:v>6.7</c:v>
                </c:pt>
                <c:pt idx="53">
                  <c:v>6.8</c:v>
                </c:pt>
                <c:pt idx="54">
                  <c:v>6.9</c:v>
                </c:pt>
                <c:pt idx="55">
                  <c:v>7</c:v>
                </c:pt>
                <c:pt idx="56">
                  <c:v>7.1</c:v>
                </c:pt>
                <c:pt idx="57">
                  <c:v>7.2</c:v>
                </c:pt>
                <c:pt idx="58">
                  <c:v>7.3</c:v>
                </c:pt>
                <c:pt idx="59">
                  <c:v>7.4</c:v>
                </c:pt>
                <c:pt idx="60">
                  <c:v>7.5</c:v>
                </c:pt>
                <c:pt idx="61">
                  <c:v>7.6</c:v>
                </c:pt>
                <c:pt idx="62">
                  <c:v>7.7</c:v>
                </c:pt>
                <c:pt idx="63">
                  <c:v>7.8000000000000007</c:v>
                </c:pt>
                <c:pt idx="64">
                  <c:v>7.9</c:v>
                </c:pt>
                <c:pt idx="65">
                  <c:v>8</c:v>
                </c:pt>
                <c:pt idx="66">
                  <c:v>8.1000000000000014</c:v>
                </c:pt>
                <c:pt idx="67">
                  <c:v>8.2000000000000011</c:v>
                </c:pt>
                <c:pt idx="68">
                  <c:v>8.3000000000000007</c:v>
                </c:pt>
                <c:pt idx="69">
                  <c:v>8.4</c:v>
                </c:pt>
                <c:pt idx="70">
                  <c:v>8.5</c:v>
                </c:pt>
                <c:pt idx="71">
                  <c:v>8.6000000000000014</c:v>
                </c:pt>
                <c:pt idx="72">
                  <c:v>8.7000000000000011</c:v>
                </c:pt>
                <c:pt idx="73">
                  <c:v>8.8000000000000007</c:v>
                </c:pt>
              </c:numCache>
            </c:numRef>
          </c:cat>
          <c:val>
            <c:numRef>
              <c:f>Sheet14!$E$2:$E$75</c:f>
              <c:numCache>
                <c:formatCode>General</c:formatCode>
                <c:ptCount val="74"/>
                <c:pt idx="58" formatCode="0.00">
                  <c:v>7.3</c:v>
                </c:pt>
                <c:pt idx="59" formatCode="0.00">
                  <c:v>7.4</c:v>
                </c:pt>
                <c:pt idx="60" formatCode="0.00">
                  <c:v>7.5000000000000018</c:v>
                </c:pt>
                <c:pt idx="61" formatCode="0.00">
                  <c:v>7.6000000000000014</c:v>
                </c:pt>
                <c:pt idx="62" formatCode="0.00">
                  <c:v>7.7000000000000028</c:v>
                </c:pt>
                <c:pt idx="63" formatCode="0.00">
                  <c:v>7.8000000000000025</c:v>
                </c:pt>
                <c:pt idx="64" formatCode="0.00">
                  <c:v>7.900000000000003</c:v>
                </c:pt>
                <c:pt idx="65" formatCode="0.00">
                  <c:v>8.0000000000000036</c:v>
                </c:pt>
                <c:pt idx="66" formatCode="0.00">
                  <c:v>8.1000000000000032</c:v>
                </c:pt>
                <c:pt idx="67" formatCode="0.00">
                  <c:v>8.2000000000000046</c:v>
                </c:pt>
                <c:pt idx="68" formatCode="0.00">
                  <c:v>8.300000000000006</c:v>
                </c:pt>
                <c:pt idx="69" formatCode="0.00">
                  <c:v>8.4000000000000057</c:v>
                </c:pt>
                <c:pt idx="70" formatCode="0.00">
                  <c:v>8.5000000000000053</c:v>
                </c:pt>
                <c:pt idx="71" formatCode="0.00">
                  <c:v>8.6000000000000068</c:v>
                </c:pt>
                <c:pt idx="72" formatCode="0.00">
                  <c:v>8.7000000000000064</c:v>
                </c:pt>
                <c:pt idx="73" formatCode="0.00">
                  <c:v>8.8000000000000078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A-47F3-92D5-74ED516C9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441871"/>
        <c:axId val="2026431311"/>
      </c:lineChart>
      <c:catAx>
        <c:axId val="20264418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31311"/>
        <c:crosses val="autoZero"/>
        <c:auto val="1"/>
        <c:lblAlgn val="ctr"/>
        <c:lblOffset val="100"/>
        <c:noMultiLvlLbl val="0"/>
      </c:catAx>
      <c:valAx>
        <c:axId val="202643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4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Oxygen_Level</a:t>
            </a:r>
            <a:r>
              <a:rPr lang="en-US" baseline="0"/>
              <a:t> &amp; Phytoplankton density</a:t>
            </a:r>
          </a:p>
          <a:p>
            <a:pPr>
              <a:defRPr/>
            </a:pPr>
            <a:r>
              <a:rPr lang="en-US" baseline="0"/>
              <a:t> has negative correlation with linear regression</a:t>
            </a:r>
            <a:endParaRPr lang="en-US"/>
          </a:p>
        </c:rich>
      </c:tx>
      <c:layout>
        <c:manualLayout>
          <c:xMode val="edge"/>
          <c:yMode val="edge"/>
          <c:x val="5.5578172175749556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Table1!$M$1</c:f>
              <c:strCache>
                <c:ptCount val="1"/>
                <c:pt idx="0">
                  <c:v>Oxygen_Level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5"/>
            <c:backward val="5"/>
            <c:dispRSqr val="1"/>
            <c:dispEq val="1"/>
            <c:trendlineLbl>
              <c:layout>
                <c:manualLayout>
                  <c:x val="0.14934177792993267"/>
                  <c:y val="-0.54043369064879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5"/>
            <c:backward val="5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xVal>
            <c:numRef>
              <c:f>Table1!$L$2:$L$79</c:f>
              <c:numCache>
                <c:formatCode>General</c:formatCode>
                <c:ptCount val="78"/>
                <c:pt idx="0">
                  <c:v>1200</c:v>
                </c:pt>
                <c:pt idx="1">
                  <c:v>1300</c:v>
                </c:pt>
                <c:pt idx="2">
                  <c:v>1250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2500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  <c:pt idx="22">
                  <c:v>3300</c:v>
                </c:pt>
                <c:pt idx="23">
                  <c:v>3400</c:v>
                </c:pt>
                <c:pt idx="24">
                  <c:v>3500</c:v>
                </c:pt>
                <c:pt idx="25">
                  <c:v>3600</c:v>
                </c:pt>
                <c:pt idx="26">
                  <c:v>3700</c:v>
                </c:pt>
                <c:pt idx="27">
                  <c:v>3800</c:v>
                </c:pt>
                <c:pt idx="28">
                  <c:v>3900</c:v>
                </c:pt>
                <c:pt idx="29">
                  <c:v>4000</c:v>
                </c:pt>
                <c:pt idx="30">
                  <c:v>4100</c:v>
                </c:pt>
                <c:pt idx="31">
                  <c:v>4100</c:v>
                </c:pt>
                <c:pt idx="32">
                  <c:v>4200</c:v>
                </c:pt>
                <c:pt idx="33">
                  <c:v>4200</c:v>
                </c:pt>
                <c:pt idx="34">
                  <c:v>4300</c:v>
                </c:pt>
                <c:pt idx="35">
                  <c:v>4300</c:v>
                </c:pt>
                <c:pt idx="36">
                  <c:v>4400</c:v>
                </c:pt>
                <c:pt idx="37">
                  <c:v>4400</c:v>
                </c:pt>
                <c:pt idx="38">
                  <c:v>4500</c:v>
                </c:pt>
                <c:pt idx="39">
                  <c:v>4500</c:v>
                </c:pt>
                <c:pt idx="40">
                  <c:v>4600</c:v>
                </c:pt>
                <c:pt idx="41">
                  <c:v>4600</c:v>
                </c:pt>
                <c:pt idx="42">
                  <c:v>4700</c:v>
                </c:pt>
                <c:pt idx="43">
                  <c:v>4700</c:v>
                </c:pt>
                <c:pt idx="44">
                  <c:v>4800</c:v>
                </c:pt>
                <c:pt idx="45">
                  <c:v>4800</c:v>
                </c:pt>
                <c:pt idx="46">
                  <c:v>4900</c:v>
                </c:pt>
                <c:pt idx="47">
                  <c:v>4900</c:v>
                </c:pt>
                <c:pt idx="48">
                  <c:v>5000</c:v>
                </c:pt>
                <c:pt idx="49">
                  <c:v>5000</c:v>
                </c:pt>
                <c:pt idx="50">
                  <c:v>5100</c:v>
                </c:pt>
                <c:pt idx="51">
                  <c:v>5100</c:v>
                </c:pt>
                <c:pt idx="52">
                  <c:v>5200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6200</c:v>
                </c:pt>
                <c:pt idx="62">
                  <c:v>6000</c:v>
                </c:pt>
                <c:pt idx="63">
                  <c:v>6300</c:v>
                </c:pt>
                <c:pt idx="64">
                  <c:v>6100</c:v>
                </c:pt>
                <c:pt idx="65">
                  <c:v>6400</c:v>
                </c:pt>
                <c:pt idx="66">
                  <c:v>6200</c:v>
                </c:pt>
                <c:pt idx="67">
                  <c:v>6500</c:v>
                </c:pt>
                <c:pt idx="68">
                  <c:v>6300</c:v>
                </c:pt>
                <c:pt idx="69">
                  <c:v>6600</c:v>
                </c:pt>
                <c:pt idx="70">
                  <c:v>6400</c:v>
                </c:pt>
                <c:pt idx="71">
                  <c:v>6700</c:v>
                </c:pt>
                <c:pt idx="72">
                  <c:v>6500</c:v>
                </c:pt>
                <c:pt idx="73">
                  <c:v>6600</c:v>
                </c:pt>
                <c:pt idx="74">
                  <c:v>6700</c:v>
                </c:pt>
                <c:pt idx="75">
                  <c:v>6800</c:v>
                </c:pt>
                <c:pt idx="76">
                  <c:v>6900</c:v>
                </c:pt>
                <c:pt idx="77">
                  <c:v>7000</c:v>
                </c:pt>
              </c:numCache>
            </c:numRef>
          </c:xVal>
          <c:yVal>
            <c:numRef>
              <c:f>Table1!$M$2:$M$79</c:f>
              <c:numCache>
                <c:formatCode>General</c:formatCode>
                <c:ptCount val="78"/>
                <c:pt idx="0">
                  <c:v>7.2</c:v>
                </c:pt>
                <c:pt idx="1">
                  <c:v>7.1</c:v>
                </c:pt>
                <c:pt idx="2">
                  <c:v>7</c:v>
                </c:pt>
                <c:pt idx="3">
                  <c:v>6.9</c:v>
                </c:pt>
                <c:pt idx="4">
                  <c:v>6.8</c:v>
                </c:pt>
                <c:pt idx="5">
                  <c:v>6.7</c:v>
                </c:pt>
                <c:pt idx="6">
                  <c:v>6.6</c:v>
                </c:pt>
                <c:pt idx="7">
                  <c:v>6.5</c:v>
                </c:pt>
                <c:pt idx="8">
                  <c:v>6.4</c:v>
                </c:pt>
                <c:pt idx="9">
                  <c:v>6.3</c:v>
                </c:pt>
                <c:pt idx="10">
                  <c:v>6.2</c:v>
                </c:pt>
                <c:pt idx="11">
                  <c:v>6.1</c:v>
                </c:pt>
                <c:pt idx="12">
                  <c:v>6</c:v>
                </c:pt>
                <c:pt idx="13">
                  <c:v>5.9</c:v>
                </c:pt>
                <c:pt idx="14">
                  <c:v>5.8</c:v>
                </c:pt>
                <c:pt idx="15">
                  <c:v>5.7</c:v>
                </c:pt>
                <c:pt idx="16">
                  <c:v>5.6</c:v>
                </c:pt>
                <c:pt idx="17">
                  <c:v>5.5</c:v>
                </c:pt>
                <c:pt idx="18">
                  <c:v>5.4</c:v>
                </c:pt>
                <c:pt idx="19">
                  <c:v>5.3</c:v>
                </c:pt>
                <c:pt idx="20">
                  <c:v>5.2</c:v>
                </c:pt>
                <c:pt idx="21">
                  <c:v>5.0999999999999996</c:v>
                </c:pt>
                <c:pt idx="22">
                  <c:v>5</c:v>
                </c:pt>
                <c:pt idx="23">
                  <c:v>4.9000000000000004</c:v>
                </c:pt>
                <c:pt idx="24">
                  <c:v>4.8</c:v>
                </c:pt>
                <c:pt idx="25">
                  <c:v>4.7</c:v>
                </c:pt>
                <c:pt idx="26">
                  <c:v>4.5999999999999996</c:v>
                </c:pt>
                <c:pt idx="27">
                  <c:v>4.5</c:v>
                </c:pt>
                <c:pt idx="28">
                  <c:v>4.4000000000000004</c:v>
                </c:pt>
                <c:pt idx="29">
                  <c:v>4.3</c:v>
                </c:pt>
                <c:pt idx="30">
                  <c:v>4.2</c:v>
                </c:pt>
                <c:pt idx="31">
                  <c:v>4.2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</c:v>
                </c:pt>
                <c:pt idx="35">
                  <c:v>4</c:v>
                </c:pt>
                <c:pt idx="36">
                  <c:v>3.9</c:v>
                </c:pt>
                <c:pt idx="37">
                  <c:v>3.9</c:v>
                </c:pt>
                <c:pt idx="38">
                  <c:v>3.8</c:v>
                </c:pt>
                <c:pt idx="39">
                  <c:v>3.8</c:v>
                </c:pt>
                <c:pt idx="40">
                  <c:v>3.7</c:v>
                </c:pt>
                <c:pt idx="41">
                  <c:v>3.7</c:v>
                </c:pt>
                <c:pt idx="42">
                  <c:v>3.6</c:v>
                </c:pt>
                <c:pt idx="43">
                  <c:v>3.6</c:v>
                </c:pt>
                <c:pt idx="44">
                  <c:v>3.5</c:v>
                </c:pt>
                <c:pt idx="45">
                  <c:v>3.5</c:v>
                </c:pt>
                <c:pt idx="46">
                  <c:v>3.4</c:v>
                </c:pt>
                <c:pt idx="47">
                  <c:v>3.4</c:v>
                </c:pt>
                <c:pt idx="48">
                  <c:v>3.3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3.1</c:v>
                </c:pt>
                <c:pt idx="54">
                  <c:v>3</c:v>
                </c:pt>
                <c:pt idx="55">
                  <c:v>2.9</c:v>
                </c:pt>
                <c:pt idx="56">
                  <c:v>2.8</c:v>
                </c:pt>
                <c:pt idx="57">
                  <c:v>2.7</c:v>
                </c:pt>
                <c:pt idx="58">
                  <c:v>2.6</c:v>
                </c:pt>
                <c:pt idx="59">
                  <c:v>2.5</c:v>
                </c:pt>
                <c:pt idx="60">
                  <c:v>2.4</c:v>
                </c:pt>
                <c:pt idx="61">
                  <c:v>2.1</c:v>
                </c:pt>
                <c:pt idx="62">
                  <c:v>2.2999999999999998</c:v>
                </c:pt>
                <c:pt idx="63">
                  <c:v>2</c:v>
                </c:pt>
                <c:pt idx="64">
                  <c:v>2.2000000000000002</c:v>
                </c:pt>
                <c:pt idx="65">
                  <c:v>1.9</c:v>
                </c:pt>
                <c:pt idx="66">
                  <c:v>2.1</c:v>
                </c:pt>
                <c:pt idx="67">
                  <c:v>1.8</c:v>
                </c:pt>
                <c:pt idx="68">
                  <c:v>2</c:v>
                </c:pt>
                <c:pt idx="69">
                  <c:v>1.7</c:v>
                </c:pt>
                <c:pt idx="70">
                  <c:v>1.9</c:v>
                </c:pt>
                <c:pt idx="71">
                  <c:v>1.6</c:v>
                </c:pt>
                <c:pt idx="72">
                  <c:v>1.8</c:v>
                </c:pt>
                <c:pt idx="73">
                  <c:v>1.7</c:v>
                </c:pt>
                <c:pt idx="74">
                  <c:v>1.6</c:v>
                </c:pt>
                <c:pt idx="75">
                  <c:v>1.5</c:v>
                </c:pt>
                <c:pt idx="76">
                  <c:v>1.4</c:v>
                </c:pt>
                <c:pt idx="77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97-43AF-BF4D-74FEC73D4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647760"/>
        <c:axId val="1052650160"/>
      </c:scatterChart>
      <c:valAx>
        <c:axId val="10526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50160"/>
        <c:crosses val="autoZero"/>
        <c:crossBetween val="midCat"/>
      </c:valAx>
      <c:valAx>
        <c:axId val="10526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4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Analysis.xlsx]Table1!PivotTable13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Phytoplankton rate Anomaly detected at month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631766840002869E-2"/>
          <c:y val="0.16878276810003068"/>
          <c:w val="0.7304057090135504"/>
          <c:h val="0.7256505605512924"/>
        </c:manualLayout>
      </c:layout>
      <c:lineChart>
        <c:grouping val="standard"/>
        <c:varyColors val="0"/>
        <c:ser>
          <c:idx val="0"/>
          <c:order val="0"/>
          <c:tx>
            <c:strRef>
              <c:f>Table1!$Z$30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Table1!$Y$31:$Y$43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Table1!$Z$31:$Z$43</c:f>
              <c:numCache>
                <c:formatCode>General</c:formatCode>
                <c:ptCount val="12"/>
                <c:pt idx="0">
                  <c:v>3.75</c:v>
                </c:pt>
                <c:pt idx="1">
                  <c:v>3.82</c:v>
                </c:pt>
                <c:pt idx="2">
                  <c:v>3.87</c:v>
                </c:pt>
                <c:pt idx="3">
                  <c:v>3.9499999999999997</c:v>
                </c:pt>
                <c:pt idx="4">
                  <c:v>4.0199999999999996</c:v>
                </c:pt>
                <c:pt idx="5">
                  <c:v>4.08</c:v>
                </c:pt>
                <c:pt idx="6">
                  <c:v>3.26</c:v>
                </c:pt>
                <c:pt idx="7">
                  <c:v>3.31</c:v>
                </c:pt>
                <c:pt idx="8">
                  <c:v>3.37</c:v>
                </c:pt>
                <c:pt idx="9">
                  <c:v>3.44</c:v>
                </c:pt>
                <c:pt idx="10">
                  <c:v>3.4999999999999996</c:v>
                </c:pt>
                <c:pt idx="11">
                  <c:v>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3-4F9E-B182-0C83898B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767615"/>
        <c:axId val="1652753695"/>
      </c:lineChart>
      <c:catAx>
        <c:axId val="165276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753695"/>
        <c:crosses val="autoZero"/>
        <c:auto val="1"/>
        <c:lblAlgn val="ctr"/>
        <c:lblOffset val="100"/>
        <c:noMultiLvlLbl val="0"/>
      </c:catAx>
      <c:valAx>
        <c:axId val="16527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76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63578979328333"/>
          <c:y val="0.26201401449894374"/>
          <c:w val="0.16397603844434983"/>
          <c:h val="0.453571776650910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Oxygen_Level</a:t>
            </a:r>
            <a:r>
              <a:rPr lang="en-US" baseline="0"/>
              <a:t> &amp; Phytoplankton density</a:t>
            </a:r>
          </a:p>
          <a:p>
            <a:pPr>
              <a:defRPr/>
            </a:pPr>
            <a:r>
              <a:rPr lang="en-US" baseline="0"/>
              <a:t> has negative correlation with linear regression</a:t>
            </a:r>
            <a:endParaRPr lang="en-US"/>
          </a:p>
        </c:rich>
      </c:tx>
      <c:layout>
        <c:manualLayout>
          <c:xMode val="edge"/>
          <c:yMode val="edge"/>
          <c:x val="0.243979510502293"/>
          <c:y val="1.8518406734560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Table1!$M$1</c:f>
              <c:strCache>
                <c:ptCount val="1"/>
                <c:pt idx="0">
                  <c:v>Oxygen_Level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5"/>
            <c:backward val="5"/>
            <c:dispRSqr val="1"/>
            <c:dispEq val="1"/>
            <c:trendlineLbl>
              <c:layout>
                <c:manualLayout>
                  <c:x val="0.16741458875232357"/>
                  <c:y val="-0.52671294985843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5"/>
            <c:backward val="5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xVal>
            <c:numRef>
              <c:f>Table1!$L$2:$L$79</c:f>
              <c:numCache>
                <c:formatCode>General</c:formatCode>
                <c:ptCount val="78"/>
                <c:pt idx="0">
                  <c:v>1200</c:v>
                </c:pt>
                <c:pt idx="1">
                  <c:v>1300</c:v>
                </c:pt>
                <c:pt idx="2">
                  <c:v>1250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2500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  <c:pt idx="22">
                  <c:v>3300</c:v>
                </c:pt>
                <c:pt idx="23">
                  <c:v>3400</c:v>
                </c:pt>
                <c:pt idx="24">
                  <c:v>3500</c:v>
                </c:pt>
                <c:pt idx="25">
                  <c:v>3600</c:v>
                </c:pt>
                <c:pt idx="26">
                  <c:v>3700</c:v>
                </c:pt>
                <c:pt idx="27">
                  <c:v>3800</c:v>
                </c:pt>
                <c:pt idx="28">
                  <c:v>3900</c:v>
                </c:pt>
                <c:pt idx="29">
                  <c:v>4000</c:v>
                </c:pt>
                <c:pt idx="30">
                  <c:v>4100</c:v>
                </c:pt>
                <c:pt idx="31">
                  <c:v>4100</c:v>
                </c:pt>
                <c:pt idx="32">
                  <c:v>4200</c:v>
                </c:pt>
                <c:pt idx="33">
                  <c:v>4200</c:v>
                </c:pt>
                <c:pt idx="34">
                  <c:v>4300</c:v>
                </c:pt>
                <c:pt idx="35">
                  <c:v>4300</c:v>
                </c:pt>
                <c:pt idx="36">
                  <c:v>4400</c:v>
                </c:pt>
                <c:pt idx="37">
                  <c:v>4400</c:v>
                </c:pt>
                <c:pt idx="38">
                  <c:v>4500</c:v>
                </c:pt>
                <c:pt idx="39">
                  <c:v>4500</c:v>
                </c:pt>
                <c:pt idx="40">
                  <c:v>4600</c:v>
                </c:pt>
                <c:pt idx="41">
                  <c:v>4600</c:v>
                </c:pt>
                <c:pt idx="42">
                  <c:v>4700</c:v>
                </c:pt>
                <c:pt idx="43">
                  <c:v>4700</c:v>
                </c:pt>
                <c:pt idx="44">
                  <c:v>4800</c:v>
                </c:pt>
                <c:pt idx="45">
                  <c:v>4800</c:v>
                </c:pt>
                <c:pt idx="46">
                  <c:v>4900</c:v>
                </c:pt>
                <c:pt idx="47">
                  <c:v>4900</c:v>
                </c:pt>
                <c:pt idx="48">
                  <c:v>5000</c:v>
                </c:pt>
                <c:pt idx="49">
                  <c:v>5000</c:v>
                </c:pt>
                <c:pt idx="50">
                  <c:v>5100</c:v>
                </c:pt>
                <c:pt idx="51">
                  <c:v>5100</c:v>
                </c:pt>
                <c:pt idx="52">
                  <c:v>5200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6200</c:v>
                </c:pt>
                <c:pt idx="62">
                  <c:v>6000</c:v>
                </c:pt>
                <c:pt idx="63">
                  <c:v>6300</c:v>
                </c:pt>
                <c:pt idx="64">
                  <c:v>6100</c:v>
                </c:pt>
                <c:pt idx="65">
                  <c:v>6400</c:v>
                </c:pt>
                <c:pt idx="66">
                  <c:v>6200</c:v>
                </c:pt>
                <c:pt idx="67">
                  <c:v>6500</c:v>
                </c:pt>
                <c:pt idx="68">
                  <c:v>6300</c:v>
                </c:pt>
                <c:pt idx="69">
                  <c:v>6600</c:v>
                </c:pt>
                <c:pt idx="70">
                  <c:v>6400</c:v>
                </c:pt>
                <c:pt idx="71">
                  <c:v>6700</c:v>
                </c:pt>
                <c:pt idx="72">
                  <c:v>6500</c:v>
                </c:pt>
                <c:pt idx="73">
                  <c:v>6600</c:v>
                </c:pt>
                <c:pt idx="74">
                  <c:v>6700</c:v>
                </c:pt>
                <c:pt idx="75">
                  <c:v>6800</c:v>
                </c:pt>
                <c:pt idx="76">
                  <c:v>6900</c:v>
                </c:pt>
                <c:pt idx="77">
                  <c:v>7000</c:v>
                </c:pt>
              </c:numCache>
            </c:numRef>
          </c:xVal>
          <c:yVal>
            <c:numRef>
              <c:f>Table1!$M$2:$M$79</c:f>
              <c:numCache>
                <c:formatCode>General</c:formatCode>
                <c:ptCount val="78"/>
                <c:pt idx="0">
                  <c:v>7.2</c:v>
                </c:pt>
                <c:pt idx="1">
                  <c:v>7.1</c:v>
                </c:pt>
                <c:pt idx="2">
                  <c:v>7</c:v>
                </c:pt>
                <c:pt idx="3">
                  <c:v>6.9</c:v>
                </c:pt>
                <c:pt idx="4">
                  <c:v>6.8</c:v>
                </c:pt>
                <c:pt idx="5">
                  <c:v>6.7</c:v>
                </c:pt>
                <c:pt idx="6">
                  <c:v>6.6</c:v>
                </c:pt>
                <c:pt idx="7">
                  <c:v>6.5</c:v>
                </c:pt>
                <c:pt idx="8">
                  <c:v>6.4</c:v>
                </c:pt>
                <c:pt idx="9">
                  <c:v>6.3</c:v>
                </c:pt>
                <c:pt idx="10">
                  <c:v>6.2</c:v>
                </c:pt>
                <c:pt idx="11">
                  <c:v>6.1</c:v>
                </c:pt>
                <c:pt idx="12">
                  <c:v>6</c:v>
                </c:pt>
                <c:pt idx="13">
                  <c:v>5.9</c:v>
                </c:pt>
                <c:pt idx="14">
                  <c:v>5.8</c:v>
                </c:pt>
                <c:pt idx="15">
                  <c:v>5.7</c:v>
                </c:pt>
                <c:pt idx="16">
                  <c:v>5.6</c:v>
                </c:pt>
                <c:pt idx="17">
                  <c:v>5.5</c:v>
                </c:pt>
                <c:pt idx="18">
                  <c:v>5.4</c:v>
                </c:pt>
                <c:pt idx="19">
                  <c:v>5.3</c:v>
                </c:pt>
                <c:pt idx="20">
                  <c:v>5.2</c:v>
                </c:pt>
                <c:pt idx="21">
                  <c:v>5.0999999999999996</c:v>
                </c:pt>
                <c:pt idx="22">
                  <c:v>5</c:v>
                </c:pt>
                <c:pt idx="23">
                  <c:v>4.9000000000000004</c:v>
                </c:pt>
                <c:pt idx="24">
                  <c:v>4.8</c:v>
                </c:pt>
                <c:pt idx="25">
                  <c:v>4.7</c:v>
                </c:pt>
                <c:pt idx="26">
                  <c:v>4.5999999999999996</c:v>
                </c:pt>
                <c:pt idx="27">
                  <c:v>4.5</c:v>
                </c:pt>
                <c:pt idx="28">
                  <c:v>4.4000000000000004</c:v>
                </c:pt>
                <c:pt idx="29">
                  <c:v>4.3</c:v>
                </c:pt>
                <c:pt idx="30">
                  <c:v>4.2</c:v>
                </c:pt>
                <c:pt idx="31">
                  <c:v>4.2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</c:v>
                </c:pt>
                <c:pt idx="35">
                  <c:v>4</c:v>
                </c:pt>
                <c:pt idx="36">
                  <c:v>3.9</c:v>
                </c:pt>
                <c:pt idx="37">
                  <c:v>3.9</c:v>
                </c:pt>
                <c:pt idx="38">
                  <c:v>3.8</c:v>
                </c:pt>
                <c:pt idx="39">
                  <c:v>3.8</c:v>
                </c:pt>
                <c:pt idx="40">
                  <c:v>3.7</c:v>
                </c:pt>
                <c:pt idx="41">
                  <c:v>3.7</c:v>
                </c:pt>
                <c:pt idx="42">
                  <c:v>3.6</c:v>
                </c:pt>
                <c:pt idx="43">
                  <c:v>3.6</c:v>
                </c:pt>
                <c:pt idx="44">
                  <c:v>3.5</c:v>
                </c:pt>
                <c:pt idx="45">
                  <c:v>3.5</c:v>
                </c:pt>
                <c:pt idx="46">
                  <c:v>3.4</c:v>
                </c:pt>
                <c:pt idx="47">
                  <c:v>3.4</c:v>
                </c:pt>
                <c:pt idx="48">
                  <c:v>3.3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3.1</c:v>
                </c:pt>
                <c:pt idx="54">
                  <c:v>3</c:v>
                </c:pt>
                <c:pt idx="55">
                  <c:v>2.9</c:v>
                </c:pt>
                <c:pt idx="56">
                  <c:v>2.8</c:v>
                </c:pt>
                <c:pt idx="57">
                  <c:v>2.7</c:v>
                </c:pt>
                <c:pt idx="58">
                  <c:v>2.6</c:v>
                </c:pt>
                <c:pt idx="59">
                  <c:v>2.5</c:v>
                </c:pt>
                <c:pt idx="60">
                  <c:v>2.4</c:v>
                </c:pt>
                <c:pt idx="61">
                  <c:v>2.1</c:v>
                </c:pt>
                <c:pt idx="62">
                  <c:v>2.2999999999999998</c:v>
                </c:pt>
                <c:pt idx="63">
                  <c:v>2</c:v>
                </c:pt>
                <c:pt idx="64">
                  <c:v>2.2000000000000002</c:v>
                </c:pt>
                <c:pt idx="65">
                  <c:v>1.9</c:v>
                </c:pt>
                <c:pt idx="66">
                  <c:v>2.1</c:v>
                </c:pt>
                <c:pt idx="67">
                  <c:v>1.8</c:v>
                </c:pt>
                <c:pt idx="68">
                  <c:v>2</c:v>
                </c:pt>
                <c:pt idx="69">
                  <c:v>1.7</c:v>
                </c:pt>
                <c:pt idx="70">
                  <c:v>1.9</c:v>
                </c:pt>
                <c:pt idx="71">
                  <c:v>1.6</c:v>
                </c:pt>
                <c:pt idx="72">
                  <c:v>1.8</c:v>
                </c:pt>
                <c:pt idx="73">
                  <c:v>1.7</c:v>
                </c:pt>
                <c:pt idx="74">
                  <c:v>1.6</c:v>
                </c:pt>
                <c:pt idx="75">
                  <c:v>1.5</c:v>
                </c:pt>
                <c:pt idx="76">
                  <c:v>1.4</c:v>
                </c:pt>
                <c:pt idx="77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C8-4946-A2F0-CA201FA62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647760"/>
        <c:axId val="1052650160"/>
      </c:scatterChart>
      <c:valAx>
        <c:axId val="10526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50160"/>
        <c:crosses val="autoZero"/>
        <c:crossBetween val="midCat"/>
      </c:valAx>
      <c:valAx>
        <c:axId val="10526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4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and decrease rates have positive correlation with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Table1!$I$1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Table1!$E$1:$E$79</c:f>
              <c:strCache>
                <c:ptCount val="79"/>
                <c:pt idx="0">
                  <c:v>Decrease Rate</c:v>
                </c:pt>
                <c:pt idx="1">
                  <c:v>5%</c:v>
                </c:pt>
                <c:pt idx="2">
                  <c:v>6%</c:v>
                </c:pt>
                <c:pt idx="3">
                  <c:v>7%</c:v>
                </c:pt>
                <c:pt idx="4">
                  <c:v>8%</c:v>
                </c:pt>
                <c:pt idx="5">
                  <c:v>9%</c:v>
                </c:pt>
                <c:pt idx="6">
                  <c:v>5%</c:v>
                </c:pt>
                <c:pt idx="7">
                  <c:v>7%</c:v>
                </c:pt>
                <c:pt idx="8">
                  <c:v>7%</c:v>
                </c:pt>
                <c:pt idx="9">
                  <c:v>8%</c:v>
                </c:pt>
                <c:pt idx="10">
                  <c:v>10%</c:v>
                </c:pt>
                <c:pt idx="11">
                  <c:v>5%</c:v>
                </c:pt>
                <c:pt idx="12">
                  <c:v>6%</c:v>
                </c:pt>
                <c:pt idx="13">
                  <c:v>8%</c:v>
                </c:pt>
                <c:pt idx="14">
                  <c:v>9%</c:v>
                </c:pt>
                <c:pt idx="15">
                  <c:v>9%</c:v>
                </c:pt>
                <c:pt idx="16">
                  <c:v>7%</c:v>
                </c:pt>
                <c:pt idx="17">
                  <c:v>6%</c:v>
                </c:pt>
                <c:pt idx="18">
                  <c:v>5%</c:v>
                </c:pt>
                <c:pt idx="19">
                  <c:v>4%</c:v>
                </c:pt>
                <c:pt idx="20">
                  <c:v>3%</c:v>
                </c:pt>
                <c:pt idx="21">
                  <c:v>2%</c:v>
                </c:pt>
                <c:pt idx="22">
                  <c:v>1%</c:v>
                </c:pt>
                <c:pt idx="23">
                  <c:v>5%</c:v>
                </c:pt>
                <c:pt idx="24">
                  <c:v>6%</c:v>
                </c:pt>
                <c:pt idx="25">
                  <c:v>7%</c:v>
                </c:pt>
                <c:pt idx="26">
                  <c:v>7%</c:v>
                </c:pt>
                <c:pt idx="27">
                  <c:v>5%</c:v>
                </c:pt>
                <c:pt idx="28">
                  <c:v>4%</c:v>
                </c:pt>
                <c:pt idx="29">
                  <c:v>3%</c:v>
                </c:pt>
                <c:pt idx="30">
                  <c:v>2%</c:v>
                </c:pt>
                <c:pt idx="31">
                  <c:v>1%</c:v>
                </c:pt>
                <c:pt idx="32">
                  <c:v>1%</c:v>
                </c:pt>
                <c:pt idx="33">
                  <c:v>6%</c:v>
                </c:pt>
                <c:pt idx="34">
                  <c:v>6%</c:v>
                </c:pt>
                <c:pt idx="35">
                  <c:v>7%</c:v>
                </c:pt>
                <c:pt idx="36">
                  <c:v>7%</c:v>
                </c:pt>
                <c:pt idx="37">
                  <c:v>8%</c:v>
                </c:pt>
                <c:pt idx="38">
                  <c:v>8%</c:v>
                </c:pt>
                <c:pt idx="39">
                  <c:v>8%</c:v>
                </c:pt>
                <c:pt idx="40">
                  <c:v>8%</c:v>
                </c:pt>
                <c:pt idx="41">
                  <c:v>9%</c:v>
                </c:pt>
                <c:pt idx="42">
                  <c:v>9%</c:v>
                </c:pt>
                <c:pt idx="43">
                  <c:v>10%</c:v>
                </c:pt>
                <c:pt idx="44">
                  <c:v>10%</c:v>
                </c:pt>
                <c:pt idx="45">
                  <c:v>5%</c:v>
                </c:pt>
                <c:pt idx="46">
                  <c:v>5%</c:v>
                </c:pt>
                <c:pt idx="47">
                  <c:v>4%</c:v>
                </c:pt>
                <c:pt idx="48">
                  <c:v>4%</c:v>
                </c:pt>
                <c:pt idx="49">
                  <c:v>3%</c:v>
                </c:pt>
                <c:pt idx="50">
                  <c:v>3%</c:v>
                </c:pt>
                <c:pt idx="51">
                  <c:v>2%</c:v>
                </c:pt>
                <c:pt idx="52">
                  <c:v>2%</c:v>
                </c:pt>
                <c:pt idx="53">
                  <c:v>1%</c:v>
                </c:pt>
                <c:pt idx="54">
                  <c:v>1%</c:v>
                </c:pt>
                <c:pt idx="55">
                  <c:v>6%</c:v>
                </c:pt>
                <c:pt idx="56">
                  <c:v>7%</c:v>
                </c:pt>
                <c:pt idx="57">
                  <c:v>8%</c:v>
                </c:pt>
                <c:pt idx="58">
                  <c:v>8%</c:v>
                </c:pt>
                <c:pt idx="59">
                  <c:v>9%</c:v>
                </c:pt>
                <c:pt idx="60">
                  <c:v>10%</c:v>
                </c:pt>
                <c:pt idx="61">
                  <c:v>11%</c:v>
                </c:pt>
                <c:pt idx="62">
                  <c:v>11%</c:v>
                </c:pt>
                <c:pt idx="63">
                  <c:v>12%</c:v>
                </c:pt>
                <c:pt idx="64">
                  <c:v>12%</c:v>
                </c:pt>
                <c:pt idx="65">
                  <c:v>13%</c:v>
                </c:pt>
                <c:pt idx="66">
                  <c:v>13%</c:v>
                </c:pt>
                <c:pt idx="67">
                  <c:v>14%</c:v>
                </c:pt>
                <c:pt idx="68">
                  <c:v>14%</c:v>
                </c:pt>
                <c:pt idx="69">
                  <c:v>15%</c:v>
                </c:pt>
                <c:pt idx="70">
                  <c:v>15%</c:v>
                </c:pt>
                <c:pt idx="71">
                  <c:v>16%</c:v>
                </c:pt>
                <c:pt idx="72">
                  <c:v>16%</c:v>
                </c:pt>
                <c:pt idx="73">
                  <c:v>17%</c:v>
                </c:pt>
                <c:pt idx="74">
                  <c:v>18%</c:v>
                </c:pt>
                <c:pt idx="75">
                  <c:v>19%</c:v>
                </c:pt>
                <c:pt idx="76">
                  <c:v>20%</c:v>
                </c:pt>
                <c:pt idx="77">
                  <c:v>21%</c:v>
                </c:pt>
                <c:pt idx="78">
                  <c:v>22%</c:v>
                </c:pt>
              </c:strCache>
            </c:strRef>
          </c:cat>
          <c:val>
            <c:numRef>
              <c:f>Table1!$I$2:$I$79</c:f>
              <c:numCache>
                <c:formatCode>General</c:formatCode>
                <c:ptCount val="7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A7-AB27-7C3A2F61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52691440"/>
        <c:axId val="1052700560"/>
      </c:lineChart>
      <c:catAx>
        <c:axId val="105269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00560"/>
        <c:crosses val="autoZero"/>
        <c:auto val="1"/>
        <c:lblAlgn val="ctr"/>
        <c:lblOffset val="100"/>
        <c:noMultiLvlLbl val="0"/>
      </c:catAx>
      <c:valAx>
        <c:axId val="105270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91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Correlation and Regression for nutrient concentration and phytoplankton rate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Phytoplankton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Table1!$K$1:$K$79</c:f>
              <c:strCache>
                <c:ptCount val="79"/>
                <c:pt idx="0">
                  <c:v>Nutrient_Concentration</c:v>
                </c:pt>
                <c:pt idx="1">
                  <c:v>0</c:v>
                </c:pt>
                <c:pt idx="2">
                  <c:v>0.9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</c:v>
                </c:pt>
                <c:pt idx="31">
                  <c:v>2.3</c:v>
                </c:pt>
                <c:pt idx="32">
                  <c:v>2.3</c:v>
                </c:pt>
                <c:pt idx="33">
                  <c:v>2.4</c:v>
                </c:pt>
                <c:pt idx="34">
                  <c:v>2.4</c:v>
                </c:pt>
                <c:pt idx="35">
                  <c:v>2.5</c:v>
                </c:pt>
                <c:pt idx="36">
                  <c:v>2.5</c:v>
                </c:pt>
                <c:pt idx="37">
                  <c:v>2.6</c:v>
                </c:pt>
                <c:pt idx="38">
                  <c:v>2.6</c:v>
                </c:pt>
                <c:pt idx="39">
                  <c:v>2.7</c:v>
                </c:pt>
                <c:pt idx="40">
                  <c:v>2.7</c:v>
                </c:pt>
                <c:pt idx="41">
                  <c:v>2.8</c:v>
                </c:pt>
                <c:pt idx="42">
                  <c:v>2.8</c:v>
                </c:pt>
                <c:pt idx="43">
                  <c:v>2.9</c:v>
                </c:pt>
                <c:pt idx="44">
                  <c:v>2.9</c:v>
                </c:pt>
                <c:pt idx="45">
                  <c:v>3</c:v>
                </c:pt>
                <c:pt idx="46">
                  <c:v>3</c:v>
                </c:pt>
                <c:pt idx="47">
                  <c:v>3.1</c:v>
                </c:pt>
                <c:pt idx="48">
                  <c:v>3.1</c:v>
                </c:pt>
                <c:pt idx="49">
                  <c:v>3.2</c:v>
                </c:pt>
                <c:pt idx="50">
                  <c:v>3.2</c:v>
                </c:pt>
                <c:pt idx="51">
                  <c:v>3.3</c:v>
                </c:pt>
                <c:pt idx="52">
                  <c:v>3.3</c:v>
                </c:pt>
                <c:pt idx="53">
                  <c:v>3.4</c:v>
                </c:pt>
                <c:pt idx="54">
                  <c:v>3.4</c:v>
                </c:pt>
                <c:pt idx="55">
                  <c:v>3.5</c:v>
                </c:pt>
                <c:pt idx="56">
                  <c:v>3.6</c:v>
                </c:pt>
                <c:pt idx="57">
                  <c:v>3.7</c:v>
                </c:pt>
                <c:pt idx="58">
                  <c:v>3.8</c:v>
                </c:pt>
                <c:pt idx="59">
                  <c:v>3.9</c:v>
                </c:pt>
                <c:pt idx="60">
                  <c:v>4</c:v>
                </c:pt>
                <c:pt idx="61">
                  <c:v>4.1</c:v>
                </c:pt>
                <c:pt idx="62">
                  <c:v>4.4</c:v>
                </c:pt>
                <c:pt idx="63">
                  <c:v>4.2</c:v>
                </c:pt>
                <c:pt idx="64">
                  <c:v>4.5</c:v>
                </c:pt>
                <c:pt idx="65">
                  <c:v>4.3</c:v>
                </c:pt>
                <c:pt idx="66">
                  <c:v>4.6</c:v>
                </c:pt>
                <c:pt idx="67">
                  <c:v>4.4</c:v>
                </c:pt>
                <c:pt idx="68">
                  <c:v>4.7</c:v>
                </c:pt>
                <c:pt idx="69">
                  <c:v>4.5</c:v>
                </c:pt>
                <c:pt idx="70">
                  <c:v>4.8</c:v>
                </c:pt>
                <c:pt idx="71">
                  <c:v>4.6</c:v>
                </c:pt>
                <c:pt idx="72">
                  <c:v>4.9</c:v>
                </c:pt>
                <c:pt idx="73">
                  <c:v>4.7</c:v>
                </c:pt>
                <c:pt idx="74">
                  <c:v>4.8</c:v>
                </c:pt>
                <c:pt idx="75">
                  <c:v>4.9</c:v>
                </c:pt>
                <c:pt idx="76">
                  <c:v>5</c:v>
                </c:pt>
                <c:pt idx="77">
                  <c:v>5.1</c:v>
                </c:pt>
                <c:pt idx="78">
                  <c:v>5.2</c:v>
                </c:pt>
              </c:strCache>
            </c:strRef>
          </c:xVal>
          <c:yVal>
            <c:numRef>
              <c:f>Sheet8!$B$2:$B$68</c:f>
              <c:numCache>
                <c:formatCode>0%</c:formatCode>
                <c:ptCount val="67"/>
                <c:pt idx="0">
                  <c:v>0.25</c:v>
                </c:pt>
                <c:pt idx="1">
                  <c:v>0.33</c:v>
                </c:pt>
                <c:pt idx="2">
                  <c:v>0.33499999999999996</c:v>
                </c:pt>
                <c:pt idx="3">
                  <c:v>0.33499999999999996</c:v>
                </c:pt>
                <c:pt idx="4">
                  <c:v>0.32999999999999996</c:v>
                </c:pt>
                <c:pt idx="5">
                  <c:v>0.33499999999999996</c:v>
                </c:pt>
                <c:pt idx="6">
                  <c:v>0.33</c:v>
                </c:pt>
                <c:pt idx="7">
                  <c:v>0.32500000000000001</c:v>
                </c:pt>
                <c:pt idx="8">
                  <c:v>0.4</c:v>
                </c:pt>
                <c:pt idx="9">
                  <c:v>0.33999999999999997</c:v>
                </c:pt>
                <c:pt idx="10">
                  <c:v>0.42</c:v>
                </c:pt>
                <c:pt idx="11">
                  <c:v>0.43</c:v>
                </c:pt>
                <c:pt idx="12">
                  <c:v>0.43</c:v>
                </c:pt>
                <c:pt idx="13">
                  <c:v>0.44</c:v>
                </c:pt>
                <c:pt idx="14">
                  <c:v>0.45</c:v>
                </c:pt>
                <c:pt idx="15">
                  <c:v>0.46</c:v>
                </c:pt>
                <c:pt idx="16">
                  <c:v>0.47</c:v>
                </c:pt>
                <c:pt idx="17">
                  <c:v>0.48</c:v>
                </c:pt>
                <c:pt idx="18">
                  <c:v>0.49</c:v>
                </c:pt>
                <c:pt idx="19">
                  <c:v>0.5</c:v>
                </c:pt>
                <c:pt idx="20">
                  <c:v>0.51</c:v>
                </c:pt>
                <c:pt idx="21">
                  <c:v>0.52</c:v>
                </c:pt>
                <c:pt idx="22">
                  <c:v>0.53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0.56000000000000005</c:v>
                </c:pt>
                <c:pt idx="26">
                  <c:v>0.56999999999999995</c:v>
                </c:pt>
                <c:pt idx="27">
                  <c:v>0.57999999999999996</c:v>
                </c:pt>
                <c:pt idx="28">
                  <c:v>0.59</c:v>
                </c:pt>
                <c:pt idx="29">
                  <c:v>0.6</c:v>
                </c:pt>
                <c:pt idx="30">
                  <c:v>0.61</c:v>
                </c:pt>
                <c:pt idx="31">
                  <c:v>0.62</c:v>
                </c:pt>
                <c:pt idx="32">
                  <c:v>0.63</c:v>
                </c:pt>
                <c:pt idx="33">
                  <c:v>0.64</c:v>
                </c:pt>
                <c:pt idx="34">
                  <c:v>0.65</c:v>
                </c:pt>
                <c:pt idx="35">
                  <c:v>0.66</c:v>
                </c:pt>
                <c:pt idx="36">
                  <c:v>0.67</c:v>
                </c:pt>
                <c:pt idx="37">
                  <c:v>0.68</c:v>
                </c:pt>
                <c:pt idx="38">
                  <c:v>0.69</c:v>
                </c:pt>
                <c:pt idx="39">
                  <c:v>0.7</c:v>
                </c:pt>
                <c:pt idx="40">
                  <c:v>0.71</c:v>
                </c:pt>
                <c:pt idx="41">
                  <c:v>0.72</c:v>
                </c:pt>
                <c:pt idx="42">
                  <c:v>0.73</c:v>
                </c:pt>
                <c:pt idx="43">
                  <c:v>0.74</c:v>
                </c:pt>
                <c:pt idx="44">
                  <c:v>0.73499999999999999</c:v>
                </c:pt>
                <c:pt idx="45">
                  <c:v>0.745</c:v>
                </c:pt>
                <c:pt idx="46">
                  <c:v>0.755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0.78500000000000003</c:v>
                </c:pt>
                <c:pt idx="50">
                  <c:v>0.81</c:v>
                </c:pt>
                <c:pt idx="51">
                  <c:v>0.82</c:v>
                </c:pt>
                <c:pt idx="52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0-4815-99F1-041CA6EE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42367"/>
        <c:axId val="467735503"/>
      </c:scatterChart>
      <c:valAx>
        <c:axId val="8065423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35503"/>
        <c:crosses val="autoZero"/>
        <c:crossBetween val="midCat"/>
      </c:valAx>
      <c:valAx>
        <c:axId val="46773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4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</a:rPr>
              <a:t>Temperature </a:t>
            </a:r>
            <a:r>
              <a:rPr lang="en-US" sz="1400" baseline="0">
                <a:latin typeface="+mj-lt"/>
              </a:rPr>
              <a:t>and its effect on 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</a:rPr>
              <a:t>Phytoplankton_Density </a:t>
            </a:r>
            <a:endParaRPr lang="en-US" sz="1400">
              <a:latin typeface="+mj-lt"/>
            </a:endParaRPr>
          </a:p>
        </c:rich>
      </c:tx>
      <c:layout>
        <c:manualLayout>
          <c:xMode val="edge"/>
          <c:yMode val="edge"/>
          <c:x val="0.2449860017497812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9990740740740739"/>
          <c:w val="0.65530796150481185"/>
          <c:h val="0.54410505978419366"/>
        </c:manualLayout>
      </c:layout>
      <c:lineChart>
        <c:grouping val="standard"/>
        <c:varyColors val="0"/>
        <c:ser>
          <c:idx val="0"/>
          <c:order val="0"/>
          <c:tx>
            <c:strRef>
              <c:f>Table1!$L$1</c:f>
              <c:strCache>
                <c:ptCount val="1"/>
                <c:pt idx="0">
                  <c:v>Phytoplankton_Density_cells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Table1!$I$1:$I$79</c:f>
              <c:strCache>
                <c:ptCount val="79"/>
                <c:pt idx="0">
                  <c:v>Temperature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31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36</c:v>
                </c:pt>
                <c:pt idx="57">
                  <c:v>36</c:v>
                </c:pt>
                <c:pt idx="58">
                  <c:v>37</c:v>
                </c:pt>
                <c:pt idx="59">
                  <c:v>37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41</c:v>
                </c:pt>
                <c:pt idx="75">
                  <c:v>41</c:v>
                </c:pt>
                <c:pt idx="76">
                  <c:v>42</c:v>
                </c:pt>
                <c:pt idx="77">
                  <c:v>42</c:v>
                </c:pt>
                <c:pt idx="78">
                  <c:v>43</c:v>
                </c:pt>
              </c:strCache>
            </c:strRef>
          </c:cat>
          <c:val>
            <c:numRef>
              <c:f>Table1!$L$1:$L$79</c:f>
              <c:numCache>
                <c:formatCode>General</c:formatCode>
                <c:ptCount val="79"/>
                <c:pt idx="0">
                  <c:v>0</c:v>
                </c:pt>
                <c:pt idx="1">
                  <c:v>1200</c:v>
                </c:pt>
                <c:pt idx="2">
                  <c:v>1300</c:v>
                </c:pt>
                <c:pt idx="3">
                  <c:v>1250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4100</c:v>
                </c:pt>
                <c:pt idx="33">
                  <c:v>4200</c:v>
                </c:pt>
                <c:pt idx="34">
                  <c:v>4200</c:v>
                </c:pt>
                <c:pt idx="35">
                  <c:v>4300</c:v>
                </c:pt>
                <c:pt idx="36">
                  <c:v>4300</c:v>
                </c:pt>
                <c:pt idx="37">
                  <c:v>4400</c:v>
                </c:pt>
                <c:pt idx="38">
                  <c:v>4400</c:v>
                </c:pt>
                <c:pt idx="39">
                  <c:v>4500</c:v>
                </c:pt>
                <c:pt idx="40">
                  <c:v>4500</c:v>
                </c:pt>
                <c:pt idx="41">
                  <c:v>4600</c:v>
                </c:pt>
                <c:pt idx="42">
                  <c:v>4600</c:v>
                </c:pt>
                <c:pt idx="43">
                  <c:v>4700</c:v>
                </c:pt>
                <c:pt idx="44">
                  <c:v>4700</c:v>
                </c:pt>
                <c:pt idx="45">
                  <c:v>4800</c:v>
                </c:pt>
                <c:pt idx="46">
                  <c:v>4800</c:v>
                </c:pt>
                <c:pt idx="47">
                  <c:v>4900</c:v>
                </c:pt>
                <c:pt idx="48">
                  <c:v>4900</c:v>
                </c:pt>
                <c:pt idx="49">
                  <c:v>5000</c:v>
                </c:pt>
                <c:pt idx="50">
                  <c:v>5000</c:v>
                </c:pt>
                <c:pt idx="51">
                  <c:v>5100</c:v>
                </c:pt>
                <c:pt idx="52">
                  <c:v>5100</c:v>
                </c:pt>
                <c:pt idx="53">
                  <c:v>5200</c:v>
                </c:pt>
                <c:pt idx="54">
                  <c:v>5200</c:v>
                </c:pt>
                <c:pt idx="55">
                  <c:v>5300</c:v>
                </c:pt>
                <c:pt idx="56">
                  <c:v>5400</c:v>
                </c:pt>
                <c:pt idx="57">
                  <c:v>5500</c:v>
                </c:pt>
                <c:pt idx="58">
                  <c:v>5600</c:v>
                </c:pt>
                <c:pt idx="59">
                  <c:v>5700</c:v>
                </c:pt>
                <c:pt idx="60">
                  <c:v>5800</c:v>
                </c:pt>
                <c:pt idx="61">
                  <c:v>5900</c:v>
                </c:pt>
                <c:pt idx="62">
                  <c:v>6200</c:v>
                </c:pt>
                <c:pt idx="63">
                  <c:v>6000</c:v>
                </c:pt>
                <c:pt idx="64">
                  <c:v>6300</c:v>
                </c:pt>
                <c:pt idx="65">
                  <c:v>6100</c:v>
                </c:pt>
                <c:pt idx="66">
                  <c:v>6400</c:v>
                </c:pt>
                <c:pt idx="67">
                  <c:v>6200</c:v>
                </c:pt>
                <c:pt idx="68">
                  <c:v>6500</c:v>
                </c:pt>
                <c:pt idx="69">
                  <c:v>6300</c:v>
                </c:pt>
                <c:pt idx="70">
                  <c:v>6600</c:v>
                </c:pt>
                <c:pt idx="71">
                  <c:v>6400</c:v>
                </c:pt>
                <c:pt idx="72">
                  <c:v>6700</c:v>
                </c:pt>
                <c:pt idx="73">
                  <c:v>6500</c:v>
                </c:pt>
                <c:pt idx="74">
                  <c:v>6600</c:v>
                </c:pt>
                <c:pt idx="75">
                  <c:v>6700</c:v>
                </c:pt>
                <c:pt idx="76">
                  <c:v>6800</c:v>
                </c:pt>
                <c:pt idx="77">
                  <c:v>6900</c:v>
                </c:pt>
                <c:pt idx="78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9-408B-95B5-E077218EE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366895"/>
        <c:axId val="721367855"/>
      </c:lineChart>
      <c:catAx>
        <c:axId val="7213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67855"/>
        <c:crosses val="autoZero"/>
        <c:auto val="1"/>
        <c:lblAlgn val="ctr"/>
        <c:lblOffset val="100"/>
        <c:noMultiLvlLbl val="0"/>
      </c:catAx>
      <c:valAx>
        <c:axId val="72136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6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474474474474"/>
          <c:y val="0.19642300309476241"/>
          <c:w val="0.23588588588588588"/>
          <c:h val="0.735129862498530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Salinity and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77202909011373566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Table1!$J$1</c:f>
              <c:strCache>
                <c:ptCount val="1"/>
                <c:pt idx="0">
                  <c:v>Salinity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638588209260727"/>
                  <c:y val="-0.56157519198989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Table1!$D$1:$D$79</c:f>
              <c:strCache>
                <c:ptCount val="79"/>
                <c:pt idx="0">
                  <c:v>Growth</c:v>
                </c:pt>
                <c:pt idx="1">
                  <c:v>10%</c:v>
                </c:pt>
                <c:pt idx="2">
                  <c:v>11%</c:v>
                </c:pt>
                <c:pt idx="3">
                  <c:v>12%</c:v>
                </c:pt>
                <c:pt idx="4">
                  <c:v>9%</c:v>
                </c:pt>
                <c:pt idx="5">
                  <c:v>8%</c:v>
                </c:pt>
                <c:pt idx="6">
                  <c:v>10%</c:v>
                </c:pt>
                <c:pt idx="7">
                  <c:v>10%</c:v>
                </c:pt>
                <c:pt idx="8">
                  <c:v>10%</c:v>
                </c:pt>
                <c:pt idx="9">
                  <c:v>11%</c:v>
                </c:pt>
                <c:pt idx="10">
                  <c:v>9%</c:v>
                </c:pt>
                <c:pt idx="11">
                  <c:v>8%</c:v>
                </c:pt>
                <c:pt idx="12">
                  <c:v>10%</c:v>
                </c:pt>
                <c:pt idx="13">
                  <c:v>10%</c:v>
                </c:pt>
                <c:pt idx="14">
                  <c:v>10%</c:v>
                </c:pt>
                <c:pt idx="15">
                  <c:v>12%</c:v>
                </c:pt>
                <c:pt idx="16">
                  <c:v>9%</c:v>
                </c:pt>
                <c:pt idx="17">
                  <c:v>8%</c:v>
                </c:pt>
                <c:pt idx="18">
                  <c:v>10%</c:v>
                </c:pt>
                <c:pt idx="19">
                  <c:v>11%</c:v>
                </c:pt>
                <c:pt idx="20">
                  <c:v>9%</c:v>
                </c:pt>
                <c:pt idx="21">
                  <c:v>8%</c:v>
                </c:pt>
                <c:pt idx="22">
                  <c:v>10%</c:v>
                </c:pt>
                <c:pt idx="23">
                  <c:v>10%</c:v>
                </c:pt>
                <c:pt idx="24">
                  <c:v>11%</c:v>
                </c:pt>
                <c:pt idx="25">
                  <c:v>10%</c:v>
                </c:pt>
                <c:pt idx="26">
                  <c:v>8%</c:v>
                </c:pt>
                <c:pt idx="27">
                  <c:v>7%</c:v>
                </c:pt>
                <c:pt idx="28">
                  <c:v>6%</c:v>
                </c:pt>
                <c:pt idx="29">
                  <c:v>5%</c:v>
                </c:pt>
                <c:pt idx="30">
                  <c:v>4%</c:v>
                </c:pt>
                <c:pt idx="31">
                  <c:v>3%</c:v>
                </c:pt>
                <c:pt idx="32">
                  <c:v>3%</c:v>
                </c:pt>
                <c:pt idx="33">
                  <c:v>2%</c:v>
                </c:pt>
                <c:pt idx="34">
                  <c:v>2%</c:v>
                </c:pt>
                <c:pt idx="35">
                  <c:v>1%</c:v>
                </c:pt>
                <c:pt idx="36">
                  <c:v>1%</c:v>
                </c:pt>
                <c:pt idx="37">
                  <c:v>1%</c:v>
                </c:pt>
                <c:pt idx="38">
                  <c:v>1%</c:v>
                </c:pt>
                <c:pt idx="39">
                  <c:v>2%</c:v>
                </c:pt>
                <c:pt idx="40">
                  <c:v>2%</c:v>
                </c:pt>
                <c:pt idx="41">
                  <c:v>3%</c:v>
                </c:pt>
                <c:pt idx="42">
                  <c:v>3%</c:v>
                </c:pt>
                <c:pt idx="43">
                  <c:v>4%</c:v>
                </c:pt>
                <c:pt idx="44">
                  <c:v>4%</c:v>
                </c:pt>
                <c:pt idx="45">
                  <c:v>5%</c:v>
                </c:pt>
                <c:pt idx="46">
                  <c:v>5%</c:v>
                </c:pt>
                <c:pt idx="47">
                  <c:v>6%</c:v>
                </c:pt>
                <c:pt idx="48">
                  <c:v>6%</c:v>
                </c:pt>
                <c:pt idx="49">
                  <c:v>7%</c:v>
                </c:pt>
                <c:pt idx="50">
                  <c:v>7%</c:v>
                </c:pt>
                <c:pt idx="51">
                  <c:v>8%</c:v>
                </c:pt>
                <c:pt idx="52">
                  <c:v>8%</c:v>
                </c:pt>
                <c:pt idx="53">
                  <c:v>9%</c:v>
                </c:pt>
                <c:pt idx="54">
                  <c:v>9%</c:v>
                </c:pt>
                <c:pt idx="55">
                  <c:v>10%</c:v>
                </c:pt>
                <c:pt idx="56">
                  <c:v>11%</c:v>
                </c:pt>
                <c:pt idx="57">
                  <c:v>12%</c:v>
                </c:pt>
                <c:pt idx="58">
                  <c:v>13%</c:v>
                </c:pt>
                <c:pt idx="59">
                  <c:v>14%</c:v>
                </c:pt>
                <c:pt idx="60">
                  <c:v>15%</c:v>
                </c:pt>
                <c:pt idx="61">
                  <c:v>16%</c:v>
                </c:pt>
                <c:pt idx="62">
                  <c:v>16%</c:v>
                </c:pt>
                <c:pt idx="63">
                  <c:v>17%</c:v>
                </c:pt>
                <c:pt idx="64">
                  <c:v>17%</c:v>
                </c:pt>
                <c:pt idx="65">
                  <c:v>18%</c:v>
                </c:pt>
                <c:pt idx="66">
                  <c:v>18%</c:v>
                </c:pt>
                <c:pt idx="67">
                  <c:v>19%</c:v>
                </c:pt>
                <c:pt idx="68">
                  <c:v>19%</c:v>
                </c:pt>
                <c:pt idx="69">
                  <c:v>20%</c:v>
                </c:pt>
                <c:pt idx="70">
                  <c:v>20%</c:v>
                </c:pt>
                <c:pt idx="71">
                  <c:v>21%</c:v>
                </c:pt>
                <c:pt idx="72">
                  <c:v>21%</c:v>
                </c:pt>
                <c:pt idx="73">
                  <c:v>22%</c:v>
                </c:pt>
                <c:pt idx="74">
                  <c:v>23%</c:v>
                </c:pt>
                <c:pt idx="75">
                  <c:v>24%</c:v>
                </c:pt>
                <c:pt idx="76">
                  <c:v>25%</c:v>
                </c:pt>
                <c:pt idx="77">
                  <c:v>26%</c:v>
                </c:pt>
                <c:pt idx="78">
                  <c:v>27%</c:v>
                </c:pt>
              </c:strCache>
            </c:strRef>
          </c:cat>
          <c:val>
            <c:numRef>
              <c:f>Table1!$J$2:$J$79</c:f>
              <c:numCache>
                <c:formatCode>General</c:formatCode>
                <c:ptCount val="78"/>
                <c:pt idx="0">
                  <c:v>35</c:v>
                </c:pt>
                <c:pt idx="1">
                  <c:v>36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35</c:v>
                </c:pt>
                <c:pt idx="7">
                  <c:v>33</c:v>
                </c:pt>
                <c:pt idx="8">
                  <c:v>32</c:v>
                </c:pt>
                <c:pt idx="9">
                  <c:v>32</c:v>
                </c:pt>
                <c:pt idx="10">
                  <c:v>30</c:v>
                </c:pt>
                <c:pt idx="11">
                  <c:v>31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6-44FB-9E45-9C2D7DB2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653903"/>
        <c:axId val="768654383"/>
      </c:lineChart>
      <c:catAx>
        <c:axId val="76865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54383"/>
        <c:crosses val="autoZero"/>
        <c:auto val="1"/>
        <c:lblAlgn val="ctr"/>
        <c:lblOffset val="100"/>
        <c:noMultiLvlLbl val="0"/>
      </c:catAx>
      <c:valAx>
        <c:axId val="7686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5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38779527559057"/>
          <c:y val="0.48226778944298632"/>
          <c:w val="0.18961220011432997"/>
          <c:h val="0.16666783318751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Salinity and decrease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3930555555555557"/>
          <c:w val="0.76025153105861765"/>
          <c:h val="0.58435914260717414"/>
        </c:manualLayout>
      </c:layout>
      <c:lineChart>
        <c:grouping val="standard"/>
        <c:varyColors val="0"/>
        <c:ser>
          <c:idx val="0"/>
          <c:order val="0"/>
          <c:tx>
            <c:strRef>
              <c:f>Table1!$J$1</c:f>
              <c:strCache>
                <c:ptCount val="1"/>
                <c:pt idx="0">
                  <c:v>Salinity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1"/>
            <c:dispEq val="1"/>
            <c:trendlineLbl>
              <c:layout>
                <c:manualLayout>
                  <c:x val="-1.8420603674540681E-2"/>
                  <c:y val="-0.5108406240886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Table1!$E$1:$E$79</c:f>
              <c:strCache>
                <c:ptCount val="79"/>
                <c:pt idx="0">
                  <c:v>Decrease Rate</c:v>
                </c:pt>
                <c:pt idx="1">
                  <c:v>5%</c:v>
                </c:pt>
                <c:pt idx="2">
                  <c:v>6%</c:v>
                </c:pt>
                <c:pt idx="3">
                  <c:v>7%</c:v>
                </c:pt>
                <c:pt idx="4">
                  <c:v>8%</c:v>
                </c:pt>
                <c:pt idx="5">
                  <c:v>9%</c:v>
                </c:pt>
                <c:pt idx="6">
                  <c:v>5%</c:v>
                </c:pt>
                <c:pt idx="7">
                  <c:v>7%</c:v>
                </c:pt>
                <c:pt idx="8">
                  <c:v>7%</c:v>
                </c:pt>
                <c:pt idx="9">
                  <c:v>8%</c:v>
                </c:pt>
                <c:pt idx="10">
                  <c:v>10%</c:v>
                </c:pt>
                <c:pt idx="11">
                  <c:v>5%</c:v>
                </c:pt>
                <c:pt idx="12">
                  <c:v>6%</c:v>
                </c:pt>
                <c:pt idx="13">
                  <c:v>8%</c:v>
                </c:pt>
                <c:pt idx="14">
                  <c:v>9%</c:v>
                </c:pt>
                <c:pt idx="15">
                  <c:v>9%</c:v>
                </c:pt>
                <c:pt idx="16">
                  <c:v>7%</c:v>
                </c:pt>
                <c:pt idx="17">
                  <c:v>6%</c:v>
                </c:pt>
                <c:pt idx="18">
                  <c:v>5%</c:v>
                </c:pt>
                <c:pt idx="19">
                  <c:v>4%</c:v>
                </c:pt>
                <c:pt idx="20">
                  <c:v>3%</c:v>
                </c:pt>
                <c:pt idx="21">
                  <c:v>2%</c:v>
                </c:pt>
                <c:pt idx="22">
                  <c:v>1%</c:v>
                </c:pt>
                <c:pt idx="23">
                  <c:v>5%</c:v>
                </c:pt>
                <c:pt idx="24">
                  <c:v>6%</c:v>
                </c:pt>
                <c:pt idx="25">
                  <c:v>7%</c:v>
                </c:pt>
                <c:pt idx="26">
                  <c:v>7%</c:v>
                </c:pt>
                <c:pt idx="27">
                  <c:v>5%</c:v>
                </c:pt>
                <c:pt idx="28">
                  <c:v>4%</c:v>
                </c:pt>
                <c:pt idx="29">
                  <c:v>3%</c:v>
                </c:pt>
                <c:pt idx="30">
                  <c:v>2%</c:v>
                </c:pt>
                <c:pt idx="31">
                  <c:v>1%</c:v>
                </c:pt>
                <c:pt idx="32">
                  <c:v>1%</c:v>
                </c:pt>
                <c:pt idx="33">
                  <c:v>6%</c:v>
                </c:pt>
                <c:pt idx="34">
                  <c:v>6%</c:v>
                </c:pt>
                <c:pt idx="35">
                  <c:v>7%</c:v>
                </c:pt>
                <c:pt idx="36">
                  <c:v>7%</c:v>
                </c:pt>
                <c:pt idx="37">
                  <c:v>8%</c:v>
                </c:pt>
                <c:pt idx="38">
                  <c:v>8%</c:v>
                </c:pt>
                <c:pt idx="39">
                  <c:v>8%</c:v>
                </c:pt>
                <c:pt idx="40">
                  <c:v>8%</c:v>
                </c:pt>
                <c:pt idx="41">
                  <c:v>9%</c:v>
                </c:pt>
                <c:pt idx="42">
                  <c:v>9%</c:v>
                </c:pt>
                <c:pt idx="43">
                  <c:v>10%</c:v>
                </c:pt>
                <c:pt idx="44">
                  <c:v>10%</c:v>
                </c:pt>
                <c:pt idx="45">
                  <c:v>5%</c:v>
                </c:pt>
                <c:pt idx="46">
                  <c:v>5%</c:v>
                </c:pt>
                <c:pt idx="47">
                  <c:v>4%</c:v>
                </c:pt>
                <c:pt idx="48">
                  <c:v>4%</c:v>
                </c:pt>
                <c:pt idx="49">
                  <c:v>3%</c:v>
                </c:pt>
                <c:pt idx="50">
                  <c:v>3%</c:v>
                </c:pt>
                <c:pt idx="51">
                  <c:v>2%</c:v>
                </c:pt>
                <c:pt idx="52">
                  <c:v>2%</c:v>
                </c:pt>
                <c:pt idx="53">
                  <c:v>1%</c:v>
                </c:pt>
                <c:pt idx="54">
                  <c:v>1%</c:v>
                </c:pt>
                <c:pt idx="55">
                  <c:v>6%</c:v>
                </c:pt>
                <c:pt idx="56">
                  <c:v>7%</c:v>
                </c:pt>
                <c:pt idx="57">
                  <c:v>8%</c:v>
                </c:pt>
                <c:pt idx="58">
                  <c:v>8%</c:v>
                </c:pt>
                <c:pt idx="59">
                  <c:v>9%</c:v>
                </c:pt>
                <c:pt idx="60">
                  <c:v>10%</c:v>
                </c:pt>
                <c:pt idx="61">
                  <c:v>11%</c:v>
                </c:pt>
                <c:pt idx="62">
                  <c:v>11%</c:v>
                </c:pt>
                <c:pt idx="63">
                  <c:v>12%</c:v>
                </c:pt>
                <c:pt idx="64">
                  <c:v>12%</c:v>
                </c:pt>
                <c:pt idx="65">
                  <c:v>13%</c:v>
                </c:pt>
                <c:pt idx="66">
                  <c:v>13%</c:v>
                </c:pt>
                <c:pt idx="67">
                  <c:v>14%</c:v>
                </c:pt>
                <c:pt idx="68">
                  <c:v>14%</c:v>
                </c:pt>
                <c:pt idx="69">
                  <c:v>15%</c:v>
                </c:pt>
                <c:pt idx="70">
                  <c:v>15%</c:v>
                </c:pt>
                <c:pt idx="71">
                  <c:v>16%</c:v>
                </c:pt>
                <c:pt idx="72">
                  <c:v>16%</c:v>
                </c:pt>
                <c:pt idx="73">
                  <c:v>17%</c:v>
                </c:pt>
                <c:pt idx="74">
                  <c:v>18%</c:v>
                </c:pt>
                <c:pt idx="75">
                  <c:v>19%</c:v>
                </c:pt>
                <c:pt idx="76">
                  <c:v>20%</c:v>
                </c:pt>
                <c:pt idx="77">
                  <c:v>21%</c:v>
                </c:pt>
                <c:pt idx="78">
                  <c:v>22%</c:v>
                </c:pt>
              </c:strCache>
            </c:strRef>
          </c:cat>
          <c:val>
            <c:numRef>
              <c:f>Table1!$J$2:$J$79</c:f>
              <c:numCache>
                <c:formatCode>General</c:formatCode>
                <c:ptCount val="78"/>
                <c:pt idx="0">
                  <c:v>35</c:v>
                </c:pt>
                <c:pt idx="1">
                  <c:v>36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35</c:v>
                </c:pt>
                <c:pt idx="7">
                  <c:v>33</c:v>
                </c:pt>
                <c:pt idx="8">
                  <c:v>32</c:v>
                </c:pt>
                <c:pt idx="9">
                  <c:v>32</c:v>
                </c:pt>
                <c:pt idx="10">
                  <c:v>30</c:v>
                </c:pt>
                <c:pt idx="11">
                  <c:v>31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A-42DB-9752-0BC8A2445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80944"/>
        <c:axId val="263610032"/>
      </c:lineChart>
      <c:catAx>
        <c:axId val="5712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10032"/>
        <c:crosses val="autoZero"/>
        <c:auto val="1"/>
        <c:lblAlgn val="ctr"/>
        <c:lblOffset val="100"/>
        <c:noMultiLvlLbl val="0"/>
      </c:catAx>
      <c:valAx>
        <c:axId val="2636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38801399825011"/>
          <c:y val="0.27914224263633713"/>
          <c:w val="0.18983420822397201"/>
          <c:h val="0.5578725575969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Nutrient_Concentration</a:t>
            </a:r>
            <a:r>
              <a:rPr lang="en-US" baseline="0"/>
              <a:t> and Area spread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7171296296296296"/>
          <c:w val="0.71640219860409826"/>
          <c:h val="0.58794765237678626"/>
        </c:manualLayout>
      </c:layout>
      <c:lineChart>
        <c:grouping val="standard"/>
        <c:varyColors val="0"/>
        <c:ser>
          <c:idx val="0"/>
          <c:order val="0"/>
          <c:tx>
            <c:strRef>
              <c:f>Table1!$K$1</c:f>
              <c:strCache>
                <c:ptCount val="1"/>
                <c:pt idx="0">
                  <c:v>Nutrient_Concentration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Table1!$F$1:$F$79</c:f>
              <c:strCache>
                <c:ptCount val="79"/>
                <c:pt idx="0">
                  <c:v>Area Spread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1250</c:v>
                </c:pt>
                <c:pt idx="5">
                  <c:v>1250</c:v>
                </c:pt>
                <c:pt idx="6">
                  <c:v>1300</c:v>
                </c:pt>
                <c:pt idx="7">
                  <c:v>1400</c:v>
                </c:pt>
                <c:pt idx="8">
                  <c:v>1450</c:v>
                </c:pt>
                <c:pt idx="9">
                  <c:v>1500</c:v>
                </c:pt>
                <c:pt idx="10">
                  <c:v>1600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3400</c:v>
                </c:pt>
                <c:pt idx="33">
                  <c:v>3500</c:v>
                </c:pt>
                <c:pt idx="34">
                  <c:v>3500</c:v>
                </c:pt>
                <c:pt idx="35">
                  <c:v>3500</c:v>
                </c:pt>
                <c:pt idx="36">
                  <c:v>3500</c:v>
                </c:pt>
                <c:pt idx="37">
                  <c:v>3600</c:v>
                </c:pt>
                <c:pt idx="38">
                  <c:v>3600</c:v>
                </c:pt>
                <c:pt idx="39">
                  <c:v>3700</c:v>
                </c:pt>
                <c:pt idx="40">
                  <c:v>3700</c:v>
                </c:pt>
                <c:pt idx="41">
                  <c:v>3800</c:v>
                </c:pt>
                <c:pt idx="42">
                  <c:v>3800</c:v>
                </c:pt>
                <c:pt idx="43">
                  <c:v>3900</c:v>
                </c:pt>
                <c:pt idx="44">
                  <c:v>3900</c:v>
                </c:pt>
                <c:pt idx="45">
                  <c:v>4000</c:v>
                </c:pt>
                <c:pt idx="46">
                  <c:v>4000</c:v>
                </c:pt>
                <c:pt idx="47">
                  <c:v>4100</c:v>
                </c:pt>
                <c:pt idx="48">
                  <c:v>4100</c:v>
                </c:pt>
                <c:pt idx="49">
                  <c:v>4200</c:v>
                </c:pt>
                <c:pt idx="50">
                  <c:v>4200</c:v>
                </c:pt>
                <c:pt idx="51">
                  <c:v>4300</c:v>
                </c:pt>
                <c:pt idx="52">
                  <c:v>4300</c:v>
                </c:pt>
                <c:pt idx="53">
                  <c:v>4400</c:v>
                </c:pt>
                <c:pt idx="54">
                  <c:v>4400</c:v>
                </c:pt>
                <c:pt idx="55">
                  <c:v>4500</c:v>
                </c:pt>
                <c:pt idx="56">
                  <c:v>4600</c:v>
                </c:pt>
                <c:pt idx="57">
                  <c:v>4700</c:v>
                </c:pt>
                <c:pt idx="58">
                  <c:v>4800</c:v>
                </c:pt>
                <c:pt idx="59">
                  <c:v>4900</c:v>
                </c:pt>
                <c:pt idx="60">
                  <c:v>5000</c:v>
                </c:pt>
                <c:pt idx="61">
                  <c:v>5100</c:v>
                </c:pt>
                <c:pt idx="62">
                  <c:v>5100</c:v>
                </c:pt>
                <c:pt idx="63">
                  <c:v>5200</c:v>
                </c:pt>
                <c:pt idx="64">
                  <c:v>5200</c:v>
                </c:pt>
                <c:pt idx="65">
                  <c:v>5300</c:v>
                </c:pt>
                <c:pt idx="66">
                  <c:v>5300</c:v>
                </c:pt>
                <c:pt idx="67">
                  <c:v>5400</c:v>
                </c:pt>
                <c:pt idx="68">
                  <c:v>5400</c:v>
                </c:pt>
                <c:pt idx="69">
                  <c:v>5500</c:v>
                </c:pt>
                <c:pt idx="70">
                  <c:v>5500</c:v>
                </c:pt>
                <c:pt idx="71">
                  <c:v>5600</c:v>
                </c:pt>
                <c:pt idx="72">
                  <c:v>5600</c:v>
                </c:pt>
                <c:pt idx="73">
                  <c:v>5700</c:v>
                </c:pt>
                <c:pt idx="74">
                  <c:v>5800</c:v>
                </c:pt>
                <c:pt idx="75">
                  <c:v>5900</c:v>
                </c:pt>
                <c:pt idx="76">
                  <c:v>6000</c:v>
                </c:pt>
                <c:pt idx="77">
                  <c:v>6100</c:v>
                </c:pt>
                <c:pt idx="78">
                  <c:v>6200</c:v>
                </c:pt>
              </c:strCache>
            </c:strRef>
          </c:cat>
          <c:val>
            <c:numRef>
              <c:f>Table1!$K$2:$K$79</c:f>
              <c:numCache>
                <c:formatCode>General</c:formatCode>
                <c:ptCount val="78"/>
                <c:pt idx="0">
                  <c:v>0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1.3</c:v>
                </c:pt>
                <c:pt idx="21">
                  <c:v>1.4</c:v>
                </c:pt>
                <c:pt idx="22">
                  <c:v>1.5</c:v>
                </c:pt>
                <c:pt idx="23">
                  <c:v>1.6</c:v>
                </c:pt>
                <c:pt idx="24">
                  <c:v>1.7</c:v>
                </c:pt>
                <c:pt idx="25">
                  <c:v>1.8</c:v>
                </c:pt>
                <c:pt idx="26">
                  <c:v>1.9</c:v>
                </c:pt>
                <c:pt idx="27">
                  <c:v>2</c:v>
                </c:pt>
                <c:pt idx="28">
                  <c:v>2.1</c:v>
                </c:pt>
                <c:pt idx="29">
                  <c:v>2.2000000000000002</c:v>
                </c:pt>
                <c:pt idx="30">
                  <c:v>2.2999999999999998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2.4</c:v>
                </c:pt>
                <c:pt idx="34">
                  <c:v>2.5</c:v>
                </c:pt>
                <c:pt idx="35">
                  <c:v>2.5</c:v>
                </c:pt>
                <c:pt idx="36">
                  <c:v>2.6</c:v>
                </c:pt>
                <c:pt idx="37">
                  <c:v>2.6</c:v>
                </c:pt>
                <c:pt idx="38">
                  <c:v>2.7</c:v>
                </c:pt>
                <c:pt idx="39">
                  <c:v>2.7</c:v>
                </c:pt>
                <c:pt idx="40">
                  <c:v>2.8</c:v>
                </c:pt>
                <c:pt idx="41">
                  <c:v>2.8</c:v>
                </c:pt>
                <c:pt idx="42">
                  <c:v>2.9</c:v>
                </c:pt>
                <c:pt idx="43">
                  <c:v>2.9</c:v>
                </c:pt>
                <c:pt idx="44">
                  <c:v>3</c:v>
                </c:pt>
                <c:pt idx="45">
                  <c:v>3</c:v>
                </c:pt>
                <c:pt idx="46">
                  <c:v>3.1</c:v>
                </c:pt>
                <c:pt idx="47">
                  <c:v>3.1</c:v>
                </c:pt>
                <c:pt idx="48">
                  <c:v>3.2</c:v>
                </c:pt>
                <c:pt idx="49">
                  <c:v>3.2</c:v>
                </c:pt>
                <c:pt idx="50">
                  <c:v>3.3</c:v>
                </c:pt>
                <c:pt idx="51">
                  <c:v>3.3</c:v>
                </c:pt>
                <c:pt idx="52">
                  <c:v>3.4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4.4000000000000004</c:v>
                </c:pt>
                <c:pt idx="62">
                  <c:v>4.2</c:v>
                </c:pt>
                <c:pt idx="63">
                  <c:v>4.5</c:v>
                </c:pt>
                <c:pt idx="64">
                  <c:v>4.3</c:v>
                </c:pt>
                <c:pt idx="65">
                  <c:v>4.5999999999999996</c:v>
                </c:pt>
                <c:pt idx="66">
                  <c:v>4.4000000000000004</c:v>
                </c:pt>
                <c:pt idx="67">
                  <c:v>4.7</c:v>
                </c:pt>
                <c:pt idx="68">
                  <c:v>4.5</c:v>
                </c:pt>
                <c:pt idx="69">
                  <c:v>4.8</c:v>
                </c:pt>
                <c:pt idx="70">
                  <c:v>4.5999999999999996</c:v>
                </c:pt>
                <c:pt idx="71">
                  <c:v>4.9000000000000004</c:v>
                </c:pt>
                <c:pt idx="72">
                  <c:v>4.7</c:v>
                </c:pt>
                <c:pt idx="73">
                  <c:v>4.8</c:v>
                </c:pt>
                <c:pt idx="74">
                  <c:v>4.9000000000000004</c:v>
                </c:pt>
                <c:pt idx="75">
                  <c:v>5</c:v>
                </c:pt>
                <c:pt idx="76">
                  <c:v>5.0999999999999996</c:v>
                </c:pt>
                <c:pt idx="77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45B7-BE63-1909F121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473168"/>
        <c:axId val="609468848"/>
      </c:lineChart>
      <c:catAx>
        <c:axId val="6094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8848"/>
        <c:crosses val="autoZero"/>
        <c:auto val="1"/>
        <c:lblAlgn val="ctr"/>
        <c:lblOffset val="100"/>
        <c:noMultiLvlLbl val="0"/>
      </c:catAx>
      <c:valAx>
        <c:axId val="6094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96205407059548"/>
          <c:y val="0.15239654331746078"/>
          <c:w val="0.21537116156444569"/>
          <c:h val="0.79052171838204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Temperature &amp; Phytoplankton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011332194081949E-2"/>
          <c:y val="0.21842592592592591"/>
          <c:w val="0.87725286686207526"/>
          <c:h val="0.6269291338582676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Table1!$I$1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6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strRef>
              <c:f>Table1!$C$1:$C$79</c:f>
              <c:strCache>
                <c:ptCount val="79"/>
                <c:pt idx="0">
                  <c:v>Phytoplankton Rate</c:v>
                </c:pt>
                <c:pt idx="1">
                  <c:v>25%</c:v>
                </c:pt>
                <c:pt idx="2">
                  <c:v>27%</c:v>
                </c:pt>
                <c:pt idx="3">
                  <c:v>26%</c:v>
                </c:pt>
                <c:pt idx="4">
                  <c:v>28%</c:v>
                </c:pt>
                <c:pt idx="5">
                  <c:v>29%</c:v>
                </c:pt>
                <c:pt idx="6">
                  <c:v>29%</c:v>
                </c:pt>
                <c:pt idx="7">
                  <c:v>31%</c:v>
                </c:pt>
                <c:pt idx="8">
                  <c:v>32%</c:v>
                </c:pt>
                <c:pt idx="9">
                  <c:v>33%</c:v>
                </c:pt>
                <c:pt idx="10">
                  <c:v>35%</c:v>
                </c:pt>
                <c:pt idx="11">
                  <c:v>36%</c:v>
                </c:pt>
                <c:pt idx="12">
                  <c:v>37%</c:v>
                </c:pt>
                <c:pt idx="13">
                  <c:v>38%</c:v>
                </c:pt>
                <c:pt idx="14">
                  <c:v>38%</c:v>
                </c:pt>
                <c:pt idx="15">
                  <c:v>39%</c:v>
                </c:pt>
                <c:pt idx="16">
                  <c:v>40%</c:v>
                </c:pt>
                <c:pt idx="17">
                  <c:v>41%</c:v>
                </c:pt>
                <c:pt idx="18">
                  <c:v>42%</c:v>
                </c:pt>
                <c:pt idx="19">
                  <c:v>43%</c:v>
                </c:pt>
                <c:pt idx="20">
                  <c:v>43%</c:v>
                </c:pt>
                <c:pt idx="21">
                  <c:v>44%</c:v>
                </c:pt>
                <c:pt idx="22">
                  <c:v>45%</c:v>
                </c:pt>
                <c:pt idx="23">
                  <c:v>46%</c:v>
                </c:pt>
                <c:pt idx="24">
                  <c:v>47%</c:v>
                </c:pt>
                <c:pt idx="25">
                  <c:v>48%</c:v>
                </c:pt>
                <c:pt idx="26">
                  <c:v>49%</c:v>
                </c:pt>
                <c:pt idx="27">
                  <c:v>50%</c:v>
                </c:pt>
                <c:pt idx="28">
                  <c:v>51%</c:v>
                </c:pt>
                <c:pt idx="29">
                  <c:v>52%</c:v>
                </c:pt>
                <c:pt idx="30">
                  <c:v>53%</c:v>
                </c:pt>
                <c:pt idx="31">
                  <c:v>54%</c:v>
                </c:pt>
                <c:pt idx="32">
                  <c:v>54%</c:v>
                </c:pt>
                <c:pt idx="33">
                  <c:v>55%</c:v>
                </c:pt>
                <c:pt idx="34">
                  <c:v>55%</c:v>
                </c:pt>
                <c:pt idx="35">
                  <c:v>56%</c:v>
                </c:pt>
                <c:pt idx="36">
                  <c:v>56%</c:v>
                </c:pt>
                <c:pt idx="37">
                  <c:v>57%</c:v>
                </c:pt>
                <c:pt idx="38">
                  <c:v>57%</c:v>
                </c:pt>
                <c:pt idx="39">
                  <c:v>58%</c:v>
                </c:pt>
                <c:pt idx="40">
                  <c:v>58%</c:v>
                </c:pt>
                <c:pt idx="41">
                  <c:v>59%</c:v>
                </c:pt>
                <c:pt idx="42">
                  <c:v>59%</c:v>
                </c:pt>
                <c:pt idx="43">
                  <c:v>60%</c:v>
                </c:pt>
                <c:pt idx="44">
                  <c:v>60%</c:v>
                </c:pt>
                <c:pt idx="45">
                  <c:v>61%</c:v>
                </c:pt>
                <c:pt idx="46">
                  <c:v>61%</c:v>
                </c:pt>
                <c:pt idx="47">
                  <c:v>62%</c:v>
                </c:pt>
                <c:pt idx="48">
                  <c:v>62%</c:v>
                </c:pt>
                <c:pt idx="49">
                  <c:v>63%</c:v>
                </c:pt>
                <c:pt idx="50">
                  <c:v>63%</c:v>
                </c:pt>
                <c:pt idx="51">
                  <c:v>64%</c:v>
                </c:pt>
                <c:pt idx="52">
                  <c:v>64%</c:v>
                </c:pt>
                <c:pt idx="53">
                  <c:v>65%</c:v>
                </c:pt>
                <c:pt idx="54">
                  <c:v>65%</c:v>
                </c:pt>
                <c:pt idx="55">
                  <c:v>66%</c:v>
                </c:pt>
                <c:pt idx="56">
                  <c:v>67%</c:v>
                </c:pt>
                <c:pt idx="57">
                  <c:v>68%</c:v>
                </c:pt>
                <c:pt idx="58">
                  <c:v>69%</c:v>
                </c:pt>
                <c:pt idx="59">
                  <c:v>70%</c:v>
                </c:pt>
                <c:pt idx="60">
                  <c:v>71%</c:v>
                </c:pt>
                <c:pt idx="61">
                  <c:v>72%</c:v>
                </c:pt>
                <c:pt idx="62">
                  <c:v>72%</c:v>
                </c:pt>
                <c:pt idx="63">
                  <c:v>73%</c:v>
                </c:pt>
                <c:pt idx="64">
                  <c:v>73%</c:v>
                </c:pt>
                <c:pt idx="65">
                  <c:v>74%</c:v>
                </c:pt>
                <c:pt idx="66">
                  <c:v>74%</c:v>
                </c:pt>
                <c:pt idx="67">
                  <c:v>75%</c:v>
                </c:pt>
                <c:pt idx="68">
                  <c:v>75%</c:v>
                </c:pt>
                <c:pt idx="69">
                  <c:v>76%</c:v>
                </c:pt>
                <c:pt idx="70">
                  <c:v>76%</c:v>
                </c:pt>
                <c:pt idx="71">
                  <c:v>77%</c:v>
                </c:pt>
                <c:pt idx="72">
                  <c:v>77%</c:v>
                </c:pt>
                <c:pt idx="73">
                  <c:v>78%</c:v>
                </c:pt>
                <c:pt idx="74">
                  <c:v>79%</c:v>
                </c:pt>
                <c:pt idx="75">
                  <c:v>80%</c:v>
                </c:pt>
                <c:pt idx="76">
                  <c:v>81%</c:v>
                </c:pt>
                <c:pt idx="77">
                  <c:v>82%</c:v>
                </c:pt>
                <c:pt idx="78">
                  <c:v>83%</c:v>
                </c:pt>
              </c:strCache>
            </c:strRef>
          </c:xVal>
          <c:yVal>
            <c:numRef>
              <c:f>Table1!$I$2:$I$79</c:f>
              <c:numCache>
                <c:formatCode>General</c:formatCode>
                <c:ptCount val="7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7-4A6C-9DD0-BBDBC9D8E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34271"/>
        <c:axId val="110241471"/>
      </c:scatterChart>
      <c:valAx>
        <c:axId val="11023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1471"/>
        <c:crosses val="autoZero"/>
        <c:crossBetween val="midCat"/>
      </c:valAx>
      <c:valAx>
        <c:axId val="1102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Phytoplankton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12700" cap="flat" cmpd="sng" algn="ctr">
      <a:solidFill>
        <a:schemeClr val="accent6">
          <a:lumMod val="75000"/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Oxygen_Level</a:t>
            </a:r>
            <a:r>
              <a:rPr lang="en-US" baseline="0"/>
              <a:t> and phytoplankton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7171296296296296"/>
          <c:w val="0.74101574803149606"/>
          <c:h val="0.55969409706139672"/>
        </c:manualLayout>
      </c:layout>
      <c:lineChart>
        <c:grouping val="standard"/>
        <c:varyColors val="0"/>
        <c:ser>
          <c:idx val="0"/>
          <c:order val="0"/>
          <c:tx>
            <c:strRef>
              <c:f>Table1!$M$1</c:f>
              <c:strCache>
                <c:ptCount val="1"/>
                <c:pt idx="0">
                  <c:v>Oxygen_Level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1"/>
            <c:dispEq val="1"/>
            <c:trendlineLbl>
              <c:layout>
                <c:manualLayout>
                  <c:x val="0.31425962379702538"/>
                  <c:y val="-0.3855865412656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Table1!$C$1:$C$79</c:f>
              <c:strCache>
                <c:ptCount val="79"/>
                <c:pt idx="0">
                  <c:v>Phytoplankton Rate</c:v>
                </c:pt>
                <c:pt idx="1">
                  <c:v>25%</c:v>
                </c:pt>
                <c:pt idx="2">
                  <c:v>27%</c:v>
                </c:pt>
                <c:pt idx="3">
                  <c:v>26%</c:v>
                </c:pt>
                <c:pt idx="4">
                  <c:v>28%</c:v>
                </c:pt>
                <c:pt idx="5">
                  <c:v>29%</c:v>
                </c:pt>
                <c:pt idx="6">
                  <c:v>29%</c:v>
                </c:pt>
                <c:pt idx="7">
                  <c:v>31%</c:v>
                </c:pt>
                <c:pt idx="8">
                  <c:v>32%</c:v>
                </c:pt>
                <c:pt idx="9">
                  <c:v>33%</c:v>
                </c:pt>
                <c:pt idx="10">
                  <c:v>35%</c:v>
                </c:pt>
                <c:pt idx="11">
                  <c:v>36%</c:v>
                </c:pt>
                <c:pt idx="12">
                  <c:v>37%</c:v>
                </c:pt>
                <c:pt idx="13">
                  <c:v>38%</c:v>
                </c:pt>
                <c:pt idx="14">
                  <c:v>38%</c:v>
                </c:pt>
                <c:pt idx="15">
                  <c:v>39%</c:v>
                </c:pt>
                <c:pt idx="16">
                  <c:v>40%</c:v>
                </c:pt>
                <c:pt idx="17">
                  <c:v>41%</c:v>
                </c:pt>
                <c:pt idx="18">
                  <c:v>42%</c:v>
                </c:pt>
                <c:pt idx="19">
                  <c:v>43%</c:v>
                </c:pt>
                <c:pt idx="20">
                  <c:v>43%</c:v>
                </c:pt>
                <c:pt idx="21">
                  <c:v>44%</c:v>
                </c:pt>
                <c:pt idx="22">
                  <c:v>45%</c:v>
                </c:pt>
                <c:pt idx="23">
                  <c:v>46%</c:v>
                </c:pt>
                <c:pt idx="24">
                  <c:v>47%</c:v>
                </c:pt>
                <c:pt idx="25">
                  <c:v>48%</c:v>
                </c:pt>
                <c:pt idx="26">
                  <c:v>49%</c:v>
                </c:pt>
                <c:pt idx="27">
                  <c:v>50%</c:v>
                </c:pt>
                <c:pt idx="28">
                  <c:v>51%</c:v>
                </c:pt>
                <c:pt idx="29">
                  <c:v>52%</c:v>
                </c:pt>
                <c:pt idx="30">
                  <c:v>53%</c:v>
                </c:pt>
                <c:pt idx="31">
                  <c:v>54%</c:v>
                </c:pt>
                <c:pt idx="32">
                  <c:v>54%</c:v>
                </c:pt>
                <c:pt idx="33">
                  <c:v>55%</c:v>
                </c:pt>
                <c:pt idx="34">
                  <c:v>55%</c:v>
                </c:pt>
                <c:pt idx="35">
                  <c:v>56%</c:v>
                </c:pt>
                <c:pt idx="36">
                  <c:v>56%</c:v>
                </c:pt>
                <c:pt idx="37">
                  <c:v>57%</c:v>
                </c:pt>
                <c:pt idx="38">
                  <c:v>57%</c:v>
                </c:pt>
                <c:pt idx="39">
                  <c:v>58%</c:v>
                </c:pt>
                <c:pt idx="40">
                  <c:v>58%</c:v>
                </c:pt>
                <c:pt idx="41">
                  <c:v>59%</c:v>
                </c:pt>
                <c:pt idx="42">
                  <c:v>59%</c:v>
                </c:pt>
                <c:pt idx="43">
                  <c:v>60%</c:v>
                </c:pt>
                <c:pt idx="44">
                  <c:v>60%</c:v>
                </c:pt>
                <c:pt idx="45">
                  <c:v>61%</c:v>
                </c:pt>
                <c:pt idx="46">
                  <c:v>61%</c:v>
                </c:pt>
                <c:pt idx="47">
                  <c:v>62%</c:v>
                </c:pt>
                <c:pt idx="48">
                  <c:v>62%</c:v>
                </c:pt>
                <c:pt idx="49">
                  <c:v>63%</c:v>
                </c:pt>
                <c:pt idx="50">
                  <c:v>63%</c:v>
                </c:pt>
                <c:pt idx="51">
                  <c:v>64%</c:v>
                </c:pt>
                <c:pt idx="52">
                  <c:v>64%</c:v>
                </c:pt>
                <c:pt idx="53">
                  <c:v>65%</c:v>
                </c:pt>
                <c:pt idx="54">
                  <c:v>65%</c:v>
                </c:pt>
                <c:pt idx="55">
                  <c:v>66%</c:v>
                </c:pt>
                <c:pt idx="56">
                  <c:v>67%</c:v>
                </c:pt>
                <c:pt idx="57">
                  <c:v>68%</c:v>
                </c:pt>
                <c:pt idx="58">
                  <c:v>69%</c:v>
                </c:pt>
                <c:pt idx="59">
                  <c:v>70%</c:v>
                </c:pt>
                <c:pt idx="60">
                  <c:v>71%</c:v>
                </c:pt>
                <c:pt idx="61">
                  <c:v>72%</c:v>
                </c:pt>
                <c:pt idx="62">
                  <c:v>72%</c:v>
                </c:pt>
                <c:pt idx="63">
                  <c:v>73%</c:v>
                </c:pt>
                <c:pt idx="64">
                  <c:v>73%</c:v>
                </c:pt>
                <c:pt idx="65">
                  <c:v>74%</c:v>
                </c:pt>
                <c:pt idx="66">
                  <c:v>74%</c:v>
                </c:pt>
                <c:pt idx="67">
                  <c:v>75%</c:v>
                </c:pt>
                <c:pt idx="68">
                  <c:v>75%</c:v>
                </c:pt>
                <c:pt idx="69">
                  <c:v>76%</c:v>
                </c:pt>
                <c:pt idx="70">
                  <c:v>76%</c:v>
                </c:pt>
                <c:pt idx="71">
                  <c:v>77%</c:v>
                </c:pt>
                <c:pt idx="72">
                  <c:v>77%</c:v>
                </c:pt>
                <c:pt idx="73">
                  <c:v>78%</c:v>
                </c:pt>
                <c:pt idx="74">
                  <c:v>79%</c:v>
                </c:pt>
                <c:pt idx="75">
                  <c:v>80%</c:v>
                </c:pt>
                <c:pt idx="76">
                  <c:v>81%</c:v>
                </c:pt>
                <c:pt idx="77">
                  <c:v>82%</c:v>
                </c:pt>
                <c:pt idx="78">
                  <c:v>83%</c:v>
                </c:pt>
              </c:strCache>
            </c:strRef>
          </c:cat>
          <c:val>
            <c:numRef>
              <c:f>Table1!$M$2:$M$79</c:f>
              <c:numCache>
                <c:formatCode>General</c:formatCode>
                <c:ptCount val="78"/>
                <c:pt idx="0">
                  <c:v>7.2</c:v>
                </c:pt>
                <c:pt idx="1">
                  <c:v>7.1</c:v>
                </c:pt>
                <c:pt idx="2">
                  <c:v>7</c:v>
                </c:pt>
                <c:pt idx="3">
                  <c:v>6.9</c:v>
                </c:pt>
                <c:pt idx="4">
                  <c:v>6.8</c:v>
                </c:pt>
                <c:pt idx="5">
                  <c:v>6.7</c:v>
                </c:pt>
                <c:pt idx="6">
                  <c:v>6.6</c:v>
                </c:pt>
                <c:pt idx="7">
                  <c:v>6.5</c:v>
                </c:pt>
                <c:pt idx="8">
                  <c:v>6.4</c:v>
                </c:pt>
                <c:pt idx="9">
                  <c:v>6.3</c:v>
                </c:pt>
                <c:pt idx="10">
                  <c:v>6.2</c:v>
                </c:pt>
                <c:pt idx="11">
                  <c:v>6.1</c:v>
                </c:pt>
                <c:pt idx="12">
                  <c:v>6</c:v>
                </c:pt>
                <c:pt idx="13">
                  <c:v>5.9</c:v>
                </c:pt>
                <c:pt idx="14">
                  <c:v>5.8</c:v>
                </c:pt>
                <c:pt idx="15">
                  <c:v>5.7</c:v>
                </c:pt>
                <c:pt idx="16">
                  <c:v>5.6</c:v>
                </c:pt>
                <c:pt idx="17">
                  <c:v>5.5</c:v>
                </c:pt>
                <c:pt idx="18">
                  <c:v>5.4</c:v>
                </c:pt>
                <c:pt idx="19">
                  <c:v>5.3</c:v>
                </c:pt>
                <c:pt idx="20">
                  <c:v>5.2</c:v>
                </c:pt>
                <c:pt idx="21">
                  <c:v>5.0999999999999996</c:v>
                </c:pt>
                <c:pt idx="22">
                  <c:v>5</c:v>
                </c:pt>
                <c:pt idx="23">
                  <c:v>4.9000000000000004</c:v>
                </c:pt>
                <c:pt idx="24">
                  <c:v>4.8</c:v>
                </c:pt>
                <c:pt idx="25">
                  <c:v>4.7</c:v>
                </c:pt>
                <c:pt idx="26">
                  <c:v>4.5999999999999996</c:v>
                </c:pt>
                <c:pt idx="27">
                  <c:v>4.5</c:v>
                </c:pt>
                <c:pt idx="28">
                  <c:v>4.4000000000000004</c:v>
                </c:pt>
                <c:pt idx="29">
                  <c:v>4.3</c:v>
                </c:pt>
                <c:pt idx="30">
                  <c:v>4.2</c:v>
                </c:pt>
                <c:pt idx="31">
                  <c:v>4.2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</c:v>
                </c:pt>
                <c:pt idx="35">
                  <c:v>4</c:v>
                </c:pt>
                <c:pt idx="36">
                  <c:v>3.9</c:v>
                </c:pt>
                <c:pt idx="37">
                  <c:v>3.9</c:v>
                </c:pt>
                <c:pt idx="38">
                  <c:v>3.8</c:v>
                </c:pt>
                <c:pt idx="39">
                  <c:v>3.8</c:v>
                </c:pt>
                <c:pt idx="40">
                  <c:v>3.7</c:v>
                </c:pt>
                <c:pt idx="41">
                  <c:v>3.7</c:v>
                </c:pt>
                <c:pt idx="42">
                  <c:v>3.6</c:v>
                </c:pt>
                <c:pt idx="43">
                  <c:v>3.6</c:v>
                </c:pt>
                <c:pt idx="44">
                  <c:v>3.5</c:v>
                </c:pt>
                <c:pt idx="45">
                  <c:v>3.5</c:v>
                </c:pt>
                <c:pt idx="46">
                  <c:v>3.4</c:v>
                </c:pt>
                <c:pt idx="47">
                  <c:v>3.4</c:v>
                </c:pt>
                <c:pt idx="48">
                  <c:v>3.3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3.1</c:v>
                </c:pt>
                <c:pt idx="54">
                  <c:v>3</c:v>
                </c:pt>
                <c:pt idx="55">
                  <c:v>2.9</c:v>
                </c:pt>
                <c:pt idx="56">
                  <c:v>2.8</c:v>
                </c:pt>
                <c:pt idx="57">
                  <c:v>2.7</c:v>
                </c:pt>
                <c:pt idx="58">
                  <c:v>2.6</c:v>
                </c:pt>
                <c:pt idx="59">
                  <c:v>2.5</c:v>
                </c:pt>
                <c:pt idx="60">
                  <c:v>2.4</c:v>
                </c:pt>
                <c:pt idx="61">
                  <c:v>2.1</c:v>
                </c:pt>
                <c:pt idx="62">
                  <c:v>2.2999999999999998</c:v>
                </c:pt>
                <c:pt idx="63">
                  <c:v>2</c:v>
                </c:pt>
                <c:pt idx="64">
                  <c:v>2.2000000000000002</c:v>
                </c:pt>
                <c:pt idx="65">
                  <c:v>1.9</c:v>
                </c:pt>
                <c:pt idx="66">
                  <c:v>2.1</c:v>
                </c:pt>
                <c:pt idx="67">
                  <c:v>1.8</c:v>
                </c:pt>
                <c:pt idx="68">
                  <c:v>2</c:v>
                </c:pt>
                <c:pt idx="69">
                  <c:v>1.7</c:v>
                </c:pt>
                <c:pt idx="70">
                  <c:v>1.9</c:v>
                </c:pt>
                <c:pt idx="71">
                  <c:v>1.6</c:v>
                </c:pt>
                <c:pt idx="72">
                  <c:v>1.8</c:v>
                </c:pt>
                <c:pt idx="73">
                  <c:v>1.7</c:v>
                </c:pt>
                <c:pt idx="74">
                  <c:v>1.6</c:v>
                </c:pt>
                <c:pt idx="75">
                  <c:v>1.5</c:v>
                </c:pt>
                <c:pt idx="76">
                  <c:v>1.4</c:v>
                </c:pt>
                <c:pt idx="7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8-4E3C-9FC7-E34F15870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467888"/>
        <c:axId val="609454448"/>
      </c:lineChart>
      <c:catAx>
        <c:axId val="6094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54448"/>
        <c:crosses val="autoZero"/>
        <c:auto val="1"/>
        <c:lblAlgn val="ctr"/>
        <c:lblOffset val="100"/>
        <c:noMultiLvlLbl val="0"/>
      </c:catAx>
      <c:valAx>
        <c:axId val="6094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56494699132586"/>
          <c:y val="0.16334722865524165"/>
          <c:w val="0.18284776902887137"/>
          <c:h val="0.68635849930523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and chlorophyll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74152996500437451"/>
          <c:h val="0.53486803732866728"/>
        </c:manualLayout>
      </c:layout>
      <c:lineChart>
        <c:grouping val="standard"/>
        <c:varyColors val="0"/>
        <c:ser>
          <c:idx val="0"/>
          <c:order val="0"/>
          <c:tx>
            <c:strRef>
              <c:f>Table1!$I$1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Table1!$H$1:$H$79</c:f>
              <c:strCache>
                <c:ptCount val="79"/>
                <c:pt idx="0">
                  <c:v>ChlorophyllConcentration</c:v>
                </c:pt>
                <c:pt idx="1">
                  <c:v>2.3</c:v>
                </c:pt>
                <c:pt idx="2">
                  <c:v>2.5</c:v>
                </c:pt>
                <c:pt idx="3">
                  <c:v>2.6</c:v>
                </c:pt>
                <c:pt idx="4">
                  <c:v>2.7</c:v>
                </c:pt>
                <c:pt idx="5">
                  <c:v>2.8</c:v>
                </c:pt>
                <c:pt idx="6">
                  <c:v>2.9</c:v>
                </c:pt>
                <c:pt idx="7">
                  <c:v>2.8</c:v>
                </c:pt>
                <c:pt idx="8">
                  <c:v>2.8</c:v>
                </c:pt>
                <c:pt idx="9">
                  <c:v>2.7</c:v>
                </c:pt>
                <c:pt idx="10">
                  <c:v>2.6</c:v>
                </c:pt>
                <c:pt idx="11">
                  <c:v>2.6</c:v>
                </c:pt>
                <c:pt idx="12">
                  <c:v>2.5</c:v>
                </c:pt>
                <c:pt idx="13">
                  <c:v>2.4</c:v>
                </c:pt>
                <c:pt idx="14">
                  <c:v>2.3</c:v>
                </c:pt>
                <c:pt idx="15">
                  <c:v>2.3</c:v>
                </c:pt>
                <c:pt idx="16">
                  <c:v>2.3</c:v>
                </c:pt>
                <c:pt idx="17">
                  <c:v>2.2</c:v>
                </c:pt>
                <c:pt idx="18">
                  <c:v>2.1</c:v>
                </c:pt>
                <c:pt idx="19">
                  <c:v>2.1</c:v>
                </c:pt>
                <c:pt idx="20">
                  <c:v>2</c:v>
                </c:pt>
                <c:pt idx="21">
                  <c:v>2</c:v>
                </c:pt>
                <c:pt idx="22">
                  <c:v>1.9</c:v>
                </c:pt>
                <c:pt idx="23">
                  <c:v>1.8</c:v>
                </c:pt>
                <c:pt idx="24">
                  <c:v>1.8</c:v>
                </c:pt>
                <c:pt idx="25">
                  <c:v>1.7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1.3</c:v>
                </c:pt>
                <c:pt idx="30">
                  <c:v>1.2</c:v>
                </c:pt>
                <c:pt idx="31">
                  <c:v>1.1</c:v>
                </c:pt>
                <c:pt idx="32">
                  <c:v>1.1</c:v>
                </c:pt>
                <c:pt idx="33">
                  <c:v>1</c:v>
                </c:pt>
                <c:pt idx="34">
                  <c:v>1</c:v>
                </c:pt>
                <c:pt idx="35">
                  <c:v>0.9</c:v>
                </c:pt>
                <c:pt idx="36">
                  <c:v>0.9</c:v>
                </c:pt>
                <c:pt idx="37">
                  <c:v>0.8</c:v>
                </c:pt>
                <c:pt idx="38">
                  <c:v>0.8</c:v>
                </c:pt>
                <c:pt idx="39">
                  <c:v>0.7</c:v>
                </c:pt>
                <c:pt idx="40">
                  <c:v>0.7</c:v>
                </c:pt>
                <c:pt idx="41">
                  <c:v>0.6</c:v>
                </c:pt>
                <c:pt idx="42">
                  <c:v>0.6</c:v>
                </c:pt>
                <c:pt idx="43">
                  <c:v>0.5</c:v>
                </c:pt>
                <c:pt idx="44">
                  <c:v>0.5</c:v>
                </c:pt>
                <c:pt idx="45">
                  <c:v>0.4</c:v>
                </c:pt>
                <c:pt idx="46">
                  <c:v>0.4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0.2</c:v>
                </c:pt>
                <c:pt idx="51">
                  <c:v>0.1</c:v>
                </c:pt>
                <c:pt idx="52">
                  <c:v>0.1</c:v>
                </c:pt>
                <c:pt idx="53">
                  <c:v>0.09</c:v>
                </c:pt>
                <c:pt idx="54">
                  <c:v>0.09</c:v>
                </c:pt>
                <c:pt idx="55">
                  <c:v>0.08</c:v>
                </c:pt>
                <c:pt idx="56">
                  <c:v>0.08</c:v>
                </c:pt>
                <c:pt idx="57">
                  <c:v>0.07</c:v>
                </c:pt>
                <c:pt idx="58">
                  <c:v>0.06</c:v>
                </c:pt>
                <c:pt idx="59">
                  <c:v>0.05</c:v>
                </c:pt>
                <c:pt idx="60">
                  <c:v>0.04</c:v>
                </c:pt>
                <c:pt idx="61">
                  <c:v>0.03</c:v>
                </c:pt>
                <c:pt idx="62">
                  <c:v>0.03</c:v>
                </c:pt>
                <c:pt idx="63">
                  <c:v>0.02</c:v>
                </c:pt>
                <c:pt idx="64">
                  <c:v>0.02</c:v>
                </c:pt>
                <c:pt idx="65">
                  <c:v>0.01</c:v>
                </c:pt>
                <c:pt idx="66">
                  <c:v>0.01</c:v>
                </c:pt>
                <c:pt idx="67">
                  <c:v>0.05</c:v>
                </c:pt>
                <c:pt idx="68">
                  <c:v>0.05</c:v>
                </c:pt>
                <c:pt idx="69">
                  <c:v>0.04</c:v>
                </c:pt>
                <c:pt idx="70">
                  <c:v>0.04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0.01</c:v>
                </c:pt>
                <c:pt idx="75">
                  <c:v>0.09</c:v>
                </c:pt>
                <c:pt idx="76">
                  <c:v>0.08</c:v>
                </c:pt>
                <c:pt idx="77">
                  <c:v>0.07</c:v>
                </c:pt>
                <c:pt idx="78">
                  <c:v>0.06</c:v>
                </c:pt>
              </c:strCache>
            </c:strRef>
          </c:cat>
          <c:val>
            <c:numRef>
              <c:f>Table1!$I$2:$I$79</c:f>
              <c:numCache>
                <c:formatCode>General</c:formatCode>
                <c:ptCount val="7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D-42A9-A4D7-3353687D7F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9464528"/>
        <c:axId val="6094784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Table1!$B$1:$B$79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5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7</c:v>
                      </c:pt>
                      <c:pt idx="56">
                        <c:v>8</c:v>
                      </c:pt>
                      <c:pt idx="57">
                        <c:v>9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12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7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52D-42A9-A4D7-3353687D7FE9}"/>
                  </c:ext>
                </c:extLst>
              </c15:ser>
            </c15:filteredLineSeries>
          </c:ext>
        </c:extLst>
      </c:lineChart>
      <c:catAx>
        <c:axId val="60946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8448"/>
        <c:crosses val="autoZero"/>
        <c:auto val="1"/>
        <c:lblAlgn val="ctr"/>
        <c:lblOffset val="100"/>
        <c:noMultiLvlLbl val="0"/>
      </c:catAx>
      <c:valAx>
        <c:axId val="6094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1947128998667"/>
          <c:y val="0.1417011154855643"/>
          <c:w val="0.19290108458020475"/>
          <c:h val="0.725116469816272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Nutrient concentration and its</a:t>
            </a:r>
            <a:r>
              <a:rPr lang="en-IN" baseline="0"/>
              <a:t> effect on </a:t>
            </a:r>
            <a:r>
              <a:rPr lang="en-IN"/>
              <a:t>Phytoplankton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56036745406818E-2"/>
          <c:y val="0.11615740740740743"/>
          <c:w val="0.73889020122484694"/>
          <c:h val="0.77644320501603947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Table1!$C$1</c:f>
              <c:strCache>
                <c:ptCount val="1"/>
                <c:pt idx="0">
                  <c:v>Phytoplankton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Table1!$K$2:$K$79</c:f>
              <c:numCache>
                <c:formatCode>General</c:formatCode>
                <c:ptCount val="78"/>
                <c:pt idx="0">
                  <c:v>0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1.3</c:v>
                </c:pt>
                <c:pt idx="21">
                  <c:v>1.4</c:v>
                </c:pt>
                <c:pt idx="22">
                  <c:v>1.5</c:v>
                </c:pt>
                <c:pt idx="23">
                  <c:v>1.6</c:v>
                </c:pt>
                <c:pt idx="24">
                  <c:v>1.7</c:v>
                </c:pt>
                <c:pt idx="25">
                  <c:v>1.8</c:v>
                </c:pt>
                <c:pt idx="26">
                  <c:v>1.9</c:v>
                </c:pt>
                <c:pt idx="27">
                  <c:v>2</c:v>
                </c:pt>
                <c:pt idx="28">
                  <c:v>2.1</c:v>
                </c:pt>
                <c:pt idx="29">
                  <c:v>2.2000000000000002</c:v>
                </c:pt>
                <c:pt idx="30">
                  <c:v>2.2999999999999998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2.4</c:v>
                </c:pt>
                <c:pt idx="34">
                  <c:v>2.5</c:v>
                </c:pt>
                <c:pt idx="35">
                  <c:v>2.5</c:v>
                </c:pt>
                <c:pt idx="36">
                  <c:v>2.6</c:v>
                </c:pt>
                <c:pt idx="37">
                  <c:v>2.6</c:v>
                </c:pt>
                <c:pt idx="38">
                  <c:v>2.7</c:v>
                </c:pt>
                <c:pt idx="39">
                  <c:v>2.7</c:v>
                </c:pt>
                <c:pt idx="40">
                  <c:v>2.8</c:v>
                </c:pt>
                <c:pt idx="41">
                  <c:v>2.8</c:v>
                </c:pt>
                <c:pt idx="42">
                  <c:v>2.9</c:v>
                </c:pt>
                <c:pt idx="43">
                  <c:v>2.9</c:v>
                </c:pt>
                <c:pt idx="44">
                  <c:v>3</c:v>
                </c:pt>
                <c:pt idx="45">
                  <c:v>3</c:v>
                </c:pt>
                <c:pt idx="46">
                  <c:v>3.1</c:v>
                </c:pt>
                <c:pt idx="47">
                  <c:v>3.1</c:v>
                </c:pt>
                <c:pt idx="48">
                  <c:v>3.2</c:v>
                </c:pt>
                <c:pt idx="49">
                  <c:v>3.2</c:v>
                </c:pt>
                <c:pt idx="50">
                  <c:v>3.3</c:v>
                </c:pt>
                <c:pt idx="51">
                  <c:v>3.3</c:v>
                </c:pt>
                <c:pt idx="52">
                  <c:v>3.4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4.4000000000000004</c:v>
                </c:pt>
                <c:pt idx="62">
                  <c:v>4.2</c:v>
                </c:pt>
                <c:pt idx="63">
                  <c:v>4.5</c:v>
                </c:pt>
                <c:pt idx="64">
                  <c:v>4.3</c:v>
                </c:pt>
                <c:pt idx="65">
                  <c:v>4.5999999999999996</c:v>
                </c:pt>
                <c:pt idx="66">
                  <c:v>4.4000000000000004</c:v>
                </c:pt>
                <c:pt idx="67">
                  <c:v>4.7</c:v>
                </c:pt>
                <c:pt idx="68">
                  <c:v>4.5</c:v>
                </c:pt>
                <c:pt idx="69">
                  <c:v>4.8</c:v>
                </c:pt>
                <c:pt idx="70">
                  <c:v>4.5999999999999996</c:v>
                </c:pt>
                <c:pt idx="71">
                  <c:v>4.9000000000000004</c:v>
                </c:pt>
                <c:pt idx="72">
                  <c:v>4.7</c:v>
                </c:pt>
                <c:pt idx="73">
                  <c:v>4.8</c:v>
                </c:pt>
                <c:pt idx="74">
                  <c:v>4.9000000000000004</c:v>
                </c:pt>
                <c:pt idx="75">
                  <c:v>5</c:v>
                </c:pt>
                <c:pt idx="76">
                  <c:v>5.0999999999999996</c:v>
                </c:pt>
                <c:pt idx="77">
                  <c:v>5.2</c:v>
                </c:pt>
              </c:numCache>
            </c:numRef>
          </c:xVal>
          <c:yVal>
            <c:numRef>
              <c:f>Table1!$C$2:$C$79</c:f>
              <c:numCache>
                <c:formatCode>0%</c:formatCode>
                <c:ptCount val="78"/>
                <c:pt idx="0">
                  <c:v>0.25</c:v>
                </c:pt>
                <c:pt idx="1">
                  <c:v>0.27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0.35</c:v>
                </c:pt>
                <c:pt idx="10">
                  <c:v>0.36</c:v>
                </c:pt>
                <c:pt idx="11">
                  <c:v>0.37</c:v>
                </c:pt>
                <c:pt idx="12">
                  <c:v>0.38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0.43</c:v>
                </c:pt>
                <c:pt idx="20">
                  <c:v>0.44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0.48</c:v>
                </c:pt>
                <c:pt idx="25">
                  <c:v>0.49</c:v>
                </c:pt>
                <c:pt idx="26">
                  <c:v>0.5</c:v>
                </c:pt>
                <c:pt idx="27">
                  <c:v>0.51</c:v>
                </c:pt>
                <c:pt idx="28">
                  <c:v>0.52</c:v>
                </c:pt>
                <c:pt idx="29">
                  <c:v>0.53</c:v>
                </c:pt>
                <c:pt idx="30">
                  <c:v>0.54</c:v>
                </c:pt>
                <c:pt idx="31">
                  <c:v>0.54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0.59</c:v>
                </c:pt>
                <c:pt idx="41">
                  <c:v>0.59</c:v>
                </c:pt>
                <c:pt idx="42">
                  <c:v>0.6</c:v>
                </c:pt>
                <c:pt idx="43">
                  <c:v>0.6</c:v>
                </c:pt>
                <c:pt idx="44">
                  <c:v>0.61</c:v>
                </c:pt>
                <c:pt idx="45">
                  <c:v>0.61</c:v>
                </c:pt>
                <c:pt idx="46">
                  <c:v>0.62</c:v>
                </c:pt>
                <c:pt idx="47">
                  <c:v>0.62</c:v>
                </c:pt>
                <c:pt idx="48">
                  <c:v>0.63</c:v>
                </c:pt>
                <c:pt idx="49">
                  <c:v>0.63</c:v>
                </c:pt>
                <c:pt idx="50">
                  <c:v>0.64</c:v>
                </c:pt>
                <c:pt idx="51">
                  <c:v>0.64</c:v>
                </c:pt>
                <c:pt idx="52">
                  <c:v>0.65</c:v>
                </c:pt>
                <c:pt idx="53">
                  <c:v>0.65</c:v>
                </c:pt>
                <c:pt idx="54">
                  <c:v>0.66</c:v>
                </c:pt>
                <c:pt idx="55">
                  <c:v>0.67</c:v>
                </c:pt>
                <c:pt idx="56">
                  <c:v>0.68</c:v>
                </c:pt>
                <c:pt idx="57">
                  <c:v>0.69</c:v>
                </c:pt>
                <c:pt idx="58">
                  <c:v>0.7</c:v>
                </c:pt>
                <c:pt idx="59">
                  <c:v>0.71</c:v>
                </c:pt>
                <c:pt idx="60">
                  <c:v>0.72</c:v>
                </c:pt>
                <c:pt idx="61">
                  <c:v>0.72</c:v>
                </c:pt>
                <c:pt idx="62">
                  <c:v>0.73</c:v>
                </c:pt>
                <c:pt idx="63">
                  <c:v>0.73</c:v>
                </c:pt>
                <c:pt idx="64">
                  <c:v>0.74</c:v>
                </c:pt>
                <c:pt idx="65">
                  <c:v>0.74</c:v>
                </c:pt>
                <c:pt idx="66">
                  <c:v>0.75</c:v>
                </c:pt>
                <c:pt idx="67">
                  <c:v>0.75</c:v>
                </c:pt>
                <c:pt idx="68">
                  <c:v>0.76</c:v>
                </c:pt>
                <c:pt idx="69">
                  <c:v>0.76</c:v>
                </c:pt>
                <c:pt idx="70">
                  <c:v>0.77</c:v>
                </c:pt>
                <c:pt idx="71">
                  <c:v>0.77</c:v>
                </c:pt>
                <c:pt idx="72">
                  <c:v>0.78</c:v>
                </c:pt>
                <c:pt idx="73">
                  <c:v>0.79</c:v>
                </c:pt>
                <c:pt idx="74">
                  <c:v>0.8</c:v>
                </c:pt>
                <c:pt idx="75">
                  <c:v>0.81</c:v>
                </c:pt>
                <c:pt idx="76">
                  <c:v>0.82</c:v>
                </c:pt>
                <c:pt idx="77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31-4CC4-BD5C-78529B5F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478671"/>
        <c:axId val="1445481551"/>
      </c:scatterChart>
      <c:valAx>
        <c:axId val="14454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81551"/>
        <c:crosses val="autoZero"/>
        <c:crossBetween val="midCat"/>
      </c:valAx>
      <c:valAx>
        <c:axId val="14454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78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23512685914265"/>
          <c:y val="0.43192002041411492"/>
          <c:w val="0.19809820647419071"/>
          <c:h val="0.45602070574511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and growth rates have positive correlation with moving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01555637097116E-2"/>
          <c:y val="0.21709566889093479"/>
          <c:w val="0.90130317565296114"/>
          <c:h val="0.61192300459889792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Table1!$I$2:$I$79</c:f>
              <c:numCache>
                <c:formatCode>General</c:formatCode>
                <c:ptCount val="7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</c:numCache>
            </c:numRef>
          </c:cat>
          <c:val>
            <c:numRef>
              <c:f>Table1!$D$2:$D$79</c:f>
              <c:numCache>
                <c:formatCode>0%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0.09</c:v>
                </c:pt>
                <c:pt idx="4">
                  <c:v>0.08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0.11</c:v>
                </c:pt>
                <c:pt idx="9">
                  <c:v>0.09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0.12</c:v>
                </c:pt>
                <c:pt idx="15">
                  <c:v>0.09</c:v>
                </c:pt>
                <c:pt idx="16">
                  <c:v>0.08</c:v>
                </c:pt>
                <c:pt idx="17">
                  <c:v>0.1</c:v>
                </c:pt>
                <c:pt idx="18">
                  <c:v>0.11</c:v>
                </c:pt>
                <c:pt idx="19">
                  <c:v>0.09</c:v>
                </c:pt>
                <c:pt idx="20">
                  <c:v>0.08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0.08</c:v>
                </c:pt>
                <c:pt idx="26">
                  <c:v>7.0000000000000007E-2</c:v>
                </c:pt>
                <c:pt idx="27">
                  <c:v>0.06</c:v>
                </c:pt>
                <c:pt idx="28">
                  <c:v>0.05</c:v>
                </c:pt>
                <c:pt idx="29">
                  <c:v>0.04</c:v>
                </c:pt>
                <c:pt idx="30">
                  <c:v>0.03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0.02</c:v>
                </c:pt>
                <c:pt idx="40">
                  <c:v>0.03</c:v>
                </c:pt>
                <c:pt idx="41">
                  <c:v>0.03</c:v>
                </c:pt>
                <c:pt idx="42">
                  <c:v>0.04</c:v>
                </c:pt>
                <c:pt idx="43">
                  <c:v>0.04</c:v>
                </c:pt>
                <c:pt idx="44">
                  <c:v>0.05</c:v>
                </c:pt>
                <c:pt idx="45">
                  <c:v>0.05</c:v>
                </c:pt>
                <c:pt idx="46">
                  <c:v>0.06</c:v>
                </c:pt>
                <c:pt idx="47">
                  <c:v>0.06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0.08</c:v>
                </c:pt>
                <c:pt idx="51">
                  <c:v>0.08</c:v>
                </c:pt>
                <c:pt idx="52">
                  <c:v>0.09</c:v>
                </c:pt>
                <c:pt idx="53">
                  <c:v>0.09</c:v>
                </c:pt>
                <c:pt idx="54">
                  <c:v>0.1</c:v>
                </c:pt>
                <c:pt idx="55">
                  <c:v>0.11</c:v>
                </c:pt>
                <c:pt idx="56">
                  <c:v>0.12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0.15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0.19</c:v>
                </c:pt>
                <c:pt idx="68">
                  <c:v>0.2</c:v>
                </c:pt>
                <c:pt idx="69">
                  <c:v>0.2</c:v>
                </c:pt>
                <c:pt idx="70">
                  <c:v>0.21</c:v>
                </c:pt>
                <c:pt idx="71">
                  <c:v>0.21</c:v>
                </c:pt>
                <c:pt idx="72">
                  <c:v>0.22</c:v>
                </c:pt>
                <c:pt idx="73">
                  <c:v>0.23</c:v>
                </c:pt>
                <c:pt idx="74">
                  <c:v>0.24</c:v>
                </c:pt>
                <c:pt idx="75">
                  <c:v>0.25</c:v>
                </c:pt>
                <c:pt idx="76">
                  <c:v>0.26</c:v>
                </c:pt>
                <c:pt idx="77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6-4436-A74A-7297939C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73371264"/>
        <c:axId val="1073349184"/>
      </c:lineChart>
      <c:catAx>
        <c:axId val="10733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49184"/>
        <c:crosses val="autoZero"/>
        <c:auto val="1"/>
        <c:lblAlgn val="ctr"/>
        <c:lblOffset val="100"/>
        <c:noMultiLvlLbl val="0"/>
      </c:catAx>
      <c:valAx>
        <c:axId val="10733491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71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and growth rates have positive correlation with moving average</a:t>
            </a:r>
            <a:endParaRPr lang="en-US"/>
          </a:p>
        </c:rich>
      </c:tx>
      <c:layout>
        <c:manualLayout>
          <c:xMode val="edge"/>
          <c:yMode val="edge"/>
          <c:x val="0.1032495921782388"/>
          <c:y val="1.8106998818411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257436239193887E-2"/>
          <c:y val="0.2259551277020605"/>
          <c:w val="0.90130317565296114"/>
          <c:h val="0.61192300459889792"/>
        </c:manualLayout>
      </c:layout>
      <c:scatterChart>
        <c:scatterStyle val="lineMarker"/>
        <c:varyColors val="0"/>
        <c:ser>
          <c:idx val="0"/>
          <c:order val="0"/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Table1!$I$2:$I$79</c:f>
              <c:numCache>
                <c:formatCode>General</c:formatCode>
                <c:ptCount val="7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</c:numCache>
            </c:numRef>
          </c:xVal>
          <c:yVal>
            <c:numRef>
              <c:f>Table1!$D$2:$D$79</c:f>
              <c:numCache>
                <c:formatCode>0%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0.09</c:v>
                </c:pt>
                <c:pt idx="4">
                  <c:v>0.08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0.11</c:v>
                </c:pt>
                <c:pt idx="9">
                  <c:v>0.09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0.12</c:v>
                </c:pt>
                <c:pt idx="15">
                  <c:v>0.09</c:v>
                </c:pt>
                <c:pt idx="16">
                  <c:v>0.08</c:v>
                </c:pt>
                <c:pt idx="17">
                  <c:v>0.1</c:v>
                </c:pt>
                <c:pt idx="18">
                  <c:v>0.11</c:v>
                </c:pt>
                <c:pt idx="19">
                  <c:v>0.09</c:v>
                </c:pt>
                <c:pt idx="20">
                  <c:v>0.08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0.08</c:v>
                </c:pt>
                <c:pt idx="26">
                  <c:v>7.0000000000000007E-2</c:v>
                </c:pt>
                <c:pt idx="27">
                  <c:v>0.06</c:v>
                </c:pt>
                <c:pt idx="28">
                  <c:v>0.05</c:v>
                </c:pt>
                <c:pt idx="29">
                  <c:v>0.04</c:v>
                </c:pt>
                <c:pt idx="30">
                  <c:v>0.03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0.02</c:v>
                </c:pt>
                <c:pt idx="40">
                  <c:v>0.03</c:v>
                </c:pt>
                <c:pt idx="41">
                  <c:v>0.03</c:v>
                </c:pt>
                <c:pt idx="42">
                  <c:v>0.04</c:v>
                </c:pt>
                <c:pt idx="43">
                  <c:v>0.04</c:v>
                </c:pt>
                <c:pt idx="44">
                  <c:v>0.05</c:v>
                </c:pt>
                <c:pt idx="45">
                  <c:v>0.05</c:v>
                </c:pt>
                <c:pt idx="46">
                  <c:v>0.06</c:v>
                </c:pt>
                <c:pt idx="47">
                  <c:v>0.06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0.08</c:v>
                </c:pt>
                <c:pt idx="51">
                  <c:v>0.08</c:v>
                </c:pt>
                <c:pt idx="52">
                  <c:v>0.09</c:v>
                </c:pt>
                <c:pt idx="53">
                  <c:v>0.09</c:v>
                </c:pt>
                <c:pt idx="54">
                  <c:v>0.1</c:v>
                </c:pt>
                <c:pt idx="55">
                  <c:v>0.11</c:v>
                </c:pt>
                <c:pt idx="56">
                  <c:v>0.12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0.15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0.19</c:v>
                </c:pt>
                <c:pt idx="68">
                  <c:v>0.2</c:v>
                </c:pt>
                <c:pt idx="69">
                  <c:v>0.2</c:v>
                </c:pt>
                <c:pt idx="70">
                  <c:v>0.21</c:v>
                </c:pt>
                <c:pt idx="71">
                  <c:v>0.21</c:v>
                </c:pt>
                <c:pt idx="72">
                  <c:v>0.22</c:v>
                </c:pt>
                <c:pt idx="73">
                  <c:v>0.23</c:v>
                </c:pt>
                <c:pt idx="74">
                  <c:v>0.24</c:v>
                </c:pt>
                <c:pt idx="75">
                  <c:v>0.25</c:v>
                </c:pt>
                <c:pt idx="76">
                  <c:v>0.26</c:v>
                </c:pt>
                <c:pt idx="77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C-4829-BA1B-0B234A9285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73371264"/>
        <c:axId val="1073349184"/>
      </c:scatterChart>
      <c:valAx>
        <c:axId val="10733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49184"/>
        <c:crosses val="autoZero"/>
        <c:crossBetween val="midCat"/>
      </c:valAx>
      <c:valAx>
        <c:axId val="10733491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7126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Analysis.xlsx]Table1!PivotTable3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Oxygen level and its causes</a:t>
            </a:r>
          </a:p>
        </c:rich>
      </c:tx>
      <c:layout>
        <c:manualLayout>
          <c:xMode val="edge"/>
          <c:yMode val="edge"/>
          <c:x val="2.8757408228333017E-2"/>
          <c:y val="4.8448680969394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7.9376654592042087E-2"/>
              <c:y val="0.1236378785985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4.1888630011961303E-2"/>
              <c:y val="0.215822355538890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748870484062062"/>
                  <c:h val="5.4899470899470899E-2"/>
                </c:manualLayout>
              </c15:layout>
            </c:ext>
          </c:extLst>
        </c:dLbl>
      </c:pivotFmt>
      <c:pivotFmt>
        <c:idx val="4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057113541152928"/>
              <c:y val="0.254163729533808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71567943855828"/>
                  <c:h val="6.7597883597883587E-2"/>
                </c:manualLayout>
              </c15:layout>
            </c:ext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2733162134430825"/>
              <c:y val="0.275065283506228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0346502043616044"/>
              <c:y val="9.05276840394949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2952318460192475"/>
              <c:y val="-9.12925884264467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187034120734908"/>
              <c:y val="-9.05486814148233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785581802274715"/>
              <c:y val="-9.58806815814689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5689763779527556E-2"/>
              <c:y val="-0.203857517810273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8545249343832021"/>
              <c:y val="-5.52960879890013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7560699912510935"/>
              <c:y val="0.12821830604507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1568227297721688E-2"/>
              <c:y val="0.2243746198391867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9E33B22-16EA-4115-B3C5-FB6288BE0EE1}" type="CATEGORYNAME">
                  <a:rPr lang="en-US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F674A737-5423-4FAB-8397-A17B911534A5}" type="VALU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>
                    <a:solidFill>
                      <a:sysClr val="windowText" lastClr="000000"/>
                    </a:solidFill>
                  </a:rPr>
                  <a:t>,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7.9376654592042087E-2"/>
              <c:y val="0.1236378785985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4.1888630011961303E-2"/>
              <c:y val="0.215822355538890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748870484062062"/>
                  <c:h val="5.4899470899470899E-2"/>
                </c:manualLayout>
              </c15:layout>
            </c:ext>
          </c:extLst>
        </c:dLbl>
      </c:pivotFmt>
      <c:pivotFmt>
        <c:idx val="7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057113541152928"/>
              <c:y val="0.254163729533808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71567943855828"/>
                  <c:h val="6.7597883597883587E-2"/>
                </c:manualLayout>
              </c15:layout>
            </c:ext>
          </c:extLst>
        </c:dLbl>
      </c:pivotFmt>
      <c:pivotFmt>
        <c:idx val="7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2733162134430825"/>
              <c:y val="0.275065283506228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0346502043616044"/>
              <c:y val="9.05276840394949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2952318460192475"/>
              <c:y val="-9.12925884264467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187034120734908"/>
              <c:y val="-9.05486814148233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785581802274715"/>
              <c:y val="-9.58806815814689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5689763779527556E-2"/>
              <c:y val="-0.203857517810273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8545249343832021"/>
              <c:y val="-5.52960879890013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7560699912510935"/>
              <c:y val="0.12821830604507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1568227297721688E-2"/>
              <c:y val="0.2243746198391867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9E33B22-16EA-4115-B3C5-FB6288BE0EE1}" type="CATEGORYNAME">
                  <a:rPr lang="en-US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F674A737-5423-4FAB-8397-A17B911534A5}" type="VALU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>
                    <a:solidFill>
                      <a:sysClr val="windowText" lastClr="000000"/>
                    </a:solidFill>
                  </a:rPr>
                  <a:t>,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2430162589900071"/>
              <c:y val="0.102414462711858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4.540977256644553E-2"/>
              <c:y val="0.194027513644856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748870484062062"/>
                  <c:h val="5.4899470899470899E-2"/>
                </c:manualLayout>
              </c15:layout>
            </c:ext>
          </c:extLst>
        </c:dLbl>
      </c:pivotFmt>
      <c:pivotFmt>
        <c:idx val="9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50396019337971"/>
              <c:y val="0.271371203588271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71567943855828"/>
                  <c:h val="6.7597883597883587E-2"/>
                </c:manualLayout>
              </c15:layout>
            </c:ext>
          </c:extLst>
        </c:dLbl>
      </c:pivotFmt>
      <c:pivotFmt>
        <c:idx val="9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216772008662758"/>
              <c:y val="0.340107019789636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6382766650796621"/>
              <c:y val="0.129301430161398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8751952601488261"/>
              <c:y val="-0.134882368472945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484174903569826"/>
              <c:y val="-0.11647376143477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6075415318236072"/>
              <c:y val="-0.109185920981828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5689763779527556E-2"/>
              <c:y val="-0.203857517810273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7728439701977733"/>
              <c:y val="-8.50088737520763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7560699912510935"/>
              <c:y val="0.12821830604507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2.0307055477759677E-2"/>
              <c:y val="0.18192762627967526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9E33B22-16EA-4115-B3C5-FB6288BE0EE1}" type="CATEGORYNAME">
                  <a:rPr lang="en-US" sz="1200"/>
                  <a:pPr>
                    <a:defRPr/>
                  </a:pPr>
                  <a:t>[CATEGORY NAME]</a:t>
                </a:fld>
                <a:r>
                  <a:rPr lang="en-US" sz="1200" baseline="0"/>
                  <a:t>, </a:t>
                </a:r>
                <a:fld id="{F674A737-5423-4FAB-8397-A17B911534A5}" type="VALUE">
                  <a:rPr lang="en-US" sz="1200" baseline="0"/>
                  <a:pPr>
                    <a:defRPr/>
                  </a:pPr>
                  <a:t>[VALUE]</a:t>
                </a:fld>
                <a:r>
                  <a:rPr lang="en-US" sz="1200" baseline="0">
                    <a:solidFill>
                      <a:sysClr val="windowText" lastClr="000000"/>
                    </a:solidFill>
                  </a:rPr>
                  <a:t>,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6707567514376288"/>
          <c:y val="5.8281701235827522E-2"/>
          <c:w val="0.48867543393779361"/>
          <c:h val="1"/>
        </c:manualLayout>
      </c:layout>
      <c:pieChart>
        <c:varyColors val="1"/>
        <c:ser>
          <c:idx val="0"/>
          <c:order val="0"/>
          <c:tx>
            <c:strRef>
              <c:f>Table1!$W$69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123-4583-AD26-32B06C2A925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123-4583-AD26-32B06C2A925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123-4583-AD26-32B06C2A925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123-4583-AD26-32B06C2A925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123-4583-AD26-32B06C2A925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123-4583-AD26-32B06C2A925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123-4583-AD26-32B06C2A925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123-4583-AD26-32B06C2A925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123-4583-AD26-32B06C2A925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123-4583-AD26-32B06C2A925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123-4583-AD26-32B06C2A925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E123-4583-AD26-32B06C2A925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E123-4583-AD26-32B06C2A925E}"/>
              </c:ext>
            </c:extLst>
          </c:dPt>
          <c:dLbls>
            <c:dLbl>
              <c:idx val="0"/>
              <c:layout>
                <c:manualLayout>
                  <c:x val="-0.12430162589900071"/>
                  <c:y val="0.1024144627118587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23-4583-AD26-32B06C2A925E}"/>
                </c:ext>
              </c:extLst>
            </c:dLbl>
            <c:dLbl>
              <c:idx val="1"/>
              <c:layout>
                <c:manualLayout>
                  <c:x val="-4.540977256644553E-2"/>
                  <c:y val="0.1940275136448560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48870484062062"/>
                      <c:h val="5.48994708994708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123-4583-AD26-32B06C2A925E}"/>
                </c:ext>
              </c:extLst>
            </c:dLbl>
            <c:dLbl>
              <c:idx val="2"/>
              <c:layout>
                <c:manualLayout>
                  <c:x val="-0.1150396019337971"/>
                  <c:y val="0.2713712035882712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471567943855828"/>
                      <c:h val="6.75978835978835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123-4583-AD26-32B06C2A925E}"/>
                </c:ext>
              </c:extLst>
            </c:dLbl>
            <c:dLbl>
              <c:idx val="3"/>
              <c:layout>
                <c:manualLayout>
                  <c:x val="-0.11216772008662758"/>
                  <c:y val="0.3401070197896368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23-4583-AD26-32B06C2A925E}"/>
                </c:ext>
              </c:extLst>
            </c:dLbl>
            <c:dLbl>
              <c:idx val="4"/>
              <c:layout>
                <c:manualLayout>
                  <c:x val="-0.16382766650796621"/>
                  <c:y val="0.1293014301613986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23-4583-AD26-32B06C2A925E}"/>
                </c:ext>
              </c:extLst>
            </c:dLbl>
            <c:dLbl>
              <c:idx val="5"/>
              <c:layout>
                <c:manualLayout>
                  <c:x val="-0.18751952601488261"/>
                  <c:y val="-0.1348823684729459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23-4583-AD26-32B06C2A925E}"/>
                </c:ext>
              </c:extLst>
            </c:dLbl>
            <c:dLbl>
              <c:idx val="6"/>
              <c:layout>
                <c:manualLayout>
                  <c:x val="-0.1484174903569826"/>
                  <c:y val="-0.1164737614347739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23-4583-AD26-32B06C2A925E}"/>
                </c:ext>
              </c:extLst>
            </c:dLbl>
            <c:dLbl>
              <c:idx val="7"/>
              <c:layout>
                <c:manualLayout>
                  <c:x val="-0.16075415318236072"/>
                  <c:y val="-0.1091859209818280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123-4583-AD26-32B06C2A925E}"/>
                </c:ext>
              </c:extLst>
            </c:dLbl>
            <c:dLbl>
              <c:idx val="8"/>
              <c:layout>
                <c:manualLayout>
                  <c:x val="8.5689763779527556E-2"/>
                  <c:y val="-0.2038575178102738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123-4583-AD26-32B06C2A925E}"/>
                </c:ext>
              </c:extLst>
            </c:dLbl>
            <c:dLbl>
              <c:idx val="9"/>
              <c:layout>
                <c:manualLayout>
                  <c:x val="0.17728439701977733"/>
                  <c:y val="-8.50088737520763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123-4583-AD26-32B06C2A925E}"/>
                </c:ext>
              </c:extLst>
            </c:dLbl>
            <c:dLbl>
              <c:idx val="10"/>
              <c:layout>
                <c:manualLayout>
                  <c:x val="0.17560699912510935"/>
                  <c:y val="0.128218306045077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123-4583-AD26-32B06C2A925E}"/>
                </c:ext>
              </c:extLst>
            </c:dLbl>
            <c:dLbl>
              <c:idx val="11"/>
              <c:layout>
                <c:manualLayout>
                  <c:x val="2.0307055477759677E-2"/>
                  <c:y val="0.18192762627967526"/>
                </c:manualLayout>
              </c:layout>
              <c:tx>
                <c:rich>
                  <a:bodyPr/>
                  <a:lstStyle/>
                  <a:p>
                    <a:fld id="{D9E33B22-16EA-4115-B3C5-FB6288BE0EE1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, </a:t>
                    </a:r>
                    <a:fld id="{F674A737-5423-4FAB-8397-A17B911534A5}" type="VALUE">
                      <a:rPr lang="en-US" sz="1200" baseline="0"/>
                      <a:pPr/>
                      <a:t>[VALUE]</a:t>
                    </a:fld>
                    <a:r>
                      <a:rPr lang="en-US" sz="1200" baseline="0">
                        <a:solidFill>
                          <a:sysClr val="windowText" lastClr="000000"/>
                        </a:solidFill>
                      </a:rPr>
                      <a:t>,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E123-4583-AD26-32B06C2A925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123-4583-AD26-32B06C2A92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Table1!$V$70:$V$83</c:f>
              <c:strCache>
                <c:ptCount val="13"/>
                <c:pt idx="0">
                  <c:v>Algal Blooms</c:v>
                </c:pt>
                <c:pt idx="1">
                  <c:v>Chemical Spills</c:v>
                </c:pt>
                <c:pt idx="2">
                  <c:v>Climate Change</c:v>
                </c:pt>
                <c:pt idx="3">
                  <c:v>Competition</c:v>
                </c:pt>
                <c:pt idx="4">
                  <c:v>Disease outbreak</c:v>
                </c:pt>
                <c:pt idx="5">
                  <c:v>Drought</c:v>
                </c:pt>
                <c:pt idx="6">
                  <c:v>Floods</c:v>
                </c:pt>
                <c:pt idx="7">
                  <c:v>Others</c:v>
                </c:pt>
                <c:pt idx="8">
                  <c:v>Overfishing</c:v>
                </c:pt>
                <c:pt idx="9">
                  <c:v>Parasites</c:v>
                </c:pt>
                <c:pt idx="10">
                  <c:v>Pollution</c:v>
                </c:pt>
                <c:pt idx="11">
                  <c:v>Predation</c:v>
                </c:pt>
                <c:pt idx="12">
                  <c:v>Unknown</c:v>
                </c:pt>
              </c:strCache>
            </c:strRef>
          </c:cat>
          <c:val>
            <c:numRef>
              <c:f>Table1!$W$70:$W$83</c:f>
              <c:numCache>
                <c:formatCode>General</c:formatCode>
                <c:ptCount val="13"/>
                <c:pt idx="0">
                  <c:v>7.9</c:v>
                </c:pt>
                <c:pt idx="1">
                  <c:v>9.1</c:v>
                </c:pt>
                <c:pt idx="2">
                  <c:v>8.7999999999999989</c:v>
                </c:pt>
                <c:pt idx="3">
                  <c:v>6.8000000000000007</c:v>
                </c:pt>
                <c:pt idx="4">
                  <c:v>71.7</c:v>
                </c:pt>
                <c:pt idx="5">
                  <c:v>3.7</c:v>
                </c:pt>
                <c:pt idx="6">
                  <c:v>7.1000000000000005</c:v>
                </c:pt>
                <c:pt idx="7">
                  <c:v>13.3</c:v>
                </c:pt>
                <c:pt idx="8">
                  <c:v>81.300000000000011</c:v>
                </c:pt>
                <c:pt idx="9">
                  <c:v>10.7</c:v>
                </c:pt>
                <c:pt idx="10">
                  <c:v>73.399999999999991</c:v>
                </c:pt>
                <c:pt idx="11">
                  <c:v>7.6</c:v>
                </c:pt>
                <c:pt idx="1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123-4583-AD26-32B06C2A925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9459204758374259E-2"/>
          <c:y val="0.15949591740558897"/>
          <c:w val="0.2045844081851611"/>
          <c:h val="0.7371380729084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Analysis.xlsx]Table1!PivotTable5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6">
                    <a:lumMod val="50000"/>
                  </a:schemeClr>
                </a:solidFill>
              </a:rPr>
              <a:t>High Growth</a:t>
            </a:r>
            <a:r>
              <a:rPr lang="en-US" sz="2000" b="1" baseline="0">
                <a:solidFill>
                  <a:schemeClr val="accent6">
                    <a:lumMod val="50000"/>
                  </a:schemeClr>
                </a:solidFill>
              </a:rPr>
              <a:t> rate  </a:t>
            </a:r>
            <a:endParaRPr lang="en-US" sz="2000" b="1">
              <a:solidFill>
                <a:schemeClr val="accent6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60944502688729174"/>
          <c:y val="4.3241086755427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11B3848-3AE1-4021-BEB7-1AD372C77978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11B3848-3AE1-4021-BEB7-1AD372C77978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11B3848-3AE1-4021-BEB7-1AD372C77978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4635304233496282E-3"/>
              <c:y val="-2.5768572406710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8913180456446917E-2"/>
              <c:y val="-3.59805431929704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6824447928571776E-2"/>
          <c:y val="0.10666990900103175"/>
          <c:w val="0.82112242030919802"/>
          <c:h val="0.8878685798530197"/>
        </c:manualLayout>
      </c:layout>
      <c:pieChart>
        <c:varyColors val="1"/>
        <c:ser>
          <c:idx val="0"/>
          <c:order val="0"/>
          <c:tx>
            <c:strRef>
              <c:f>Table1!$W$85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C0-4BEB-A6D1-8C08507D078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C0-4BEB-A6D1-8C08507D078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C0-4BEB-A6D1-8C08507D078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C0-4BEB-A6D1-8C08507D078C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C0-4BEB-A6D1-8C08507D078C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EC0-4BEB-A6D1-8C08507D078C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EC0-4BEB-A6D1-8C08507D078C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EC0-4BEB-A6D1-8C08507D078C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EC0-4BEB-A6D1-8C08507D078C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EC0-4BEB-A6D1-8C08507D07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EC0-4BEB-A6D1-8C08507D078C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EC0-4BEB-A6D1-8C08507D078C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EC0-4BEB-A6D1-8C08507D078C}"/>
              </c:ext>
            </c:extLst>
          </c:dPt>
          <c:dLbls>
            <c:dLbl>
              <c:idx val="9"/>
              <c:layout>
                <c:manualLayout>
                  <c:x val="2.4635304233496282E-3"/>
                  <c:y val="-2.57685724067100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EC0-4BEB-A6D1-8C08507D078C}"/>
                </c:ext>
              </c:extLst>
            </c:dLbl>
            <c:dLbl>
              <c:idx val="10"/>
              <c:layout>
                <c:manualLayout>
                  <c:x val="-5.8913180456446917E-2"/>
                  <c:y val="-3.59805431929704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EC0-4BEB-A6D1-8C08507D07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Table1!$V$86:$V$99</c:f>
              <c:strCache>
                <c:ptCount val="13"/>
                <c:pt idx="0">
                  <c:v>Overfishing</c:v>
                </c:pt>
                <c:pt idx="1">
                  <c:v>Disease outbreak</c:v>
                </c:pt>
                <c:pt idx="2">
                  <c:v>Pollution</c:v>
                </c:pt>
                <c:pt idx="3">
                  <c:v>Parasites</c:v>
                </c:pt>
                <c:pt idx="4">
                  <c:v>Competition</c:v>
                </c:pt>
                <c:pt idx="5">
                  <c:v>Floods</c:v>
                </c:pt>
                <c:pt idx="6">
                  <c:v>Predation</c:v>
                </c:pt>
                <c:pt idx="7">
                  <c:v>Drought</c:v>
                </c:pt>
                <c:pt idx="8">
                  <c:v>Algal Blooms</c:v>
                </c:pt>
                <c:pt idx="9">
                  <c:v>Unknown</c:v>
                </c:pt>
                <c:pt idx="10">
                  <c:v>Climate Change</c:v>
                </c:pt>
                <c:pt idx="11">
                  <c:v>Chemical Spills</c:v>
                </c:pt>
                <c:pt idx="12">
                  <c:v>Others</c:v>
                </c:pt>
              </c:strCache>
            </c:strRef>
          </c:cat>
          <c:val>
            <c:numRef>
              <c:f>Table1!$W$86:$W$99</c:f>
              <c:numCache>
                <c:formatCode>General</c:formatCode>
                <c:ptCount val="13"/>
                <c:pt idx="0">
                  <c:v>1.4800000000000002</c:v>
                </c:pt>
                <c:pt idx="1">
                  <c:v>1.4800000000000002</c:v>
                </c:pt>
                <c:pt idx="2">
                  <c:v>1.37</c:v>
                </c:pt>
                <c:pt idx="3">
                  <c:v>0.55000000000000004</c:v>
                </c:pt>
                <c:pt idx="4">
                  <c:v>0.49</c:v>
                </c:pt>
                <c:pt idx="5">
                  <c:v>0.46</c:v>
                </c:pt>
                <c:pt idx="6">
                  <c:v>0.41000000000000003</c:v>
                </c:pt>
                <c:pt idx="7">
                  <c:v>0.4</c:v>
                </c:pt>
                <c:pt idx="8">
                  <c:v>0.38</c:v>
                </c:pt>
                <c:pt idx="9">
                  <c:v>0.36</c:v>
                </c:pt>
                <c:pt idx="10">
                  <c:v>0.35000000000000003</c:v>
                </c:pt>
                <c:pt idx="11">
                  <c:v>0.28999999999999998</c:v>
                </c:pt>
                <c:pt idx="1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EC0-4BEB-A6D1-8C08507D078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222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Analysis.xlsx]Table1!PivotTable9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6">
                    <a:lumMod val="50000"/>
                  </a:schemeClr>
                </a:solidFill>
              </a:rPr>
              <a:t>High Decrease</a:t>
            </a:r>
            <a:r>
              <a:rPr lang="en-US" sz="2000" b="1" baseline="0">
                <a:solidFill>
                  <a:schemeClr val="accent6">
                    <a:lumMod val="50000"/>
                  </a:schemeClr>
                </a:solidFill>
              </a:rPr>
              <a:t> rate  </a:t>
            </a:r>
            <a:endParaRPr lang="en-US" sz="2000" b="1">
              <a:solidFill>
                <a:schemeClr val="accent6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60835128793803772"/>
          <c:y val="3.137651391651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0721566054243213E-2"/>
          <c:y val="8.4813980008614176E-2"/>
          <c:w val="0.85233411150239391"/>
          <c:h val="0.89153512950640146"/>
        </c:manualLayout>
      </c:layout>
      <c:pieChart>
        <c:varyColors val="1"/>
        <c:ser>
          <c:idx val="0"/>
          <c:order val="0"/>
          <c:tx>
            <c:strRef>
              <c:f>Table1!$Y$85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4B-4770-BFEA-64DF4BB5728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4B-4770-BFEA-64DF4BB5728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4B-4770-BFEA-64DF4BB5728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4B-4770-BFEA-64DF4BB5728F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4B-4770-BFEA-64DF4BB5728F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4B-4770-BFEA-64DF4BB5728F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74B-4770-BFEA-64DF4BB5728F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74B-4770-BFEA-64DF4BB5728F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74B-4770-BFEA-64DF4BB5728F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74B-4770-BFEA-64DF4BB5728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74B-4770-BFEA-64DF4BB5728F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74B-4770-BFEA-64DF4BB5728F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74B-4770-BFEA-64DF4BB572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Table1!$X$86:$X$99</c:f>
              <c:strCache>
                <c:ptCount val="13"/>
                <c:pt idx="0">
                  <c:v>Overfishing</c:v>
                </c:pt>
                <c:pt idx="1">
                  <c:v>Disease outbreak</c:v>
                </c:pt>
                <c:pt idx="2">
                  <c:v>Pollution</c:v>
                </c:pt>
                <c:pt idx="3">
                  <c:v>Floods</c:v>
                </c:pt>
                <c:pt idx="4">
                  <c:v>Parasites</c:v>
                </c:pt>
                <c:pt idx="5">
                  <c:v>Competition</c:v>
                </c:pt>
                <c:pt idx="6">
                  <c:v>Predation</c:v>
                </c:pt>
                <c:pt idx="7">
                  <c:v>Algal Blooms</c:v>
                </c:pt>
                <c:pt idx="8">
                  <c:v>Unknown</c:v>
                </c:pt>
                <c:pt idx="9">
                  <c:v>Drought</c:v>
                </c:pt>
                <c:pt idx="10">
                  <c:v>Climate Change</c:v>
                </c:pt>
                <c:pt idx="11">
                  <c:v>Chemical Spills</c:v>
                </c:pt>
                <c:pt idx="12">
                  <c:v>Others</c:v>
                </c:pt>
              </c:strCache>
            </c:strRef>
          </c:cat>
          <c:val>
            <c:numRef>
              <c:f>Table1!$Y$86:$Y$99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1.01</c:v>
                </c:pt>
                <c:pt idx="2">
                  <c:v>0.97</c:v>
                </c:pt>
                <c:pt idx="3">
                  <c:v>0.42000000000000004</c:v>
                </c:pt>
                <c:pt idx="4">
                  <c:v>0.41000000000000003</c:v>
                </c:pt>
                <c:pt idx="5">
                  <c:v>0.39</c:v>
                </c:pt>
                <c:pt idx="6">
                  <c:v>0.37</c:v>
                </c:pt>
                <c:pt idx="7">
                  <c:v>0.33999999999999997</c:v>
                </c:pt>
                <c:pt idx="8">
                  <c:v>0.31</c:v>
                </c:pt>
                <c:pt idx="9">
                  <c:v>0.30000000000000004</c:v>
                </c:pt>
                <c:pt idx="10">
                  <c:v>0.3</c:v>
                </c:pt>
                <c:pt idx="11">
                  <c:v>0.23</c:v>
                </c:pt>
                <c:pt idx="12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74B-4770-BFEA-64DF4BB57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222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Analysis.xlsx]Table1!PivotTable3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5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6">
                    <a:lumMod val="50000"/>
                  </a:schemeClr>
                </a:solidFill>
              </a:rPr>
              <a:t>Oxygen level &amp; itS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</a:rPr>
              <a:t> </a:t>
            </a:r>
            <a:r>
              <a:rPr lang="en-US" sz="1200" b="1">
                <a:solidFill>
                  <a:schemeClr val="accent6">
                    <a:lumMod val="50000"/>
                  </a:schemeClr>
                </a:solidFill>
              </a:rPr>
              <a:t>causes</a:t>
            </a:r>
          </a:p>
        </c:rich>
      </c:tx>
      <c:layout>
        <c:manualLayout>
          <c:xMode val="edge"/>
          <c:yMode val="edge"/>
          <c:x val="0.16605689988313233"/>
          <c:y val="2.0993093609413156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7.9376654592042087E-2"/>
              <c:y val="0.1236378785985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4.1888630011961303E-2"/>
              <c:y val="0.215822355538890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748870484062062"/>
                  <c:h val="5.4899470899470899E-2"/>
                </c:manualLayout>
              </c15:layout>
            </c:ext>
          </c:extLst>
        </c:dLbl>
      </c:pivotFmt>
      <c:pivotFmt>
        <c:idx val="4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057113541152928"/>
              <c:y val="0.254163729533808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71567943855828"/>
                  <c:h val="6.7597883597883587E-2"/>
                </c:manualLayout>
              </c15:layout>
            </c:ext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2733162134430825"/>
              <c:y val="0.275065283506228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0346502043616044"/>
              <c:y val="9.05276840394949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2952318460192475"/>
              <c:y val="-9.12925884264467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187034120734908"/>
              <c:y val="-9.05486814148233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785581802274715"/>
              <c:y val="-9.58806815814689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5689763779527556E-2"/>
              <c:y val="-0.203857517810273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8545249343832021"/>
              <c:y val="-5.52960879890013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7560699912510935"/>
              <c:y val="0.12821830604507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1568227297721688E-2"/>
              <c:y val="0.2243746198391867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9E33B22-16EA-4115-B3C5-FB6288BE0EE1}" type="CATEGORYNAME">
                  <a:rPr lang="en-US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F674A737-5423-4FAB-8397-A17B911534A5}" type="VALU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>
                    <a:solidFill>
                      <a:sysClr val="windowText" lastClr="000000"/>
                    </a:solidFill>
                  </a:rPr>
                  <a:t>,</a:t>
                </a:r>
              </a:p>
            </c:rich>
          </c:tx>
          <c:spPr>
            <a:noFill/>
            <a:ln>
              <a:noFill/>
            </a:ln>
            <a:effectLst/>
          </c:sp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7.9376654592042087E-2"/>
              <c:y val="0.1236378785985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4.1888630011961303E-2"/>
              <c:y val="0.215822355538890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748870484062062"/>
                  <c:h val="5.4899470899470899E-2"/>
                </c:manualLayout>
              </c15:layout>
            </c:ext>
          </c:extLst>
        </c:dLbl>
      </c:pivotFmt>
      <c:pivotFmt>
        <c:idx val="7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057113541152928"/>
              <c:y val="0.254163729533808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71567943855828"/>
                  <c:h val="6.7597883597883587E-2"/>
                </c:manualLayout>
              </c15:layout>
            </c:ext>
          </c:extLst>
        </c:dLbl>
      </c:pivotFmt>
      <c:pivotFmt>
        <c:idx val="7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2733162134430825"/>
              <c:y val="0.275065283506228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0346502043616044"/>
              <c:y val="9.05276840394949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2952318460192475"/>
              <c:y val="-9.12925884264467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187034120734908"/>
              <c:y val="-9.05486814148233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785581802274715"/>
              <c:y val="-9.58806815814689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5689763779527556E-2"/>
              <c:y val="-0.203857517810273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8545249343832021"/>
              <c:y val="-5.52960879890013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7560699912510935"/>
              <c:y val="0.12821830604507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1568227297721688E-2"/>
              <c:y val="0.2243746198391867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9E33B22-16EA-4115-B3C5-FB6288BE0EE1}" type="CATEGORYNAME">
                  <a:rPr lang="en-US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F674A737-5423-4FAB-8397-A17B911534A5}" type="VALU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>
                    <a:solidFill>
                      <a:sysClr val="windowText" lastClr="000000"/>
                    </a:solidFill>
                  </a:rPr>
                  <a:t>,</a:t>
                </a:r>
              </a:p>
            </c:rich>
          </c:tx>
          <c:spPr>
            <a:noFill/>
            <a:ln>
              <a:noFill/>
            </a:ln>
            <a:effectLst/>
          </c:sp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7.9376654592042087E-2"/>
              <c:y val="0.1236378785985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4.1888630011961303E-2"/>
              <c:y val="0.215822355538890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748870484062062"/>
                  <c:h val="5.4899470899470899E-2"/>
                </c:manualLayout>
              </c15:layout>
            </c:ext>
          </c:extLst>
        </c:dLbl>
      </c:pivotFmt>
      <c:pivotFmt>
        <c:idx val="9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057113541152928"/>
              <c:y val="0.254163729533808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71567943855828"/>
                  <c:h val="6.7597883597883587E-2"/>
                </c:manualLayout>
              </c15:layout>
            </c:ext>
          </c:extLst>
        </c:dLbl>
      </c:pivotFmt>
      <c:pivotFmt>
        <c:idx val="9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2733162134430825"/>
              <c:y val="0.275065283506228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0346502043616044"/>
              <c:y val="9.05276840394949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2952318460192475"/>
              <c:y val="-9.12925884264467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187034120734908"/>
              <c:y val="-9.05486814148233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785581802274715"/>
              <c:y val="-9.58806815814689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5689763779527556E-2"/>
              <c:y val="-0.203857517810273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8545249343832021"/>
              <c:y val="-5.52960879890013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7560699912510935"/>
              <c:y val="0.12821830604507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1568227297721688E-2"/>
              <c:y val="0.2243746198391867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9E33B22-16EA-4115-B3C5-FB6288BE0EE1}" type="CATEGORYNAME">
                  <a:rPr lang="en-US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F674A737-5423-4FAB-8397-A17B911534A5}" type="VALU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>
                    <a:solidFill>
                      <a:sysClr val="windowText" lastClr="000000"/>
                    </a:solidFill>
                  </a:rPr>
                  <a:t>,</a:t>
                </a:r>
              </a:p>
            </c:rich>
          </c:tx>
          <c:spPr>
            <a:noFill/>
            <a:ln>
              <a:noFill/>
            </a:ln>
            <a:effectLst/>
          </c:sp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7.9376654592042087E-2"/>
              <c:y val="0.1236378785985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4.1888630011961303E-2"/>
              <c:y val="0.215822355538890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748870484062062"/>
                  <c:h val="5.4899470899470899E-2"/>
                </c:manualLayout>
              </c15:layout>
            </c:ext>
          </c:extLst>
        </c:dLbl>
      </c:pivotFmt>
      <c:pivotFmt>
        <c:idx val="10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057113541152928"/>
              <c:y val="0.254163729533808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71567943855828"/>
                  <c:h val="6.7597883597883587E-2"/>
                </c:manualLayout>
              </c15:layout>
            </c:ext>
          </c:extLst>
        </c:dLbl>
      </c:pivotFmt>
      <c:pivotFmt>
        <c:idx val="10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2733162134430825"/>
              <c:y val="0.275065283506228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0346502043616044"/>
              <c:y val="9.05276840394949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2952318460192475"/>
              <c:y val="-9.12925884264467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187034120734908"/>
              <c:y val="-9.05486814148233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785581802274715"/>
              <c:y val="-9.58806815814689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5689763779527556E-2"/>
              <c:y val="-0.203857517810273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8545249343832021"/>
              <c:y val="-5.52960879890013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7560699912510935"/>
              <c:y val="0.12821830604507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1568227297721688E-2"/>
              <c:y val="0.2243746198391867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9E33B22-16EA-4115-B3C5-FB6288BE0EE1}" type="CATEGORYNAME">
                  <a:rPr lang="en-US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F674A737-5423-4FAB-8397-A17B911534A5}" type="VALU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>
                    <a:solidFill>
                      <a:sysClr val="windowText" lastClr="000000"/>
                    </a:solidFill>
                  </a:rPr>
                  <a:t>,</a:t>
                </a:r>
              </a:p>
            </c:rich>
          </c:tx>
          <c:spPr>
            <a:noFill/>
            <a:ln>
              <a:noFill/>
            </a:ln>
            <a:effectLst/>
          </c:sp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7.9376654592042087E-2"/>
              <c:y val="0.1236378785985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4.1888630011961303E-2"/>
              <c:y val="0.215822355538890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748870484062062"/>
                  <c:h val="5.4899470899470899E-2"/>
                </c:manualLayout>
              </c15:layout>
            </c:ext>
          </c:extLst>
        </c:dLbl>
      </c:pivotFmt>
      <c:pivotFmt>
        <c:idx val="11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057113541152928"/>
              <c:y val="0.254163729533808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71567943855828"/>
                  <c:h val="6.7597883597883587E-2"/>
                </c:manualLayout>
              </c15:layout>
            </c:ext>
          </c:extLst>
        </c:dLbl>
      </c:pivotFmt>
      <c:pivotFmt>
        <c:idx val="119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2733162134430825"/>
              <c:y val="0.275065283506228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0346502043616044"/>
              <c:y val="9.05276840394949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2952318460192475"/>
              <c:y val="-9.12925884264467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187034120734908"/>
              <c:y val="-9.05486814148233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785581802274715"/>
              <c:y val="-9.58806815814689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5689763779527556E-2"/>
              <c:y val="-0.203857517810273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8545249343832021"/>
              <c:y val="-5.52960879890013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7560699912510935"/>
              <c:y val="0.12821830604507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1568227297721688E-2"/>
              <c:y val="0.2243746198391867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9E33B22-16EA-4115-B3C5-FB6288BE0EE1}" type="CATEGORYNAME">
                  <a:rPr lang="en-US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F674A737-5423-4FAB-8397-A17B911534A5}" type="VALU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>
                    <a:solidFill>
                      <a:sysClr val="windowText" lastClr="000000"/>
                    </a:solidFill>
                  </a:rPr>
                  <a:t>,</a:t>
                </a:r>
              </a:p>
            </c:rich>
          </c:tx>
          <c:spPr>
            <a:noFill/>
            <a:ln>
              <a:noFill/>
            </a:ln>
            <a:effectLst/>
          </c:sp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7.9376654592042087E-2"/>
              <c:y val="0.1236378785985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4.1888630011961303E-2"/>
              <c:y val="0.215822355538890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748870484062062"/>
                  <c:h val="5.4899470899470899E-2"/>
                </c:manualLayout>
              </c15:layout>
            </c:ext>
          </c:extLst>
        </c:dLbl>
      </c:pivotFmt>
      <c:pivotFmt>
        <c:idx val="132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057113541152928"/>
              <c:y val="0.254163729533808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71567943855828"/>
                  <c:h val="6.7597883597883587E-2"/>
                </c:manualLayout>
              </c15:layout>
            </c:ext>
          </c:extLst>
        </c:dLbl>
      </c:pivotFmt>
      <c:pivotFmt>
        <c:idx val="133"/>
        <c:spPr>
          <a:solidFill>
            <a:schemeClr val="accent6">
              <a:lumMod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2733162134430825"/>
              <c:y val="0.275065283506228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5">
              <a:lumMod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0346502043616044"/>
              <c:y val="9.05276840394949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4">
              <a:lumMod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2952318460192475"/>
              <c:y val="-9.12925884264467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187034120734908"/>
              <c:y val="-9.05486814148233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785581802274715"/>
              <c:y val="-9.58806815814689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5689763779527556E-2"/>
              <c:y val="-0.203857517810273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6">
              <a:lumMod val="8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8545249343832021"/>
              <c:y val="-5.52960879890013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5">
              <a:lumMod val="8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7560699912510935"/>
              <c:y val="0.12821830604507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4">
              <a:lumMod val="8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1568227297721688E-2"/>
              <c:y val="0.2243746198391867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9E33B22-16EA-4115-B3C5-FB6288BE0EE1}" type="CATEGORYNAME">
                  <a:rPr lang="en-US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F674A737-5423-4FAB-8397-A17B911534A5}" type="VALU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>
                    <a:solidFill>
                      <a:sysClr val="windowText" lastClr="000000"/>
                    </a:solidFill>
                  </a:rPr>
                  <a:t>,</a:t>
                </a:r>
              </a:p>
            </c:rich>
          </c:tx>
          <c:spPr>
            <a:noFill/>
            <a:ln>
              <a:noFill/>
            </a:ln>
            <a:effectLst/>
          </c:sp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7.9376654592042087E-2"/>
              <c:y val="0.1236378785985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4.1888630011961303E-2"/>
              <c:y val="0.215822355538890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748870484062062"/>
                  <c:h val="5.4899470899470899E-2"/>
                </c:manualLayout>
              </c15:layout>
            </c:ext>
          </c:extLst>
        </c:dLbl>
      </c:pivotFmt>
      <c:pivotFmt>
        <c:idx val="146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057113541152928"/>
              <c:y val="0.254163729533808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71567943855828"/>
                  <c:h val="6.7597883597883587E-2"/>
                </c:manualLayout>
              </c15:layout>
            </c:ext>
          </c:extLst>
        </c:dLbl>
      </c:pivotFmt>
      <c:pivotFmt>
        <c:idx val="147"/>
        <c:spPr>
          <a:solidFill>
            <a:schemeClr val="accent6">
              <a:lumMod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2733162134430825"/>
              <c:y val="0.275065283506228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5">
              <a:lumMod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0346502043616044"/>
              <c:y val="9.05276840394949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4">
              <a:lumMod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2952318460192475"/>
              <c:y val="-9.12925884264467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187034120734908"/>
              <c:y val="-9.05486814148233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785581802274715"/>
              <c:y val="-9.58806815814689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5689763779527556E-2"/>
              <c:y val="-0.203857517810273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6">
              <a:lumMod val="8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8545249343832021"/>
              <c:y val="-5.52960879890013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5">
              <a:lumMod val="8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7560699912510935"/>
              <c:y val="0.12821830604507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4">
              <a:lumMod val="8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1568227297721688E-2"/>
              <c:y val="0.2243746198391867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9E33B22-16EA-4115-B3C5-FB6288BE0EE1}" type="CATEGORYNAME">
                  <a:rPr lang="en-US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F674A737-5423-4FAB-8397-A17B911534A5}" type="VALU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>
                    <a:solidFill>
                      <a:sysClr val="windowText" lastClr="000000"/>
                    </a:solidFill>
                  </a:rPr>
                  <a:t>,</a:t>
                </a:r>
              </a:p>
            </c:rich>
          </c:tx>
          <c:spPr>
            <a:noFill/>
            <a:ln>
              <a:noFill/>
            </a:ln>
            <a:effectLst/>
          </c:sp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effectLst>
            <a:softEdge rad="508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6"/>
          </a:solidFill>
          <a:ln>
            <a:noFill/>
          </a:ln>
          <a:effectLst>
            <a:softEdge rad="50800"/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7474313122425402E-2"/>
              <c:y val="0.123637828290018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5"/>
          </a:solidFill>
          <a:ln>
            <a:noFill/>
          </a:ln>
          <a:effectLst>
            <a:softEdge rad="50800"/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6.8171243321101402E-2"/>
              <c:y val="0.125628054032684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748870484062062"/>
                  <c:h val="5.4899470899470899E-2"/>
                </c:manualLayout>
              </c15:layout>
            </c:ext>
          </c:extLst>
        </c:dLbl>
      </c:pivotFmt>
      <c:pivotFmt>
        <c:idx val="160"/>
        <c:spPr>
          <a:solidFill>
            <a:schemeClr val="accent4"/>
          </a:solidFill>
          <a:ln>
            <a:noFill/>
          </a:ln>
          <a:effectLst>
            <a:softEdge rad="50800"/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8005831177310764E-2"/>
              <c:y val="0.181149433994678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69846542700974"/>
                  <c:h val="6.7598008894973236E-2"/>
                </c:manualLayout>
              </c15:layout>
            </c:ext>
          </c:extLst>
        </c:dLbl>
      </c:pivotFmt>
      <c:pivotFmt>
        <c:idx val="161"/>
        <c:spPr>
          <a:solidFill>
            <a:schemeClr val="accent6">
              <a:lumMod val="60000"/>
            </a:schemeClr>
          </a:solidFill>
          <a:ln>
            <a:noFill/>
          </a:ln>
          <a:effectLst>
            <a:softEdge rad="50800"/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4266292959920926"/>
              <c:y val="0.27506543057358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382522265294766"/>
                  <c:h val="0.10724526716878298"/>
                </c:manualLayout>
              </c15:layout>
            </c:ext>
          </c:extLst>
        </c:dLbl>
      </c:pivotFmt>
      <c:pivotFmt>
        <c:idx val="162"/>
        <c:spPr>
          <a:solidFill>
            <a:schemeClr val="accent5">
              <a:lumMod val="60000"/>
            </a:schemeClr>
          </a:solidFill>
          <a:ln>
            <a:noFill/>
          </a:ln>
          <a:effectLst>
            <a:softEdge rad="50800"/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4">
              <a:lumMod val="60000"/>
            </a:schemeClr>
          </a:solidFill>
          <a:ln>
            <a:noFill/>
          </a:ln>
          <a:effectLst>
            <a:softEdge rad="50800"/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0324039757964407"/>
              <c:y val="-0.10847254486124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>
            <a:softEdge rad="50800"/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7832748065615748"/>
              <c:y val="-0.146383217036738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>
            <a:softEdge rad="50800"/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1422592035231267"/>
              <c:y val="-8.72905908822973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>
            <a:softEdge rad="50800"/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119723320880657"/>
              <c:y val="-0.139433152595359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62923218233174"/>
                  <c:h val="0.10724526716878298"/>
                </c:manualLayout>
              </c15:layout>
            </c:ext>
          </c:extLst>
        </c:dLbl>
      </c:pivotFmt>
      <c:pivotFmt>
        <c:idx val="167"/>
        <c:spPr>
          <a:solidFill>
            <a:schemeClr val="accent6">
              <a:lumMod val="80000"/>
            </a:schemeClr>
          </a:solidFill>
          <a:ln>
            <a:noFill/>
          </a:ln>
          <a:effectLst>
            <a:softEdge rad="50800"/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5916982467492374"/>
              <c:y val="-5.10011833134875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5">
              <a:lumMod val="80000"/>
            </a:schemeClr>
          </a:solidFill>
          <a:ln>
            <a:noFill/>
          </a:ln>
          <a:effectLst>
            <a:softEdge rad="50800"/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7560699912510935"/>
              <c:y val="0.12821830604507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4">
              <a:lumMod val="80000"/>
            </a:schemeClr>
          </a:solidFill>
          <a:ln>
            <a:noFill/>
          </a:ln>
          <a:effectLst>
            <a:softEdge rad="50800"/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4.6524558307116722E-2"/>
              <c:y val="0.2243747021847842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9E33B22-16EA-4115-B3C5-FB6288BE0EE1}" type="CATEGORYNAME">
                  <a:rPr lang="en-US" sz="1200"/>
                  <a:pPr>
                    <a:defRPr sz="12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, </a:t>
                </a:r>
                <a:fld id="{F674A737-5423-4FAB-8397-A17B911534A5}" type="VALUE">
                  <a:rPr lang="en-US" sz="1200" baseline="0"/>
                  <a:pPr>
                    <a:defRPr sz="12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sz="1200" baseline="0">
                    <a:solidFill>
                      <a:sysClr val="windowText" lastClr="000000"/>
                    </a:solidFill>
                  </a:rPr>
                  <a:t>,</a:t>
                </a:r>
              </a:p>
            </c:rich>
          </c:tx>
          <c:spPr>
            <a:noFill/>
            <a:ln>
              <a:noFill/>
            </a:ln>
            <a:effectLst/>
          </c:sp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softEdge rad="50800"/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4196742624316E-2"/>
          <c:y val="0.10090867248053823"/>
          <c:w val="0.9274710674476061"/>
          <c:h val="0.88360070897353393"/>
        </c:manualLayout>
      </c:layout>
      <c:pieChart>
        <c:varyColors val="1"/>
        <c:ser>
          <c:idx val="0"/>
          <c:order val="0"/>
          <c:tx>
            <c:strRef>
              <c:f>Table1!$W$69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softEdge rad="50800"/>
            </a:effectLst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softEdge rad="50800"/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38A-4DBA-B9D0-722359108EB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softEdge rad="50800"/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38A-4DBA-B9D0-722359108EB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softEdge rad="50800"/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38A-4DBA-B9D0-722359108EB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softEdge rad="50800"/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38A-4DBA-B9D0-722359108EBF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softEdge rad="50800"/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38A-4DBA-B9D0-722359108EBF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softEdge rad="50800"/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38A-4DBA-B9D0-722359108EBF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softEdge rad="50800"/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38A-4DBA-B9D0-722359108EBF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softEdge rad="50800"/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38A-4DBA-B9D0-722359108EBF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softEdge rad="50800"/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38A-4DBA-B9D0-722359108EBF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softEdge rad="50800"/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38A-4DBA-B9D0-722359108E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softEdge rad="50800"/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138A-4DBA-B9D0-722359108EBF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softEdge rad="50800"/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138A-4DBA-B9D0-722359108EBF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softEdge rad="50800"/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138A-4DBA-B9D0-722359108EBF}"/>
              </c:ext>
            </c:extLst>
          </c:dPt>
          <c:dLbls>
            <c:dLbl>
              <c:idx val="0"/>
              <c:layout>
                <c:manualLayout>
                  <c:x val="-5.7474313122425402E-2"/>
                  <c:y val="0.1236378282900189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8A-4DBA-B9D0-722359108EBF}"/>
                </c:ext>
              </c:extLst>
            </c:dLbl>
            <c:dLbl>
              <c:idx val="1"/>
              <c:layout>
                <c:manualLayout>
                  <c:x val="-6.8171243321101402E-2"/>
                  <c:y val="0.1256280540326843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48870484062062"/>
                      <c:h val="5.48994708994708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38A-4DBA-B9D0-722359108EBF}"/>
                </c:ext>
              </c:extLst>
            </c:dLbl>
            <c:dLbl>
              <c:idx val="2"/>
              <c:layout>
                <c:manualLayout>
                  <c:x val="-5.8005831177310764E-2"/>
                  <c:y val="0.1811494339946789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9846542700974"/>
                      <c:h val="6.75980088949732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38A-4DBA-B9D0-722359108EBF}"/>
                </c:ext>
              </c:extLst>
            </c:dLbl>
            <c:dLbl>
              <c:idx val="3"/>
              <c:layout>
                <c:manualLayout>
                  <c:x val="-0.14266292959920926"/>
                  <c:y val="0.275065430573587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382522265294766"/>
                      <c:h val="0.107245267168782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38A-4DBA-B9D0-722359108EBF}"/>
                </c:ext>
              </c:extLst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38A-4DBA-B9D0-722359108EBF}"/>
                </c:ext>
              </c:extLst>
            </c:dLbl>
            <c:dLbl>
              <c:idx val="5"/>
              <c:layout>
                <c:manualLayout>
                  <c:x val="-0.10324039757964407"/>
                  <c:y val="-0.108472544861243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38A-4DBA-B9D0-722359108EBF}"/>
                </c:ext>
              </c:extLst>
            </c:dLbl>
            <c:dLbl>
              <c:idx val="6"/>
              <c:layout>
                <c:manualLayout>
                  <c:x val="-0.27832748065615748"/>
                  <c:y val="-0.1463832170367380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38A-4DBA-B9D0-722359108EBF}"/>
                </c:ext>
              </c:extLst>
            </c:dLbl>
            <c:dLbl>
              <c:idx val="7"/>
              <c:layout>
                <c:manualLayout>
                  <c:x val="-0.21422592035231267"/>
                  <c:y val="-8.729059088229733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38A-4DBA-B9D0-722359108EBF}"/>
                </c:ext>
              </c:extLst>
            </c:dLbl>
            <c:dLbl>
              <c:idx val="8"/>
              <c:layout>
                <c:manualLayout>
                  <c:x val="0.1119723320880657"/>
                  <c:y val="-0.1394331525953593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62923218233174"/>
                      <c:h val="0.107245267168782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38A-4DBA-B9D0-722359108EBF}"/>
                </c:ext>
              </c:extLst>
            </c:dLbl>
            <c:dLbl>
              <c:idx val="9"/>
              <c:layout>
                <c:manualLayout>
                  <c:x val="0.15916982467492374"/>
                  <c:y val="-5.100118331348751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38A-4DBA-B9D0-722359108EBF}"/>
                </c:ext>
              </c:extLst>
            </c:dLbl>
            <c:dLbl>
              <c:idx val="10"/>
              <c:layout>
                <c:manualLayout>
                  <c:x val="0.17560699912510935"/>
                  <c:y val="0.128218306045077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38A-4DBA-B9D0-722359108EBF}"/>
                </c:ext>
              </c:extLst>
            </c:dLbl>
            <c:dLbl>
              <c:idx val="11"/>
              <c:layout>
                <c:manualLayout>
                  <c:x val="4.6524558307116722E-2"/>
                  <c:y val="0.22437470218478425"/>
                </c:manualLayout>
              </c:layout>
              <c:tx>
                <c:rich>
                  <a:bodyPr/>
                  <a:lstStyle/>
                  <a:p>
                    <a:fld id="{D9E33B22-16EA-4115-B3C5-FB6288BE0EE1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, </a:t>
                    </a:r>
                    <a:fld id="{F674A737-5423-4FAB-8397-A17B911534A5}" type="VALUE">
                      <a:rPr lang="en-US" sz="1200" baseline="0"/>
                      <a:pPr/>
                      <a:t>[VALUE]</a:t>
                    </a:fld>
                    <a:r>
                      <a:rPr lang="en-US" sz="1200" baseline="0">
                        <a:solidFill>
                          <a:sysClr val="windowText" lastClr="000000"/>
                        </a:solidFill>
                      </a:rPr>
                      <a:t>,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138A-4DBA-B9D0-722359108EB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38A-4DBA-B9D0-722359108E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Table1!$V$70:$V$83</c:f>
              <c:strCache>
                <c:ptCount val="13"/>
                <c:pt idx="0">
                  <c:v>Algal Blooms</c:v>
                </c:pt>
                <c:pt idx="1">
                  <c:v>Chemical Spills</c:v>
                </c:pt>
                <c:pt idx="2">
                  <c:v>Climate Change</c:v>
                </c:pt>
                <c:pt idx="3">
                  <c:v>Competition</c:v>
                </c:pt>
                <c:pt idx="4">
                  <c:v>Disease outbreak</c:v>
                </c:pt>
                <c:pt idx="5">
                  <c:v>Drought</c:v>
                </c:pt>
                <c:pt idx="6">
                  <c:v>Floods</c:v>
                </c:pt>
                <c:pt idx="7">
                  <c:v>Others</c:v>
                </c:pt>
                <c:pt idx="8">
                  <c:v>Overfishing</c:v>
                </c:pt>
                <c:pt idx="9">
                  <c:v>Parasites</c:v>
                </c:pt>
                <c:pt idx="10">
                  <c:v>Pollution</c:v>
                </c:pt>
                <c:pt idx="11">
                  <c:v>Predation</c:v>
                </c:pt>
                <c:pt idx="12">
                  <c:v>Unknown</c:v>
                </c:pt>
              </c:strCache>
            </c:strRef>
          </c:cat>
          <c:val>
            <c:numRef>
              <c:f>Table1!$W$70:$W$83</c:f>
              <c:numCache>
                <c:formatCode>General</c:formatCode>
                <c:ptCount val="13"/>
                <c:pt idx="0">
                  <c:v>7.9</c:v>
                </c:pt>
                <c:pt idx="1">
                  <c:v>9.1</c:v>
                </c:pt>
                <c:pt idx="2">
                  <c:v>8.7999999999999989</c:v>
                </c:pt>
                <c:pt idx="3">
                  <c:v>6.8000000000000007</c:v>
                </c:pt>
                <c:pt idx="4">
                  <c:v>71.7</c:v>
                </c:pt>
                <c:pt idx="5">
                  <c:v>3.7</c:v>
                </c:pt>
                <c:pt idx="6">
                  <c:v>7.1000000000000005</c:v>
                </c:pt>
                <c:pt idx="7">
                  <c:v>13.3</c:v>
                </c:pt>
                <c:pt idx="8">
                  <c:v>81.300000000000011</c:v>
                </c:pt>
                <c:pt idx="9">
                  <c:v>10.7</c:v>
                </c:pt>
                <c:pt idx="10">
                  <c:v>73.399999999999991</c:v>
                </c:pt>
                <c:pt idx="11">
                  <c:v>7.6</c:v>
                </c:pt>
                <c:pt idx="1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38A-4DBA-B9D0-722359108E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c:spPr>
    </c:plotArea>
    <c:plotVisOnly val="1"/>
    <c:dispBlanksAs val="gap"/>
    <c:showDLblsOverMax val="0"/>
    <c:extLst/>
  </c:chart>
  <c:spPr>
    <a:solidFill>
      <a:schemeClr val="accent6">
        <a:lumMod val="20000"/>
        <a:lumOff val="80000"/>
      </a:schemeClr>
    </a:solidFill>
    <a:ln w="31750">
      <a:solidFill>
        <a:schemeClr val="accent6">
          <a:lumMod val="7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Analysis.xlsx]Table1!PivotTable8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 baseline="0">
                <a:solidFill>
                  <a:schemeClr val="accent6">
                    <a:lumMod val="50000"/>
                  </a:schemeClr>
                </a:solidFill>
              </a:rPr>
              <a:t>Growth &amp; Decrease rates</a:t>
            </a:r>
            <a:endParaRPr lang="en-IN" sz="2000" b="1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53441341415058"/>
          <c:y val="0.13867435158501443"/>
          <c:w val="0.66407975981419587"/>
          <c:h val="0.75364669153973352"/>
        </c:manualLayout>
      </c:layout>
      <c:lineChart>
        <c:grouping val="standard"/>
        <c:varyColors val="0"/>
        <c:ser>
          <c:idx val="0"/>
          <c:order val="0"/>
          <c:tx>
            <c:strRef>
              <c:f>Table1!$W$54</c:f>
              <c:strCache>
                <c:ptCount val="1"/>
                <c:pt idx="0">
                  <c:v>Average of Growth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forward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Table1!$V$55:$V$67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Table1!$W$55:$W$67</c:f>
              <c:numCache>
                <c:formatCode>0.00</c:formatCode>
                <c:ptCount val="12"/>
                <c:pt idx="0">
                  <c:v>0.1</c:v>
                </c:pt>
                <c:pt idx="1">
                  <c:v>0.1042857142857143</c:v>
                </c:pt>
                <c:pt idx="2">
                  <c:v>0.11285714285714286</c:v>
                </c:pt>
                <c:pt idx="3">
                  <c:v>0.10857142857142857</c:v>
                </c:pt>
                <c:pt idx="4">
                  <c:v>0.11</c:v>
                </c:pt>
                <c:pt idx="5">
                  <c:v>0.12</c:v>
                </c:pt>
                <c:pt idx="6">
                  <c:v>9.8333333333333328E-2</c:v>
                </c:pt>
                <c:pt idx="7">
                  <c:v>9.4999999999999987E-2</c:v>
                </c:pt>
                <c:pt idx="8">
                  <c:v>9.5000000000000015E-2</c:v>
                </c:pt>
                <c:pt idx="9">
                  <c:v>9.8333333333333342E-2</c:v>
                </c:pt>
                <c:pt idx="10">
                  <c:v>0.10333333333333333</c:v>
                </c:pt>
                <c:pt idx="11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B-47EE-B290-6C60E243F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588319"/>
        <c:axId val="1170586879"/>
      </c:lineChart>
      <c:lineChart>
        <c:grouping val="standard"/>
        <c:varyColors val="0"/>
        <c:ser>
          <c:idx val="1"/>
          <c:order val="1"/>
          <c:tx>
            <c:strRef>
              <c:f>Table1!$X$54</c:f>
              <c:strCache>
                <c:ptCount val="1"/>
                <c:pt idx="0">
                  <c:v>Average of Decrease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Table1!$V$55:$V$67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Table1!$X$55:$X$67</c:f>
              <c:numCache>
                <c:formatCode>0.00</c:formatCode>
                <c:ptCount val="12"/>
                <c:pt idx="0">
                  <c:v>8.8571428571428565E-2</c:v>
                </c:pt>
                <c:pt idx="1">
                  <c:v>0.08</c:v>
                </c:pt>
                <c:pt idx="2">
                  <c:v>7.8571428571428584E-2</c:v>
                </c:pt>
                <c:pt idx="3">
                  <c:v>7.571428571428572E-2</c:v>
                </c:pt>
                <c:pt idx="4">
                  <c:v>7.4285714285714288E-2</c:v>
                </c:pt>
                <c:pt idx="5">
                  <c:v>6.5714285714285725E-2</c:v>
                </c:pt>
                <c:pt idx="6">
                  <c:v>0.06</c:v>
                </c:pt>
                <c:pt idx="7">
                  <c:v>7.8333333333333338E-2</c:v>
                </c:pt>
                <c:pt idx="8">
                  <c:v>8.5000000000000006E-2</c:v>
                </c:pt>
                <c:pt idx="9">
                  <c:v>9.1666666666666674E-2</c:v>
                </c:pt>
                <c:pt idx="10">
                  <c:v>9.3333333333333324E-2</c:v>
                </c:pt>
                <c:pt idx="11">
                  <c:v>0.10333333333333333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B-47EE-B290-6C60E243F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847072"/>
        <c:axId val="1440859552"/>
      </c:lineChart>
      <c:catAx>
        <c:axId val="117058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86879"/>
        <c:crosses val="autoZero"/>
        <c:auto val="1"/>
        <c:lblAlgn val="ctr"/>
        <c:lblOffset val="100"/>
        <c:noMultiLvlLbl val="0"/>
      </c:catAx>
      <c:valAx>
        <c:axId val="11705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88319"/>
        <c:crosses val="autoZero"/>
        <c:crossBetween val="between"/>
      </c:valAx>
      <c:valAx>
        <c:axId val="1440859552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1440847072"/>
        <c:crosses val="max"/>
        <c:crossBetween val="between"/>
      </c:valAx>
      <c:catAx>
        <c:axId val="144084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5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39537477892286"/>
          <c:y val="0.15099744531933509"/>
          <c:w val="0.20210317325929886"/>
          <c:h val="0.78394540682414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222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Salinity &amp; Phytoplankton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Table1!$C$1</c:f>
              <c:strCache>
                <c:ptCount val="1"/>
                <c:pt idx="0">
                  <c:v>Phytoplankton Rate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6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Table1!$C$2:$C$79</c:f>
              <c:numCache>
                <c:formatCode>0%</c:formatCode>
                <c:ptCount val="78"/>
                <c:pt idx="0">
                  <c:v>0.25</c:v>
                </c:pt>
                <c:pt idx="1">
                  <c:v>0.27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0.35</c:v>
                </c:pt>
                <c:pt idx="10">
                  <c:v>0.36</c:v>
                </c:pt>
                <c:pt idx="11">
                  <c:v>0.37</c:v>
                </c:pt>
                <c:pt idx="12">
                  <c:v>0.38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0.43</c:v>
                </c:pt>
                <c:pt idx="20">
                  <c:v>0.44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0.48</c:v>
                </c:pt>
                <c:pt idx="25">
                  <c:v>0.49</c:v>
                </c:pt>
                <c:pt idx="26">
                  <c:v>0.5</c:v>
                </c:pt>
                <c:pt idx="27">
                  <c:v>0.51</c:v>
                </c:pt>
                <c:pt idx="28">
                  <c:v>0.52</c:v>
                </c:pt>
                <c:pt idx="29">
                  <c:v>0.53</c:v>
                </c:pt>
                <c:pt idx="30">
                  <c:v>0.54</c:v>
                </c:pt>
                <c:pt idx="31">
                  <c:v>0.54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0.59</c:v>
                </c:pt>
                <c:pt idx="41">
                  <c:v>0.59</c:v>
                </c:pt>
                <c:pt idx="42">
                  <c:v>0.6</c:v>
                </c:pt>
                <c:pt idx="43">
                  <c:v>0.6</c:v>
                </c:pt>
                <c:pt idx="44">
                  <c:v>0.61</c:v>
                </c:pt>
                <c:pt idx="45">
                  <c:v>0.61</c:v>
                </c:pt>
                <c:pt idx="46">
                  <c:v>0.62</c:v>
                </c:pt>
                <c:pt idx="47">
                  <c:v>0.62</c:v>
                </c:pt>
                <c:pt idx="48">
                  <c:v>0.63</c:v>
                </c:pt>
                <c:pt idx="49">
                  <c:v>0.63</c:v>
                </c:pt>
                <c:pt idx="50">
                  <c:v>0.64</c:v>
                </c:pt>
                <c:pt idx="51">
                  <c:v>0.64</c:v>
                </c:pt>
                <c:pt idx="52">
                  <c:v>0.65</c:v>
                </c:pt>
                <c:pt idx="53">
                  <c:v>0.65</c:v>
                </c:pt>
                <c:pt idx="54">
                  <c:v>0.66</c:v>
                </c:pt>
                <c:pt idx="55">
                  <c:v>0.67</c:v>
                </c:pt>
                <c:pt idx="56">
                  <c:v>0.68</c:v>
                </c:pt>
                <c:pt idx="57">
                  <c:v>0.69</c:v>
                </c:pt>
                <c:pt idx="58">
                  <c:v>0.7</c:v>
                </c:pt>
                <c:pt idx="59">
                  <c:v>0.71</c:v>
                </c:pt>
                <c:pt idx="60">
                  <c:v>0.72</c:v>
                </c:pt>
                <c:pt idx="61">
                  <c:v>0.72</c:v>
                </c:pt>
                <c:pt idx="62">
                  <c:v>0.73</c:v>
                </c:pt>
                <c:pt idx="63">
                  <c:v>0.73</c:v>
                </c:pt>
                <c:pt idx="64">
                  <c:v>0.74</c:v>
                </c:pt>
                <c:pt idx="65">
                  <c:v>0.74</c:v>
                </c:pt>
                <c:pt idx="66">
                  <c:v>0.75</c:v>
                </c:pt>
                <c:pt idx="67">
                  <c:v>0.75</c:v>
                </c:pt>
                <c:pt idx="68">
                  <c:v>0.76</c:v>
                </c:pt>
                <c:pt idx="69">
                  <c:v>0.76</c:v>
                </c:pt>
                <c:pt idx="70">
                  <c:v>0.77</c:v>
                </c:pt>
                <c:pt idx="71">
                  <c:v>0.77</c:v>
                </c:pt>
                <c:pt idx="72">
                  <c:v>0.78</c:v>
                </c:pt>
                <c:pt idx="73">
                  <c:v>0.79</c:v>
                </c:pt>
                <c:pt idx="74">
                  <c:v>0.8</c:v>
                </c:pt>
                <c:pt idx="75">
                  <c:v>0.81</c:v>
                </c:pt>
                <c:pt idx="76">
                  <c:v>0.82</c:v>
                </c:pt>
                <c:pt idx="77">
                  <c:v>0.83</c:v>
                </c:pt>
              </c:numCache>
            </c:numRef>
          </c:xVal>
          <c:yVal>
            <c:numRef>
              <c:f>Table1!$J$2:$J$79</c:f>
              <c:numCache>
                <c:formatCode>General</c:formatCode>
                <c:ptCount val="78"/>
                <c:pt idx="0">
                  <c:v>35</c:v>
                </c:pt>
                <c:pt idx="1">
                  <c:v>36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35</c:v>
                </c:pt>
                <c:pt idx="7">
                  <c:v>33</c:v>
                </c:pt>
                <c:pt idx="8">
                  <c:v>32</c:v>
                </c:pt>
                <c:pt idx="9">
                  <c:v>32</c:v>
                </c:pt>
                <c:pt idx="10">
                  <c:v>30</c:v>
                </c:pt>
                <c:pt idx="11">
                  <c:v>31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7-419B-89EB-BA27B6A59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434079"/>
        <c:axId val="1110440319"/>
      </c:scatterChart>
      <c:valAx>
        <c:axId val="111043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Phytoplankton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40319"/>
        <c:crosses val="autoZero"/>
        <c:crossBetween val="midCat"/>
      </c:valAx>
      <c:valAx>
        <c:axId val="11104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Salinity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3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[Phytoplankton Analysis.xlsx]Distribution!PivotTable2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6">
                    <a:lumMod val="50000"/>
                  </a:schemeClr>
                </a:solidFill>
              </a:rPr>
              <a:t>Phytoplankton density &amp;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943789930948483E-2"/>
          <c:y val="0.17109756097560977"/>
          <c:w val="0.83689421772473405"/>
          <c:h val="0.73310502681919054"/>
        </c:manualLayout>
      </c:layout>
      <c:areaChart>
        <c:grouping val="stacked"/>
        <c:varyColors val="0"/>
        <c:ser>
          <c:idx val="0"/>
          <c:order val="0"/>
          <c:tx>
            <c:strRef>
              <c:f>Distribution!$D$17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Distribution!$C$18:$C$44</c:f>
              <c:strCache>
                <c:ptCount val="2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</c:strCache>
            </c:strRef>
          </c:cat>
          <c:val>
            <c:numRef>
              <c:f>Distribution!$D$18:$D$44</c:f>
              <c:numCache>
                <c:formatCode>General</c:formatCode>
                <c:ptCount val="26"/>
                <c:pt idx="0">
                  <c:v>1600</c:v>
                </c:pt>
                <c:pt idx="1">
                  <c:v>1500</c:v>
                </c:pt>
                <c:pt idx="2">
                  <c:v>6100</c:v>
                </c:pt>
                <c:pt idx="3">
                  <c:v>3200</c:v>
                </c:pt>
                <c:pt idx="4">
                  <c:v>3250</c:v>
                </c:pt>
                <c:pt idx="5">
                  <c:v>4300</c:v>
                </c:pt>
                <c:pt idx="6">
                  <c:v>2300</c:v>
                </c:pt>
                <c:pt idx="7">
                  <c:v>2400</c:v>
                </c:pt>
                <c:pt idx="8">
                  <c:v>2500</c:v>
                </c:pt>
                <c:pt idx="9">
                  <c:v>5300</c:v>
                </c:pt>
                <c:pt idx="10">
                  <c:v>6500</c:v>
                </c:pt>
                <c:pt idx="11">
                  <c:v>13600</c:v>
                </c:pt>
                <c:pt idx="12">
                  <c:v>15300</c:v>
                </c:pt>
                <c:pt idx="13">
                  <c:v>23500</c:v>
                </c:pt>
                <c:pt idx="14">
                  <c:v>28300</c:v>
                </c:pt>
                <c:pt idx="15">
                  <c:v>28200</c:v>
                </c:pt>
                <c:pt idx="16">
                  <c:v>30000</c:v>
                </c:pt>
                <c:pt idx="17">
                  <c:v>15700</c:v>
                </c:pt>
                <c:pt idx="18">
                  <c:v>10900</c:v>
                </c:pt>
                <c:pt idx="19">
                  <c:v>11300</c:v>
                </c:pt>
                <c:pt idx="20">
                  <c:v>30200</c:v>
                </c:pt>
                <c:pt idx="21">
                  <c:v>38100</c:v>
                </c:pt>
                <c:pt idx="22">
                  <c:v>19600</c:v>
                </c:pt>
                <c:pt idx="23">
                  <c:v>13300</c:v>
                </c:pt>
                <c:pt idx="24">
                  <c:v>13700</c:v>
                </c:pt>
                <c:pt idx="2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1-4FC0-BFF3-C6D71068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47807"/>
        <c:axId val="157644927"/>
      </c:areaChart>
      <c:catAx>
        <c:axId val="15764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4927"/>
        <c:crosses val="autoZero"/>
        <c:auto val="1"/>
        <c:lblAlgn val="ctr"/>
        <c:lblOffset val="100"/>
        <c:noMultiLvlLbl val="0"/>
      </c:catAx>
      <c:valAx>
        <c:axId val="1576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222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Analysis.xlsx]Table1!PivotTable13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6">
                    <a:lumMod val="50000"/>
                  </a:schemeClr>
                </a:solidFill>
              </a:rPr>
              <a:t>Phytoplankton rate</a:t>
            </a:r>
            <a:r>
              <a:rPr lang="en-US" sz="2000" b="1" baseline="0">
                <a:solidFill>
                  <a:schemeClr val="accent6">
                    <a:lumMod val="50000"/>
                  </a:schemeClr>
                </a:solidFill>
              </a:rPr>
              <a:t> </a:t>
            </a:r>
            <a:endParaRPr lang="en-US" sz="2000" b="1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631766840002869E-2"/>
          <c:y val="0.16878276810003068"/>
          <c:w val="0.7304057090135504"/>
          <c:h val="0.68876000077847976"/>
        </c:manualLayout>
      </c:layout>
      <c:lineChart>
        <c:grouping val="standard"/>
        <c:varyColors val="0"/>
        <c:ser>
          <c:idx val="0"/>
          <c:order val="0"/>
          <c:tx>
            <c:strRef>
              <c:f>Table1!$Z$30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Table1!$Y$31:$Y$43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Table1!$Z$31:$Z$43</c:f>
              <c:numCache>
                <c:formatCode>General</c:formatCode>
                <c:ptCount val="12"/>
                <c:pt idx="0">
                  <c:v>3.75</c:v>
                </c:pt>
                <c:pt idx="1">
                  <c:v>3.82</c:v>
                </c:pt>
                <c:pt idx="2">
                  <c:v>3.87</c:v>
                </c:pt>
                <c:pt idx="3">
                  <c:v>3.9499999999999997</c:v>
                </c:pt>
                <c:pt idx="4">
                  <c:v>4.0199999999999996</c:v>
                </c:pt>
                <c:pt idx="5">
                  <c:v>4.08</c:v>
                </c:pt>
                <c:pt idx="6">
                  <c:v>3.26</c:v>
                </c:pt>
                <c:pt idx="7">
                  <c:v>3.31</c:v>
                </c:pt>
                <c:pt idx="8">
                  <c:v>3.37</c:v>
                </c:pt>
                <c:pt idx="9">
                  <c:v>3.44</c:v>
                </c:pt>
                <c:pt idx="10">
                  <c:v>3.4999999999999996</c:v>
                </c:pt>
                <c:pt idx="11">
                  <c:v>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5-4949-98B5-E67E8FA78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767615"/>
        <c:axId val="1652753695"/>
      </c:lineChart>
      <c:catAx>
        <c:axId val="165276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753695"/>
        <c:crosses val="autoZero"/>
        <c:auto val="1"/>
        <c:lblAlgn val="ctr"/>
        <c:lblOffset val="100"/>
        <c:noMultiLvlLbl val="0"/>
      </c:catAx>
      <c:valAx>
        <c:axId val="16527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76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2063578979328333"/>
          <c:y val="0.26201401449894374"/>
          <c:w val="0.16397603844434983"/>
          <c:h val="0.453571776650910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222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Analysis.xlsx]Table1!PivotTable6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 baseline="0">
                <a:solidFill>
                  <a:schemeClr val="accent6">
                    <a:lumMod val="50000"/>
                  </a:schemeClr>
                </a:solidFill>
              </a:rPr>
              <a:t>Chlorophyll Concentration</a:t>
            </a:r>
            <a:endParaRPr lang="en-IN" sz="2000" b="1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858887989110764E-2"/>
          <c:y val="0.18181372549019609"/>
          <c:w val="0.73797457765816221"/>
          <c:h val="0.70446927589933617"/>
        </c:manualLayout>
      </c:layout>
      <c:lineChart>
        <c:grouping val="standard"/>
        <c:varyColors val="0"/>
        <c:ser>
          <c:idx val="0"/>
          <c:order val="0"/>
          <c:tx>
            <c:strRef>
              <c:f>Table1!$W$29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1"/>
            <c:dispEq val="1"/>
            <c:trendlineLbl>
              <c:layout>
                <c:manualLayout>
                  <c:x val="0.29283136482939631"/>
                  <c:y val="-1.8073053368328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Table1!$V$30:$V$42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Table1!$W$30:$W$42</c:f>
              <c:numCache>
                <c:formatCode>0.00</c:formatCode>
                <c:ptCount val="12"/>
                <c:pt idx="0">
                  <c:v>1.0657142857142856</c:v>
                </c:pt>
                <c:pt idx="1">
                  <c:v>1.0342857142857143</c:v>
                </c:pt>
                <c:pt idx="2">
                  <c:v>1.0028571428571429</c:v>
                </c:pt>
                <c:pt idx="3">
                  <c:v>0.98571428571428577</c:v>
                </c:pt>
                <c:pt idx="4">
                  <c:v>0.93999999999999984</c:v>
                </c:pt>
                <c:pt idx="5">
                  <c:v>0.92</c:v>
                </c:pt>
                <c:pt idx="6">
                  <c:v>1.2</c:v>
                </c:pt>
                <c:pt idx="7">
                  <c:v>1.1483333333333332</c:v>
                </c:pt>
                <c:pt idx="8">
                  <c:v>1.1100000000000001</c:v>
                </c:pt>
                <c:pt idx="9">
                  <c:v>1.0399999999999998</c:v>
                </c:pt>
                <c:pt idx="10">
                  <c:v>0.9866666666666668</c:v>
                </c:pt>
                <c:pt idx="11">
                  <c:v>0.93333333333333313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3-420C-A387-A4BA46F72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839392"/>
        <c:axId val="1440852352"/>
      </c:lineChart>
      <c:catAx>
        <c:axId val="14408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52352"/>
        <c:crosses val="autoZero"/>
        <c:auto val="1"/>
        <c:lblAlgn val="ctr"/>
        <c:lblOffset val="100"/>
        <c:noMultiLvlLbl val="0"/>
      </c:catAx>
      <c:valAx>
        <c:axId val="14408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53726991327991"/>
          <c:y val="0.34085919672412085"/>
          <c:w val="0.17718632745964491"/>
          <c:h val="0.37500231588698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222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Analysis.xlsx]Distribution!PivotTable11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chemeClr val="accent6">
                    <a:lumMod val="50000"/>
                  </a:schemeClr>
                </a:solidFill>
              </a:rPr>
              <a:t>Nutrient concentration</a:t>
            </a:r>
            <a:r>
              <a:rPr lang="en-IN" sz="2000" b="1" baseline="0">
                <a:solidFill>
                  <a:schemeClr val="accent6">
                    <a:lumMod val="50000"/>
                  </a:schemeClr>
                </a:solidFill>
              </a:rPr>
              <a:t> each Month </a:t>
            </a:r>
            <a:endParaRPr lang="en-IN" sz="2000" b="1">
              <a:solidFill>
                <a:schemeClr val="accent6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8.0358201629761913E-2"/>
          <c:y val="2.97006197054683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000150400935515E-2"/>
          <c:y val="0.20916446329817628"/>
          <c:w val="0.79750962923568802"/>
          <c:h val="0.67058527278186164"/>
        </c:manualLayout>
      </c:layout>
      <c:lineChart>
        <c:grouping val="standard"/>
        <c:varyColors val="0"/>
        <c:ser>
          <c:idx val="0"/>
          <c:order val="0"/>
          <c:tx>
            <c:strRef>
              <c:f>Distribution!$D$111:$D$112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Distribution!$C$113:$C$125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Distribution!$D$113:$D$125</c:f>
              <c:numCache>
                <c:formatCode>General</c:formatCode>
                <c:ptCount val="12"/>
                <c:pt idx="0">
                  <c:v>0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F-416A-BE29-D0F36E6D508B}"/>
            </c:ext>
          </c:extLst>
        </c:ser>
        <c:ser>
          <c:idx val="1"/>
          <c:order val="1"/>
          <c:tx>
            <c:strRef>
              <c:f>Distribution!$E$111:$E$112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Distribution!$C$113:$C$125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Distribution!$E$113:$E$125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F-416A-BE29-D0F36E6D508B}"/>
            </c:ext>
          </c:extLst>
        </c:ser>
        <c:ser>
          <c:idx val="2"/>
          <c:order val="2"/>
          <c:tx>
            <c:strRef>
              <c:f>Distribution!$F$111:$F$112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Distribution!$C$113:$C$125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Distribution!$F$113:$F$125</c:f>
              <c:numCache>
                <c:formatCode>General</c:formatCode>
                <c:ptCount val="12"/>
                <c:pt idx="0">
                  <c:v>1.7</c:v>
                </c:pt>
                <c:pt idx="1">
                  <c:v>1.8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4.5999999999999996</c:v>
                </c:pt>
                <c:pt idx="7">
                  <c:v>4.8</c:v>
                </c:pt>
                <c:pt idx="8">
                  <c:v>5</c:v>
                </c:pt>
                <c:pt idx="9">
                  <c:v>5.2</c:v>
                </c:pt>
                <c:pt idx="10">
                  <c:v>5.4</c:v>
                </c:pt>
                <c:pt idx="11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6F-416A-BE29-D0F36E6D508B}"/>
            </c:ext>
          </c:extLst>
        </c:ser>
        <c:ser>
          <c:idx val="3"/>
          <c:order val="3"/>
          <c:tx>
            <c:strRef>
              <c:f>Distribution!$G$111:$G$112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Distribution!$C$113:$C$125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Distribution!$G$113:$G$125</c:f>
              <c:numCache>
                <c:formatCode>General</c:formatCode>
                <c:ptCount val="12"/>
                <c:pt idx="0">
                  <c:v>5.8</c:v>
                </c:pt>
                <c:pt idx="1">
                  <c:v>6</c:v>
                </c:pt>
                <c:pt idx="2">
                  <c:v>6.2</c:v>
                </c:pt>
                <c:pt idx="3">
                  <c:v>6.4</c:v>
                </c:pt>
                <c:pt idx="4">
                  <c:v>6.6</c:v>
                </c:pt>
                <c:pt idx="5">
                  <c:v>6.8</c:v>
                </c:pt>
                <c:pt idx="6">
                  <c:v>3.5</c:v>
                </c:pt>
                <c:pt idx="7">
                  <c:v>3.6</c:v>
                </c:pt>
                <c:pt idx="8">
                  <c:v>3.7</c:v>
                </c:pt>
                <c:pt idx="9">
                  <c:v>3.8</c:v>
                </c:pt>
                <c:pt idx="10">
                  <c:v>3.9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6F-416A-BE29-D0F36E6D508B}"/>
            </c:ext>
          </c:extLst>
        </c:ser>
        <c:ser>
          <c:idx val="4"/>
          <c:order val="4"/>
          <c:tx>
            <c:strRef>
              <c:f>Distribution!$H$111:$H$112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Distribution!$C$113:$C$125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Distribution!$H$113:$H$125</c:f>
              <c:numCache>
                <c:formatCode>General</c:formatCode>
                <c:ptCount val="12"/>
                <c:pt idx="0">
                  <c:v>8.5</c:v>
                </c:pt>
                <c:pt idx="1">
                  <c:v>8.6999999999999993</c:v>
                </c:pt>
                <c:pt idx="2">
                  <c:v>8.8999999999999986</c:v>
                </c:pt>
                <c:pt idx="3">
                  <c:v>9.1000000000000014</c:v>
                </c:pt>
                <c:pt idx="4">
                  <c:v>9.3000000000000007</c:v>
                </c:pt>
                <c:pt idx="5">
                  <c:v>9.5</c:v>
                </c:pt>
                <c:pt idx="6">
                  <c:v>4.7</c:v>
                </c:pt>
                <c:pt idx="7">
                  <c:v>4.8</c:v>
                </c:pt>
                <c:pt idx="8">
                  <c:v>4.9000000000000004</c:v>
                </c:pt>
                <c:pt idx="9">
                  <c:v>5</c:v>
                </c:pt>
                <c:pt idx="10">
                  <c:v>5.0999999999999996</c:v>
                </c:pt>
                <c:pt idx="11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6F-416A-BE29-D0F36E6D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523279"/>
        <c:axId val="1121522319"/>
      </c:lineChart>
      <c:catAx>
        <c:axId val="112152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22319"/>
        <c:crosses val="autoZero"/>
        <c:auto val="1"/>
        <c:lblAlgn val="ctr"/>
        <c:lblOffset val="100"/>
        <c:noMultiLvlLbl val="0"/>
      </c:catAx>
      <c:valAx>
        <c:axId val="11215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2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09222958777417"/>
          <c:y val="4.2928258251680063E-2"/>
          <c:w val="0.17027527945744114"/>
          <c:h val="0.45081291921843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222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6">
                    <a:lumMod val="50000"/>
                  </a:schemeClr>
                </a:solidFill>
              </a:rPr>
              <a:t>Salinity &amp; Phytoplankton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Table1!$C$1</c:f>
              <c:strCache>
                <c:ptCount val="1"/>
                <c:pt idx="0">
                  <c:v>Phytoplankton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Table1!$C$2:$C$79</c:f>
              <c:numCache>
                <c:formatCode>0%</c:formatCode>
                <c:ptCount val="78"/>
                <c:pt idx="0">
                  <c:v>0.25</c:v>
                </c:pt>
                <c:pt idx="1">
                  <c:v>0.27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0.35</c:v>
                </c:pt>
                <c:pt idx="10">
                  <c:v>0.36</c:v>
                </c:pt>
                <c:pt idx="11">
                  <c:v>0.37</c:v>
                </c:pt>
                <c:pt idx="12">
                  <c:v>0.38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0.43</c:v>
                </c:pt>
                <c:pt idx="20">
                  <c:v>0.44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0.48</c:v>
                </c:pt>
                <c:pt idx="25">
                  <c:v>0.49</c:v>
                </c:pt>
                <c:pt idx="26">
                  <c:v>0.5</c:v>
                </c:pt>
                <c:pt idx="27">
                  <c:v>0.51</c:v>
                </c:pt>
                <c:pt idx="28">
                  <c:v>0.52</c:v>
                </c:pt>
                <c:pt idx="29">
                  <c:v>0.53</c:v>
                </c:pt>
                <c:pt idx="30">
                  <c:v>0.54</c:v>
                </c:pt>
                <c:pt idx="31">
                  <c:v>0.54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0.59</c:v>
                </c:pt>
                <c:pt idx="41">
                  <c:v>0.59</c:v>
                </c:pt>
                <c:pt idx="42">
                  <c:v>0.6</c:v>
                </c:pt>
                <c:pt idx="43">
                  <c:v>0.6</c:v>
                </c:pt>
                <c:pt idx="44">
                  <c:v>0.61</c:v>
                </c:pt>
                <c:pt idx="45">
                  <c:v>0.61</c:v>
                </c:pt>
                <c:pt idx="46">
                  <c:v>0.62</c:v>
                </c:pt>
                <c:pt idx="47">
                  <c:v>0.62</c:v>
                </c:pt>
                <c:pt idx="48">
                  <c:v>0.63</c:v>
                </c:pt>
                <c:pt idx="49">
                  <c:v>0.63</c:v>
                </c:pt>
                <c:pt idx="50">
                  <c:v>0.64</c:v>
                </c:pt>
                <c:pt idx="51">
                  <c:v>0.64</c:v>
                </c:pt>
                <c:pt idx="52">
                  <c:v>0.65</c:v>
                </c:pt>
                <c:pt idx="53">
                  <c:v>0.65</c:v>
                </c:pt>
                <c:pt idx="54">
                  <c:v>0.66</c:v>
                </c:pt>
                <c:pt idx="55">
                  <c:v>0.67</c:v>
                </c:pt>
                <c:pt idx="56">
                  <c:v>0.68</c:v>
                </c:pt>
                <c:pt idx="57">
                  <c:v>0.69</c:v>
                </c:pt>
                <c:pt idx="58">
                  <c:v>0.7</c:v>
                </c:pt>
                <c:pt idx="59">
                  <c:v>0.71</c:v>
                </c:pt>
                <c:pt idx="60">
                  <c:v>0.72</c:v>
                </c:pt>
                <c:pt idx="61">
                  <c:v>0.72</c:v>
                </c:pt>
                <c:pt idx="62">
                  <c:v>0.73</c:v>
                </c:pt>
                <c:pt idx="63">
                  <c:v>0.73</c:v>
                </c:pt>
                <c:pt idx="64">
                  <c:v>0.74</c:v>
                </c:pt>
                <c:pt idx="65">
                  <c:v>0.74</c:v>
                </c:pt>
                <c:pt idx="66">
                  <c:v>0.75</c:v>
                </c:pt>
                <c:pt idx="67">
                  <c:v>0.75</c:v>
                </c:pt>
                <c:pt idx="68">
                  <c:v>0.76</c:v>
                </c:pt>
                <c:pt idx="69">
                  <c:v>0.76</c:v>
                </c:pt>
                <c:pt idx="70">
                  <c:v>0.77</c:v>
                </c:pt>
                <c:pt idx="71">
                  <c:v>0.77</c:v>
                </c:pt>
                <c:pt idx="72">
                  <c:v>0.78</c:v>
                </c:pt>
                <c:pt idx="73">
                  <c:v>0.79</c:v>
                </c:pt>
                <c:pt idx="74">
                  <c:v>0.8</c:v>
                </c:pt>
                <c:pt idx="75">
                  <c:v>0.81</c:v>
                </c:pt>
                <c:pt idx="76">
                  <c:v>0.82</c:v>
                </c:pt>
                <c:pt idx="77">
                  <c:v>0.83</c:v>
                </c:pt>
              </c:numCache>
            </c:numRef>
          </c:xVal>
          <c:yVal>
            <c:numRef>
              <c:f>Table1!$J$2:$J$79</c:f>
              <c:numCache>
                <c:formatCode>General</c:formatCode>
                <c:ptCount val="78"/>
                <c:pt idx="0">
                  <c:v>35</c:v>
                </c:pt>
                <c:pt idx="1">
                  <c:v>36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35</c:v>
                </c:pt>
                <c:pt idx="7">
                  <c:v>33</c:v>
                </c:pt>
                <c:pt idx="8">
                  <c:v>32</c:v>
                </c:pt>
                <c:pt idx="9">
                  <c:v>32</c:v>
                </c:pt>
                <c:pt idx="10">
                  <c:v>30</c:v>
                </c:pt>
                <c:pt idx="11">
                  <c:v>31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E2-4017-AD76-4809549C2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434079"/>
        <c:axId val="1110440319"/>
      </c:scatterChart>
      <c:valAx>
        <c:axId val="111043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40319"/>
        <c:crosses val="autoZero"/>
        <c:crossBetween val="midCat"/>
      </c:valAx>
      <c:valAx>
        <c:axId val="11104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3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222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[Phytoplankton Analysis.xlsx]Correlation!PivotTable5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chemeClr val="accent6">
                    <a:lumMod val="50000"/>
                  </a:schemeClr>
                </a:solidFill>
              </a:rPr>
              <a:t>High</a:t>
            </a:r>
            <a:r>
              <a:rPr lang="en-IN" sz="2000" b="1" baseline="0">
                <a:solidFill>
                  <a:schemeClr val="accent6">
                    <a:lumMod val="50000"/>
                  </a:schemeClr>
                </a:solidFill>
              </a:rPr>
              <a:t> oxygen level with growth &amp; decrease rates</a:t>
            </a:r>
            <a:endParaRPr lang="en-IN" sz="2000" b="1">
              <a:solidFill>
                <a:schemeClr val="accent6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0649430219501052"/>
          <c:y val="2.428049604639954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54796935709463"/>
          <c:y val="0.1887172589429367"/>
          <c:w val="0.73297308206628831"/>
          <c:h val="0.67704943132108486"/>
        </c:manualLayout>
      </c:layout>
      <c:lineChart>
        <c:grouping val="standard"/>
        <c:varyColors val="0"/>
        <c:ser>
          <c:idx val="0"/>
          <c:order val="0"/>
          <c:tx>
            <c:strRef>
              <c:f>Correlation!$G$58</c:f>
              <c:strCache>
                <c:ptCount val="1"/>
                <c:pt idx="0">
                  <c:v>Sum of Growth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Correlation!$F$59:$F$119</c:f>
              <c:strCache>
                <c:ptCount val="60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1.9</c:v>
                </c:pt>
                <c:pt idx="7">
                  <c:v>2</c:v>
                </c:pt>
                <c:pt idx="8">
                  <c:v>2.1</c:v>
                </c:pt>
                <c:pt idx="9">
                  <c:v>2.2</c:v>
                </c:pt>
                <c:pt idx="10">
                  <c:v>2.3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2.9</c:v>
                </c:pt>
                <c:pt idx="17">
                  <c:v>3</c:v>
                </c:pt>
                <c:pt idx="18">
                  <c:v>3.1</c:v>
                </c:pt>
                <c:pt idx="19">
                  <c:v>3.2</c:v>
                </c:pt>
                <c:pt idx="20">
                  <c:v>3.3</c:v>
                </c:pt>
                <c:pt idx="21">
                  <c:v>3.4</c:v>
                </c:pt>
                <c:pt idx="22">
                  <c:v>3.5</c:v>
                </c:pt>
                <c:pt idx="23">
                  <c:v>3.6</c:v>
                </c:pt>
                <c:pt idx="24">
                  <c:v>3.7</c:v>
                </c:pt>
                <c:pt idx="25">
                  <c:v>3.8</c:v>
                </c:pt>
                <c:pt idx="26">
                  <c:v>3.9</c:v>
                </c:pt>
                <c:pt idx="27">
                  <c:v>4</c:v>
                </c:pt>
                <c:pt idx="28">
                  <c:v>4.1</c:v>
                </c:pt>
                <c:pt idx="29">
                  <c:v>4.2</c:v>
                </c:pt>
                <c:pt idx="30">
                  <c:v>4.3</c:v>
                </c:pt>
                <c:pt idx="31">
                  <c:v>4.4</c:v>
                </c:pt>
                <c:pt idx="32">
                  <c:v>4.5</c:v>
                </c:pt>
                <c:pt idx="33">
                  <c:v>4.6</c:v>
                </c:pt>
                <c:pt idx="34">
                  <c:v>4.7</c:v>
                </c:pt>
                <c:pt idx="35">
                  <c:v>4.8</c:v>
                </c:pt>
                <c:pt idx="36">
                  <c:v>4.9</c:v>
                </c:pt>
                <c:pt idx="37">
                  <c:v>5</c:v>
                </c:pt>
                <c:pt idx="38">
                  <c:v>5.1</c:v>
                </c:pt>
                <c:pt idx="39">
                  <c:v>5.2</c:v>
                </c:pt>
                <c:pt idx="40">
                  <c:v>5.3</c:v>
                </c:pt>
                <c:pt idx="41">
                  <c:v>5.4</c:v>
                </c:pt>
                <c:pt idx="42">
                  <c:v>5.5</c:v>
                </c:pt>
                <c:pt idx="43">
                  <c:v>5.6</c:v>
                </c:pt>
                <c:pt idx="44">
                  <c:v>5.7</c:v>
                </c:pt>
                <c:pt idx="45">
                  <c:v>5.8</c:v>
                </c:pt>
                <c:pt idx="46">
                  <c:v>5.9</c:v>
                </c:pt>
                <c:pt idx="47">
                  <c:v>6</c:v>
                </c:pt>
                <c:pt idx="48">
                  <c:v>6.1</c:v>
                </c:pt>
                <c:pt idx="49">
                  <c:v>6.2</c:v>
                </c:pt>
                <c:pt idx="50">
                  <c:v>6.3</c:v>
                </c:pt>
                <c:pt idx="51">
                  <c:v>6.4</c:v>
                </c:pt>
                <c:pt idx="52">
                  <c:v>6.5</c:v>
                </c:pt>
                <c:pt idx="53">
                  <c:v>6.6</c:v>
                </c:pt>
                <c:pt idx="54">
                  <c:v>6.7</c:v>
                </c:pt>
                <c:pt idx="55">
                  <c:v>6.8</c:v>
                </c:pt>
                <c:pt idx="56">
                  <c:v>6.9</c:v>
                </c:pt>
                <c:pt idx="57">
                  <c:v>7</c:v>
                </c:pt>
                <c:pt idx="58">
                  <c:v>7.1</c:v>
                </c:pt>
                <c:pt idx="59">
                  <c:v>7.2</c:v>
                </c:pt>
              </c:strCache>
            </c:strRef>
          </c:cat>
          <c:val>
            <c:numRef>
              <c:f>Correlation!$G$59:$G$119</c:f>
              <c:numCache>
                <c:formatCode>General</c:formatCode>
                <c:ptCount val="60"/>
                <c:pt idx="0">
                  <c:v>0.27</c:v>
                </c:pt>
                <c:pt idx="1">
                  <c:v>0.26</c:v>
                </c:pt>
                <c:pt idx="2">
                  <c:v>0.25</c:v>
                </c:pt>
                <c:pt idx="3">
                  <c:v>0.44999999999999996</c:v>
                </c:pt>
                <c:pt idx="4">
                  <c:v>0.43000000000000005</c:v>
                </c:pt>
                <c:pt idx="5">
                  <c:v>0.41000000000000003</c:v>
                </c:pt>
                <c:pt idx="6">
                  <c:v>0.39</c:v>
                </c:pt>
                <c:pt idx="7">
                  <c:v>0.37</c:v>
                </c:pt>
                <c:pt idx="8">
                  <c:v>0.35</c:v>
                </c:pt>
                <c:pt idx="9">
                  <c:v>0.18</c:v>
                </c:pt>
                <c:pt idx="10">
                  <c:v>0.17</c:v>
                </c:pt>
                <c:pt idx="11">
                  <c:v>0.16</c:v>
                </c:pt>
                <c:pt idx="12">
                  <c:v>0.15</c:v>
                </c:pt>
                <c:pt idx="13">
                  <c:v>0.14000000000000001</c:v>
                </c:pt>
                <c:pt idx="14">
                  <c:v>0.13</c:v>
                </c:pt>
                <c:pt idx="15">
                  <c:v>0.12</c:v>
                </c:pt>
                <c:pt idx="16">
                  <c:v>0.11</c:v>
                </c:pt>
                <c:pt idx="17">
                  <c:v>0.1</c:v>
                </c:pt>
                <c:pt idx="18">
                  <c:v>0.18</c:v>
                </c:pt>
                <c:pt idx="19">
                  <c:v>0.16</c:v>
                </c:pt>
                <c:pt idx="20">
                  <c:v>0.14000000000000001</c:v>
                </c:pt>
                <c:pt idx="21">
                  <c:v>0.12</c:v>
                </c:pt>
                <c:pt idx="22">
                  <c:v>0.1</c:v>
                </c:pt>
                <c:pt idx="23">
                  <c:v>0.08</c:v>
                </c:pt>
                <c:pt idx="24">
                  <c:v>0.06</c:v>
                </c:pt>
                <c:pt idx="25">
                  <c:v>0.04</c:v>
                </c:pt>
                <c:pt idx="26">
                  <c:v>0.02</c:v>
                </c:pt>
                <c:pt idx="27">
                  <c:v>0.02</c:v>
                </c:pt>
                <c:pt idx="28">
                  <c:v>0.04</c:v>
                </c:pt>
                <c:pt idx="29">
                  <c:v>0.06</c:v>
                </c:pt>
                <c:pt idx="30">
                  <c:v>0.04</c:v>
                </c:pt>
                <c:pt idx="31">
                  <c:v>0.05</c:v>
                </c:pt>
                <c:pt idx="32">
                  <c:v>0.06</c:v>
                </c:pt>
                <c:pt idx="33">
                  <c:v>7.0000000000000007E-2</c:v>
                </c:pt>
                <c:pt idx="34">
                  <c:v>0.08</c:v>
                </c:pt>
                <c:pt idx="35">
                  <c:v>0.1</c:v>
                </c:pt>
                <c:pt idx="36">
                  <c:v>0.11</c:v>
                </c:pt>
                <c:pt idx="37">
                  <c:v>0.1</c:v>
                </c:pt>
                <c:pt idx="38">
                  <c:v>0.1</c:v>
                </c:pt>
                <c:pt idx="39">
                  <c:v>0.08</c:v>
                </c:pt>
                <c:pt idx="40">
                  <c:v>0.09</c:v>
                </c:pt>
                <c:pt idx="41">
                  <c:v>0.11</c:v>
                </c:pt>
                <c:pt idx="42">
                  <c:v>0.1</c:v>
                </c:pt>
                <c:pt idx="43">
                  <c:v>0.08</c:v>
                </c:pt>
                <c:pt idx="44">
                  <c:v>0.09</c:v>
                </c:pt>
                <c:pt idx="45">
                  <c:v>0.12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0.08</c:v>
                </c:pt>
                <c:pt idx="50">
                  <c:v>0.09</c:v>
                </c:pt>
                <c:pt idx="51">
                  <c:v>0.11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0.08</c:v>
                </c:pt>
                <c:pt idx="56">
                  <c:v>0.09</c:v>
                </c:pt>
                <c:pt idx="57">
                  <c:v>0.12</c:v>
                </c:pt>
                <c:pt idx="58">
                  <c:v>0.11</c:v>
                </c:pt>
                <c:pt idx="5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A-4160-A04D-5D3AD487ACCA}"/>
            </c:ext>
          </c:extLst>
        </c:ser>
        <c:ser>
          <c:idx val="1"/>
          <c:order val="1"/>
          <c:tx>
            <c:strRef>
              <c:f>Correlation!$H$58</c:f>
              <c:strCache>
                <c:ptCount val="1"/>
                <c:pt idx="0">
                  <c:v>Sum of Decrease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Correlation!$F$59:$F$119</c:f>
              <c:strCache>
                <c:ptCount val="60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1.9</c:v>
                </c:pt>
                <c:pt idx="7">
                  <c:v>2</c:v>
                </c:pt>
                <c:pt idx="8">
                  <c:v>2.1</c:v>
                </c:pt>
                <c:pt idx="9">
                  <c:v>2.2</c:v>
                </c:pt>
                <c:pt idx="10">
                  <c:v>2.3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2.9</c:v>
                </c:pt>
                <c:pt idx="17">
                  <c:v>3</c:v>
                </c:pt>
                <c:pt idx="18">
                  <c:v>3.1</c:v>
                </c:pt>
                <c:pt idx="19">
                  <c:v>3.2</c:v>
                </c:pt>
                <c:pt idx="20">
                  <c:v>3.3</c:v>
                </c:pt>
                <c:pt idx="21">
                  <c:v>3.4</c:v>
                </c:pt>
                <c:pt idx="22">
                  <c:v>3.5</c:v>
                </c:pt>
                <c:pt idx="23">
                  <c:v>3.6</c:v>
                </c:pt>
                <c:pt idx="24">
                  <c:v>3.7</c:v>
                </c:pt>
                <c:pt idx="25">
                  <c:v>3.8</c:v>
                </c:pt>
                <c:pt idx="26">
                  <c:v>3.9</c:v>
                </c:pt>
                <c:pt idx="27">
                  <c:v>4</c:v>
                </c:pt>
                <c:pt idx="28">
                  <c:v>4.1</c:v>
                </c:pt>
                <c:pt idx="29">
                  <c:v>4.2</c:v>
                </c:pt>
                <c:pt idx="30">
                  <c:v>4.3</c:v>
                </c:pt>
                <c:pt idx="31">
                  <c:v>4.4</c:v>
                </c:pt>
                <c:pt idx="32">
                  <c:v>4.5</c:v>
                </c:pt>
                <c:pt idx="33">
                  <c:v>4.6</c:v>
                </c:pt>
                <c:pt idx="34">
                  <c:v>4.7</c:v>
                </c:pt>
                <c:pt idx="35">
                  <c:v>4.8</c:v>
                </c:pt>
                <c:pt idx="36">
                  <c:v>4.9</c:v>
                </c:pt>
                <c:pt idx="37">
                  <c:v>5</c:v>
                </c:pt>
                <c:pt idx="38">
                  <c:v>5.1</c:v>
                </c:pt>
                <c:pt idx="39">
                  <c:v>5.2</c:v>
                </c:pt>
                <c:pt idx="40">
                  <c:v>5.3</c:v>
                </c:pt>
                <c:pt idx="41">
                  <c:v>5.4</c:v>
                </c:pt>
                <c:pt idx="42">
                  <c:v>5.5</c:v>
                </c:pt>
                <c:pt idx="43">
                  <c:v>5.6</c:v>
                </c:pt>
                <c:pt idx="44">
                  <c:v>5.7</c:v>
                </c:pt>
                <c:pt idx="45">
                  <c:v>5.8</c:v>
                </c:pt>
                <c:pt idx="46">
                  <c:v>5.9</c:v>
                </c:pt>
                <c:pt idx="47">
                  <c:v>6</c:v>
                </c:pt>
                <c:pt idx="48">
                  <c:v>6.1</c:v>
                </c:pt>
                <c:pt idx="49">
                  <c:v>6.2</c:v>
                </c:pt>
                <c:pt idx="50">
                  <c:v>6.3</c:v>
                </c:pt>
                <c:pt idx="51">
                  <c:v>6.4</c:v>
                </c:pt>
                <c:pt idx="52">
                  <c:v>6.5</c:v>
                </c:pt>
                <c:pt idx="53">
                  <c:v>6.6</c:v>
                </c:pt>
                <c:pt idx="54">
                  <c:v>6.7</c:v>
                </c:pt>
                <c:pt idx="55">
                  <c:v>6.8</c:v>
                </c:pt>
                <c:pt idx="56">
                  <c:v>6.9</c:v>
                </c:pt>
                <c:pt idx="57">
                  <c:v>7</c:v>
                </c:pt>
                <c:pt idx="58">
                  <c:v>7.1</c:v>
                </c:pt>
                <c:pt idx="59">
                  <c:v>7.2</c:v>
                </c:pt>
              </c:strCache>
            </c:strRef>
          </c:cat>
          <c:val>
            <c:numRef>
              <c:f>Correlation!$H$59:$H$119</c:f>
              <c:numCache>
                <c:formatCode>General</c:formatCode>
                <c:ptCount val="60"/>
                <c:pt idx="0">
                  <c:v>0.22</c:v>
                </c:pt>
                <c:pt idx="1">
                  <c:v>0.21</c:v>
                </c:pt>
                <c:pt idx="2">
                  <c:v>0.2</c:v>
                </c:pt>
                <c:pt idx="3">
                  <c:v>0.35</c:v>
                </c:pt>
                <c:pt idx="4">
                  <c:v>0.32999999999999996</c:v>
                </c:pt>
                <c:pt idx="5">
                  <c:v>0.31000000000000005</c:v>
                </c:pt>
                <c:pt idx="6">
                  <c:v>0.29000000000000004</c:v>
                </c:pt>
                <c:pt idx="7">
                  <c:v>0.27</c:v>
                </c:pt>
                <c:pt idx="8">
                  <c:v>0.25</c:v>
                </c:pt>
                <c:pt idx="9">
                  <c:v>0.13</c:v>
                </c:pt>
                <c:pt idx="10">
                  <c:v>0.12</c:v>
                </c:pt>
                <c:pt idx="11">
                  <c:v>0.11</c:v>
                </c:pt>
                <c:pt idx="12">
                  <c:v>0.1</c:v>
                </c:pt>
                <c:pt idx="13">
                  <c:v>0.09</c:v>
                </c:pt>
                <c:pt idx="14">
                  <c:v>0.08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0.02</c:v>
                </c:pt>
                <c:pt idx="19">
                  <c:v>0.04</c:v>
                </c:pt>
                <c:pt idx="20">
                  <c:v>0.06</c:v>
                </c:pt>
                <c:pt idx="21">
                  <c:v>0.08</c:v>
                </c:pt>
                <c:pt idx="22">
                  <c:v>0.1</c:v>
                </c:pt>
                <c:pt idx="23">
                  <c:v>0.2</c:v>
                </c:pt>
                <c:pt idx="24">
                  <c:v>0.18</c:v>
                </c:pt>
                <c:pt idx="25">
                  <c:v>0.16</c:v>
                </c:pt>
                <c:pt idx="26">
                  <c:v>0.16</c:v>
                </c:pt>
                <c:pt idx="27">
                  <c:v>0.14000000000000001</c:v>
                </c:pt>
                <c:pt idx="28">
                  <c:v>0.12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0.04</c:v>
                </c:pt>
                <c:pt idx="33">
                  <c:v>0.05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0.06</c:v>
                </c:pt>
                <c:pt idx="37">
                  <c:v>0.05</c:v>
                </c:pt>
                <c:pt idx="38">
                  <c:v>0.01</c:v>
                </c:pt>
                <c:pt idx="39">
                  <c:v>0.02</c:v>
                </c:pt>
                <c:pt idx="40">
                  <c:v>0.03</c:v>
                </c:pt>
                <c:pt idx="41">
                  <c:v>0.04</c:v>
                </c:pt>
                <c:pt idx="42">
                  <c:v>0.05</c:v>
                </c:pt>
                <c:pt idx="43">
                  <c:v>0.06</c:v>
                </c:pt>
                <c:pt idx="44">
                  <c:v>7.0000000000000007E-2</c:v>
                </c:pt>
                <c:pt idx="45">
                  <c:v>0.09</c:v>
                </c:pt>
                <c:pt idx="46">
                  <c:v>0.09</c:v>
                </c:pt>
                <c:pt idx="47">
                  <c:v>0.08</c:v>
                </c:pt>
                <c:pt idx="48">
                  <c:v>0.06</c:v>
                </c:pt>
                <c:pt idx="49">
                  <c:v>0.05</c:v>
                </c:pt>
                <c:pt idx="50">
                  <c:v>0.1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0.05</c:v>
                </c:pt>
                <c:pt idx="55">
                  <c:v>0.09</c:v>
                </c:pt>
                <c:pt idx="56">
                  <c:v>0.08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A-4160-A04D-5D3AD487A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32831"/>
        <c:axId val="110245311"/>
      </c:lineChart>
      <c:catAx>
        <c:axId val="11023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5311"/>
        <c:crosses val="autoZero"/>
        <c:auto val="1"/>
        <c:lblAlgn val="ctr"/>
        <c:lblOffset val="100"/>
        <c:noMultiLvlLbl val="0"/>
      </c:catAx>
      <c:valAx>
        <c:axId val="1102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02668416447952"/>
          <c:y val="0.13003110983110583"/>
          <c:w val="0.204417760279965"/>
          <c:h val="0.54108949993298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222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chemeClr val="accent6">
                    <a:lumMod val="50000"/>
                  </a:schemeClr>
                </a:solidFill>
              </a:rPr>
              <a:t>Forecast</a:t>
            </a:r>
            <a:r>
              <a:rPr lang="en-IN" sz="2000" b="1" baseline="0">
                <a:solidFill>
                  <a:schemeClr val="accent6">
                    <a:lumMod val="50000"/>
                  </a:schemeClr>
                </a:solidFill>
              </a:rPr>
              <a:t> sheet: Decrease Rate</a:t>
            </a:r>
            <a:endParaRPr lang="en-IN" sz="2000" b="1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12974056178063E-2"/>
          <c:y val="0.12554112554112554"/>
          <c:w val="0.88703296171204649"/>
          <c:h val="0.62121572531301306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Decrease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Sheet2!$B$2:$B$8</c:f>
              <c:numCache>
                <c:formatCode>0%</c:formatCode>
                <c:ptCount val="7"/>
                <c:pt idx="0">
                  <c:v>6.9166666666666668E-2</c:v>
                </c:pt>
                <c:pt idx="1">
                  <c:v>5.4166666666666662E-2</c:v>
                </c:pt>
                <c:pt idx="2">
                  <c:v>5.8888888888888914E-2</c:v>
                </c:pt>
                <c:pt idx="3">
                  <c:v>5.4444444444444455E-2</c:v>
                </c:pt>
                <c:pt idx="4">
                  <c:v>0.15499999999999997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2-406F-8185-BF7BEC1CCD4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Forecast(Decrease Rate)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4" formatCode="0%">
                  <c:v>0.15499999999999997</c:v>
                </c:pt>
                <c:pt idx="5" formatCode="0%">
                  <c:v>0.14377722143149468</c:v>
                </c:pt>
                <c:pt idx="6" formatCode="0%">
                  <c:v>0.16308780261088671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2-406F-8185-BF7BEC1CCD4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Bound(Decrease Rate)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Sheet2!$D$2:$D$8</c:f>
              <c:numCache>
                <c:formatCode>General</c:formatCode>
                <c:ptCount val="7"/>
                <c:pt idx="4" formatCode="0%">
                  <c:v>0.15499999999999997</c:v>
                </c:pt>
                <c:pt idx="5" formatCode="0%">
                  <c:v>6.836103945216962E-2</c:v>
                </c:pt>
                <c:pt idx="6" formatCode="0%">
                  <c:v>8.5332256032443085E-2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2-406F-8185-BF7BEC1CCD4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Bound(Decrease Rate)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Sheet2!$E$2:$E$8</c:f>
              <c:numCache>
                <c:formatCode>General</c:formatCode>
                <c:ptCount val="7"/>
                <c:pt idx="4" formatCode="0%">
                  <c:v>0.15499999999999997</c:v>
                </c:pt>
                <c:pt idx="5" formatCode="0%">
                  <c:v>0.21919340341081975</c:v>
                </c:pt>
                <c:pt idx="6" formatCode="0%">
                  <c:v>0.24084334918933031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42-406F-8185-BF7BEC1CC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763727"/>
        <c:axId val="803765167"/>
      </c:lineChart>
      <c:catAx>
        <c:axId val="80376372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65167"/>
        <c:crosses val="autoZero"/>
        <c:auto val="1"/>
        <c:lblAlgn val="ctr"/>
        <c:lblOffset val="100"/>
        <c:noMultiLvlLbl val="0"/>
      </c:catAx>
      <c:valAx>
        <c:axId val="8037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6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424768677777409E-2"/>
          <c:y val="0.85303030719689366"/>
          <c:w val="0.83147440967745589"/>
          <c:h val="0.12077642083031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22225" cap="flat" cmpd="sng" algn="ctr">
      <a:solidFill>
        <a:schemeClr val="accent6">
          <a:lumMod val="75000"/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 baseline="0">
                <a:solidFill>
                  <a:schemeClr val="accent6">
                    <a:lumMod val="50000"/>
                  </a:schemeClr>
                </a:solidFill>
              </a:rPr>
              <a:t>Forecast sheet: Growth Rate</a:t>
            </a:r>
            <a:endParaRPr lang="en-IN" sz="2000" b="1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5759687761367E-2"/>
          <c:y val="0.13813322833400044"/>
          <c:w val="0.88645809507455231"/>
          <c:h val="0.6557689103804174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Sheet3!$B$2:$B$8</c:f>
              <c:numCache>
                <c:formatCode>0%</c:formatCode>
                <c:ptCount val="7"/>
                <c:pt idx="0">
                  <c:v>9.8333333333333328E-2</c:v>
                </c:pt>
                <c:pt idx="1">
                  <c:v>9.8333333333333342E-2</c:v>
                </c:pt>
                <c:pt idx="2">
                  <c:v>3.5555555555555549E-2</c:v>
                </c:pt>
                <c:pt idx="3">
                  <c:v>8.500000000000002E-2</c:v>
                </c:pt>
                <c:pt idx="4">
                  <c:v>0.20500000000000002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E-4540-9EE5-A887E978D375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Forecast(Growth)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Sheet3!$C$2:$C$8</c:f>
              <c:numCache>
                <c:formatCode>General</c:formatCode>
                <c:ptCount val="7"/>
                <c:pt idx="4" formatCode="0%">
                  <c:v>0.20500000000000002</c:v>
                </c:pt>
                <c:pt idx="5" formatCode="0%">
                  <c:v>0.18843870382986586</c:v>
                </c:pt>
                <c:pt idx="6" formatCode="0%">
                  <c:v>0.2129315614468002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E-4540-9EE5-A887E978D375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Bound(Growth)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Sheet3!$D$2:$D$8</c:f>
              <c:numCache>
                <c:formatCode>General</c:formatCode>
                <c:ptCount val="7"/>
                <c:pt idx="4" formatCode="0%">
                  <c:v>0.20500000000000002</c:v>
                </c:pt>
                <c:pt idx="5" formatCode="0%">
                  <c:v>7.1600622784228019E-2</c:v>
                </c:pt>
                <c:pt idx="6" formatCode="0%">
                  <c:v>9.2469233409952431E-2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DE-4540-9EE5-A887E978D375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Bound(Growth)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Sheet3!$E$2:$E$8</c:f>
              <c:numCache>
                <c:formatCode>General</c:formatCode>
                <c:ptCount val="7"/>
                <c:pt idx="4" formatCode="0%">
                  <c:v>0.20500000000000002</c:v>
                </c:pt>
                <c:pt idx="5" formatCode="0%">
                  <c:v>0.30527678487550369</c:v>
                </c:pt>
                <c:pt idx="6" formatCode="0%">
                  <c:v>0.33339388948364795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DE-4540-9EE5-A887E978D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105648"/>
        <c:axId val="1788112848"/>
      </c:lineChart>
      <c:catAx>
        <c:axId val="17881056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112848"/>
        <c:crosses val="autoZero"/>
        <c:auto val="1"/>
        <c:lblAlgn val="ctr"/>
        <c:lblOffset val="100"/>
        <c:noMultiLvlLbl val="0"/>
      </c:catAx>
      <c:valAx>
        <c:axId val="17881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1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600509704719531E-2"/>
          <c:y val="0.88136823075366144"/>
          <c:w val="0.89303114757332691"/>
          <c:h val="0.10628014501274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222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chemeClr val="accent6">
                    <a:lumMod val="50000"/>
                  </a:schemeClr>
                </a:solidFill>
              </a:rPr>
              <a:t>Forecast</a:t>
            </a:r>
            <a:r>
              <a:rPr lang="en-IN" sz="2000" b="1" baseline="0">
                <a:solidFill>
                  <a:schemeClr val="accent6">
                    <a:lumMod val="50000"/>
                  </a:schemeClr>
                </a:solidFill>
              </a:rPr>
              <a:t> sheet of Dissolved Nitrogen</a:t>
            </a:r>
            <a:endParaRPr lang="en-IN" sz="2000" b="1">
              <a:solidFill>
                <a:schemeClr val="accent6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9542510915144304"/>
          <c:y val="2.348232385021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39323261053039"/>
          <c:y val="0.21977513671828053"/>
          <c:w val="0.86859524418689649"/>
          <c:h val="0.39759118198677718"/>
        </c:manualLayout>
      </c:layout>
      <c:lineChart>
        <c:grouping val="standar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Dissolved_Nitrogen_mg_per_L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Sheet9!$B$2:$B$8</c:f>
              <c:numCache>
                <c:formatCode>General</c:formatCode>
                <c:ptCount val="7"/>
                <c:pt idx="0">
                  <c:v>6.5000000000000002E-2</c:v>
                </c:pt>
                <c:pt idx="1">
                  <c:v>7.5000000000000011E-2</c:v>
                </c:pt>
                <c:pt idx="2">
                  <c:v>0.20500000000000002</c:v>
                </c:pt>
                <c:pt idx="3">
                  <c:v>0.30499999999999999</c:v>
                </c:pt>
                <c:pt idx="4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D-4409-9791-49ABAC798303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Forecast(Dissolved_Nitrogen_mg_per_L)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Sheet9!$A$2:$A$8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Sheet9!$C$2:$C$8</c:f>
              <c:numCache>
                <c:formatCode>General</c:formatCode>
                <c:ptCount val="7"/>
                <c:pt idx="4">
                  <c:v>0.435</c:v>
                </c:pt>
                <c:pt idx="5">
                  <c:v>0.52274134989494569</c:v>
                </c:pt>
                <c:pt idx="6">
                  <c:v>0.62089427705253397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D-4409-9791-49ABAC798303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Lower Confidence Bound(Dissolved_Nitrogen_mg_per_L)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Sheet9!$A$2:$A$8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Sheet9!$D$2:$D$8</c:f>
              <c:numCache>
                <c:formatCode>General</c:formatCode>
                <c:ptCount val="7"/>
                <c:pt idx="4" formatCode="0.00">
                  <c:v>0.435</c:v>
                </c:pt>
                <c:pt idx="5" formatCode="0.00">
                  <c:v>0.43620991206421511</c:v>
                </c:pt>
                <c:pt idx="6" formatCode="0.00">
                  <c:v>0.53167868607244961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D-4409-9791-49ABAC798303}"/>
            </c:ext>
          </c:extLst>
        </c:ser>
        <c:ser>
          <c:idx val="3"/>
          <c:order val="3"/>
          <c:tx>
            <c:strRef>
              <c:f>Sheet9!$E$1</c:f>
              <c:strCache>
                <c:ptCount val="1"/>
                <c:pt idx="0">
                  <c:v>Upper Confidence Bound(Dissolved_Nitrogen_mg_per_L)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Sheet9!$A$2:$A$8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Sheet9!$E$2:$E$8</c:f>
              <c:numCache>
                <c:formatCode>General</c:formatCode>
                <c:ptCount val="7"/>
                <c:pt idx="4" formatCode="0.00">
                  <c:v>0.435</c:v>
                </c:pt>
                <c:pt idx="5" formatCode="0.00">
                  <c:v>0.60927278772567628</c:v>
                </c:pt>
                <c:pt idx="6" formatCode="0.00">
                  <c:v>0.71010986803261833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D-4409-9791-49ABAC79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074176"/>
        <c:axId val="343068416"/>
      </c:lineChart>
      <c:catAx>
        <c:axId val="3430741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8416"/>
        <c:crosses val="autoZero"/>
        <c:auto val="1"/>
        <c:lblAlgn val="ctr"/>
        <c:lblOffset val="100"/>
        <c:noMultiLvlLbl val="0"/>
      </c:catAx>
      <c:valAx>
        <c:axId val="3430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22225" cap="flat" cmpd="thinThick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chemeClr val="accent6">
                    <a:lumMod val="50000"/>
                  </a:schemeClr>
                </a:solidFill>
              </a:rPr>
              <a:t>Forecast</a:t>
            </a:r>
            <a:r>
              <a:rPr lang="en-IN" sz="2000" b="1" baseline="0">
                <a:solidFill>
                  <a:schemeClr val="accent6">
                    <a:lumMod val="50000"/>
                  </a:schemeClr>
                </a:solidFill>
              </a:rPr>
              <a:t> sheet of Dissolved Silicon</a:t>
            </a:r>
            <a:endParaRPr lang="en-IN" sz="2000" b="1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02089018897993E-2"/>
          <c:y val="0.17951687041202113"/>
          <c:w val="0.87087998873399297"/>
          <c:h val="0.42500020087134899"/>
        </c:manualLayout>
      </c:layout>
      <c:lineChart>
        <c:grouping val="standard"/>
        <c:varyColors val="0"/>
        <c:ser>
          <c:idx val="0"/>
          <c:order val="0"/>
          <c:tx>
            <c:strRef>
              <c:f>'Dissolved Silicon'!$B$1</c:f>
              <c:strCache>
                <c:ptCount val="1"/>
                <c:pt idx="0">
                  <c:v>Dissolved_Silicon_mg_per_L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'Dissolved Silicon'!$B$2:$B$10</c:f>
              <c:numCache>
                <c:formatCode>General</c:formatCode>
                <c:ptCount val="9"/>
                <c:pt idx="0">
                  <c:v>2.0500000000000003</c:v>
                </c:pt>
                <c:pt idx="1">
                  <c:v>3.25</c:v>
                </c:pt>
                <c:pt idx="2">
                  <c:v>4.4611111111111112</c:v>
                </c:pt>
                <c:pt idx="3">
                  <c:v>5.4499999999999993</c:v>
                </c:pt>
                <c:pt idx="4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2-4621-B724-52038BC12FA8}"/>
            </c:ext>
          </c:extLst>
        </c:ser>
        <c:ser>
          <c:idx val="1"/>
          <c:order val="1"/>
          <c:tx>
            <c:strRef>
              <c:f>'Dissolved Silicon'!$C$1</c:f>
              <c:strCache>
                <c:ptCount val="1"/>
                <c:pt idx="0">
                  <c:v>Forecast(Dissolved_Silicon_mg_per_L)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'Dissolved Silicon'!$A$2:$A$10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'Dissolved Silicon'!$C$2:$C$10</c:f>
              <c:numCache>
                <c:formatCode>General</c:formatCode>
                <c:ptCount val="9"/>
                <c:pt idx="4">
                  <c:v>6.75</c:v>
                </c:pt>
                <c:pt idx="5">
                  <c:v>7.7834315368236187</c:v>
                </c:pt>
                <c:pt idx="6">
                  <c:v>8.9461747050281915</c:v>
                </c:pt>
                <c:pt idx="7">
                  <c:v>10.059957451948826</c:v>
                </c:pt>
                <c:pt idx="8">
                  <c:v>11.222700620153397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2-4621-B724-52038BC12FA8}"/>
            </c:ext>
          </c:extLst>
        </c:ser>
        <c:ser>
          <c:idx val="2"/>
          <c:order val="2"/>
          <c:tx>
            <c:strRef>
              <c:f>'Dissolved Silicon'!$D$1</c:f>
              <c:strCache>
                <c:ptCount val="1"/>
                <c:pt idx="0">
                  <c:v>Lower Confidence Bound(Dissolved_Silicon_mg_per_L)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'Dissolved Silicon'!$A$2:$A$10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'Dissolved Silicon'!$D$2:$D$10</c:f>
              <c:numCache>
                <c:formatCode>General</c:formatCode>
                <c:ptCount val="9"/>
                <c:pt idx="4" formatCode="0.00">
                  <c:v>6.75</c:v>
                </c:pt>
                <c:pt idx="5" formatCode="0.00">
                  <c:v>7.6231088887788516</c:v>
                </c:pt>
                <c:pt idx="6" formatCode="0.00">
                  <c:v>8.7808398414687368</c:v>
                </c:pt>
                <c:pt idx="7" formatCode="0.00">
                  <c:v>9.8896815155043161</c:v>
                </c:pt>
                <c:pt idx="8" formatCode="0.00">
                  <c:v>11.047623003206267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2-4621-B724-52038BC12FA8}"/>
            </c:ext>
          </c:extLst>
        </c:ser>
        <c:ser>
          <c:idx val="3"/>
          <c:order val="3"/>
          <c:tx>
            <c:strRef>
              <c:f>'Dissolved Silicon'!$E$1</c:f>
              <c:strCache>
                <c:ptCount val="1"/>
                <c:pt idx="0">
                  <c:v>Upper Confidence Bound(Dissolved_Silicon_mg_per_L)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'Dissolved Silicon'!$A$2:$A$10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'Dissolved Silicon'!$E$2:$E$10</c:f>
              <c:numCache>
                <c:formatCode>General</c:formatCode>
                <c:ptCount val="9"/>
                <c:pt idx="4" formatCode="0.00">
                  <c:v>6.75</c:v>
                </c:pt>
                <c:pt idx="5" formatCode="0.00">
                  <c:v>7.9437541848683857</c:v>
                </c:pt>
                <c:pt idx="6" formatCode="0.00">
                  <c:v>9.1115095685876462</c:v>
                </c:pt>
                <c:pt idx="7" formatCode="0.00">
                  <c:v>10.230233388393335</c:v>
                </c:pt>
                <c:pt idx="8" formatCode="0.00">
                  <c:v>11.397778237100527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D2-4621-B724-52038BC12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704480"/>
        <c:axId val="1622704960"/>
      </c:lineChart>
      <c:catAx>
        <c:axId val="16227044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04960"/>
        <c:crosses val="autoZero"/>
        <c:auto val="1"/>
        <c:lblAlgn val="ctr"/>
        <c:lblOffset val="100"/>
        <c:noMultiLvlLbl val="0"/>
      </c:catAx>
      <c:valAx>
        <c:axId val="1622704960"/>
        <c:scaling>
          <c:orientation val="minMax"/>
        </c:scaling>
        <c:delete val="0"/>
        <c:axPos val="l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22225" cap="flat" cmpd="thinThick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Oxygen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Oxygen level</a:t>
          </a:r>
        </a:p>
      </cx:txPr>
    </cx:title>
    <cx:plotArea>
      <cx:plotAreaRegion>
        <cx:series layoutId="boxWhisker" uniqueId="{4BF6A327-C2C2-4AA7-90B5-F656DAD9210A}">
          <cx:tx>
            <cx:txData>
              <cx:f>_xlchart.v1.0</cx:f>
              <cx:v>Oxygen_Level</cx:v>
            </cx:txData>
          </cx:tx>
          <cx:dataLabels pos="r"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Distribution of phytoplankton Density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phytoplankton Density</a:t>
          </a:r>
        </a:p>
      </cx:txPr>
    </cx:title>
    <cx:plotArea>
      <cx:plotAreaRegion>
        <cx:series layoutId="clusteredColumn" uniqueId="{3786E943-9834-4BA5-97D7-9AA17749E2B3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Phytoplankton Density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Phytoplankton Density</a:t>
          </a:r>
        </a:p>
      </cx:txPr>
    </cx:title>
    <cx:plotArea>
      <cx:plotAreaRegion>
        <cx:series layoutId="boxWhisker" uniqueId="{A1ACCBF0-6E4C-4180-AA3D-2B7C919D6866}">
          <cx:tx>
            <cx:txData>
              <cx:f>_xlchart.v1.3</cx:f>
              <cx:v>Phytoplankton_Density_cells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Actual data without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Actual data without outliers</a:t>
          </a:r>
        </a:p>
      </cx:txPr>
    </cx:title>
    <cx:plotArea>
      <cx:plotAreaRegion>
        <cx:series layoutId="boxWhisker" uniqueId="{30447ACA-59D1-4505-B5E5-B1DD99582B36}">
          <cx:tx>
            <cx:txData>
              <cx:f>_xlchart.v1.9</cx:f>
              <cx:v>Nutrient_Concentration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I have added outliers that shown here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 have added outliers that shown here</a:t>
          </a:r>
        </a:p>
      </cx:txPr>
    </cx:title>
    <cx:plotArea>
      <cx:plotAreaRegion>
        <cx:series layoutId="boxWhisker" uniqueId="{5F4763D0-192A-46FC-966A-A9C1444B9BD9}">
          <cx:tx>
            <cx:txData>
              <cx:f>_xlchart.v1.7</cx:f>
              <cx:v>outlier Nutrient_Concentration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No outliers on this data Phytoplankton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outliers on this data Phytoplankton rate</a:t>
          </a:r>
        </a:p>
      </cx:txPr>
    </cx:title>
    <cx:plotArea>
      <cx:plotAreaRegion>
        <cx:series layoutId="boxWhisker" uniqueId="{464D0C4A-4029-4157-AAD5-3ACCF8E2DB3C}">
          <cx:tx>
            <cx:txData>
              <cx:f>_xlchart.v1.5</cx:f>
              <cx:v>Phytoplankton Rate</cx:v>
            </cx:txData>
          </cx:tx>
          <cx:dataLabels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microsoft.com/office/2014/relationships/chartEx" Target="../charts/chartEx2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13" Type="http://schemas.openxmlformats.org/officeDocument/2006/relationships/chart" Target="../charts/chart50.xml"/><Relationship Id="rId3" Type="http://schemas.openxmlformats.org/officeDocument/2006/relationships/chart" Target="../charts/chart43.xml"/><Relationship Id="rId7" Type="http://schemas.openxmlformats.org/officeDocument/2006/relationships/chart" Target="../charts/chart45.xml"/><Relationship Id="rId12" Type="http://schemas.microsoft.com/office/2014/relationships/chartEx" Target="../charts/chartEx6.xml"/><Relationship Id="rId2" Type="http://schemas.openxmlformats.org/officeDocument/2006/relationships/chart" Target="../charts/chart42.xml"/><Relationship Id="rId1" Type="http://schemas.microsoft.com/office/2014/relationships/chartEx" Target="../charts/chartEx3.xml"/><Relationship Id="rId6" Type="http://schemas.microsoft.com/office/2014/relationships/chartEx" Target="../charts/chartEx5.xml"/><Relationship Id="rId11" Type="http://schemas.openxmlformats.org/officeDocument/2006/relationships/chart" Target="../charts/chart49.xml"/><Relationship Id="rId5" Type="http://schemas.microsoft.com/office/2014/relationships/chartEx" Target="../charts/chartEx4.xml"/><Relationship Id="rId10" Type="http://schemas.openxmlformats.org/officeDocument/2006/relationships/chart" Target="../charts/chart48.xml"/><Relationship Id="rId4" Type="http://schemas.openxmlformats.org/officeDocument/2006/relationships/chart" Target="../charts/chart44.xml"/><Relationship Id="rId9" Type="http://schemas.openxmlformats.org/officeDocument/2006/relationships/chart" Target="../charts/chart47.xml"/><Relationship Id="rId14" Type="http://schemas.openxmlformats.org/officeDocument/2006/relationships/chart" Target="../charts/chart51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4.xml"/><Relationship Id="rId18" Type="http://schemas.openxmlformats.org/officeDocument/2006/relationships/chart" Target="../charts/chart69.xml"/><Relationship Id="rId26" Type="http://schemas.openxmlformats.org/officeDocument/2006/relationships/chart" Target="../charts/chart77.xml"/><Relationship Id="rId3" Type="http://schemas.openxmlformats.org/officeDocument/2006/relationships/chart" Target="../charts/chart54.xml"/><Relationship Id="rId21" Type="http://schemas.openxmlformats.org/officeDocument/2006/relationships/chart" Target="../charts/chart72.xml"/><Relationship Id="rId34" Type="http://schemas.openxmlformats.org/officeDocument/2006/relationships/chart" Target="../charts/chart85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5" Type="http://schemas.openxmlformats.org/officeDocument/2006/relationships/chart" Target="../charts/chart76.xml"/><Relationship Id="rId33" Type="http://schemas.openxmlformats.org/officeDocument/2006/relationships/chart" Target="../charts/chart84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20" Type="http://schemas.openxmlformats.org/officeDocument/2006/relationships/chart" Target="../charts/chart71.xml"/><Relationship Id="rId29" Type="http://schemas.openxmlformats.org/officeDocument/2006/relationships/chart" Target="../charts/chart80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24" Type="http://schemas.openxmlformats.org/officeDocument/2006/relationships/chart" Target="../charts/chart75.xml"/><Relationship Id="rId32" Type="http://schemas.openxmlformats.org/officeDocument/2006/relationships/chart" Target="../charts/chart83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23" Type="http://schemas.openxmlformats.org/officeDocument/2006/relationships/chart" Target="../charts/chart74.xml"/><Relationship Id="rId28" Type="http://schemas.openxmlformats.org/officeDocument/2006/relationships/chart" Target="../charts/chart79.xml"/><Relationship Id="rId10" Type="http://schemas.openxmlformats.org/officeDocument/2006/relationships/chart" Target="../charts/chart61.xml"/><Relationship Id="rId19" Type="http://schemas.openxmlformats.org/officeDocument/2006/relationships/chart" Target="../charts/chart70.xml"/><Relationship Id="rId31" Type="http://schemas.openxmlformats.org/officeDocument/2006/relationships/chart" Target="../charts/chart82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Relationship Id="rId22" Type="http://schemas.openxmlformats.org/officeDocument/2006/relationships/chart" Target="../charts/chart73.xml"/><Relationship Id="rId27" Type="http://schemas.openxmlformats.org/officeDocument/2006/relationships/chart" Target="../charts/chart78.xml"/><Relationship Id="rId30" Type="http://schemas.openxmlformats.org/officeDocument/2006/relationships/chart" Target="../charts/chart81.xml"/><Relationship Id="rId8" Type="http://schemas.openxmlformats.org/officeDocument/2006/relationships/chart" Target="../charts/chart5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3.xml"/><Relationship Id="rId13" Type="http://schemas.openxmlformats.org/officeDocument/2006/relationships/chart" Target="../charts/chart98.xml"/><Relationship Id="rId3" Type="http://schemas.openxmlformats.org/officeDocument/2006/relationships/chart" Target="../charts/chart88.xml"/><Relationship Id="rId7" Type="http://schemas.openxmlformats.org/officeDocument/2006/relationships/chart" Target="../charts/chart92.xml"/><Relationship Id="rId12" Type="http://schemas.openxmlformats.org/officeDocument/2006/relationships/chart" Target="../charts/chart97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11" Type="http://schemas.openxmlformats.org/officeDocument/2006/relationships/chart" Target="../charts/chart96.xml"/><Relationship Id="rId5" Type="http://schemas.openxmlformats.org/officeDocument/2006/relationships/chart" Target="../charts/chart90.xml"/><Relationship Id="rId15" Type="http://schemas.openxmlformats.org/officeDocument/2006/relationships/chart" Target="../charts/chart100.xml"/><Relationship Id="rId10" Type="http://schemas.openxmlformats.org/officeDocument/2006/relationships/chart" Target="../charts/chart95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Relationship Id="rId14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14</xdr:row>
      <xdr:rowOff>90487</xdr:rowOff>
    </xdr:from>
    <xdr:to>
      <xdr:col>12</xdr:col>
      <xdr:colOff>409575</xdr:colOff>
      <xdr:row>28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714CC-988C-E937-BFBC-EAFEEBE4C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238991</xdr:colOff>
      <xdr:row>44</xdr:row>
      <xdr:rowOff>140277</xdr:rowOff>
    </xdr:from>
    <xdr:to>
      <xdr:col>12</xdr:col>
      <xdr:colOff>969819</xdr:colOff>
      <xdr:row>59</xdr:row>
      <xdr:rowOff>87889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34A340-C364-78CA-41FA-67A3D9239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359354</xdr:colOff>
      <xdr:row>84</xdr:row>
      <xdr:rowOff>186604</xdr:rowOff>
    </xdr:from>
    <xdr:to>
      <xdr:col>12</xdr:col>
      <xdr:colOff>1550844</xdr:colOff>
      <xdr:row>105</xdr:row>
      <xdr:rowOff>138545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CB2E31-456C-C9E9-2913-3CF71B75A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57148</xdr:colOff>
      <xdr:row>110</xdr:row>
      <xdr:rowOff>61912</xdr:rowOff>
    </xdr:from>
    <xdr:to>
      <xdr:col>13</xdr:col>
      <xdr:colOff>746125</xdr:colOff>
      <xdr:row>124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B4613B-A254-0F7A-F845-1AEB6AF82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304800</xdr:colOff>
      <xdr:row>133</xdr:row>
      <xdr:rowOff>157161</xdr:rowOff>
    </xdr:from>
    <xdr:to>
      <xdr:col>12</xdr:col>
      <xdr:colOff>142874</xdr:colOff>
      <xdr:row>149</xdr:row>
      <xdr:rowOff>47624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2A643B-D49C-436B-2B46-3752ACADA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398318</xdr:colOff>
      <xdr:row>69</xdr:row>
      <xdr:rowOff>155864</xdr:rowOff>
    </xdr:from>
    <xdr:to>
      <xdr:col>12</xdr:col>
      <xdr:colOff>225137</xdr:colOff>
      <xdr:row>84</xdr:row>
      <xdr:rowOff>24246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BC72C11-78AA-4ECE-B076-967D9D10CB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6368" y="14348114"/>
              <a:ext cx="5456094" cy="31068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14</xdr:row>
      <xdr:rowOff>142876</xdr:rowOff>
    </xdr:from>
    <xdr:to>
      <xdr:col>9</xdr:col>
      <xdr:colOff>504825</xdr:colOff>
      <xdr:row>20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465588-DEFC-4201-9388-ADB7CAB29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504824</xdr:colOff>
      <xdr:row>14</xdr:row>
      <xdr:rowOff>161924</xdr:rowOff>
    </xdr:from>
    <xdr:to>
      <xdr:col>16</xdr:col>
      <xdr:colOff>342900</xdr:colOff>
      <xdr:row>20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0DA842-4993-4A4A-8576-C50359060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20</xdr:row>
      <xdr:rowOff>133350</xdr:rowOff>
    </xdr:from>
    <xdr:to>
      <xdr:col>9</xdr:col>
      <xdr:colOff>514350</xdr:colOff>
      <xdr:row>33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D2B181-AFD2-4732-84CB-4EC83715B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514350</xdr:colOff>
      <xdr:row>20</xdr:row>
      <xdr:rowOff>133350</xdr:rowOff>
    </xdr:from>
    <xdr:to>
      <xdr:col>16</xdr:col>
      <xdr:colOff>352425</xdr:colOff>
      <xdr:row>33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794F80-6612-452B-B22C-ABB447B9E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38</xdr:row>
      <xdr:rowOff>95249</xdr:rowOff>
    </xdr:from>
    <xdr:to>
      <xdr:col>15</xdr:col>
      <xdr:colOff>152400</xdr:colOff>
      <xdr:row>45</xdr:row>
      <xdr:rowOff>257174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7355E4-B127-4F94-8BF3-7423163B4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219075</xdr:colOff>
      <xdr:row>57</xdr:row>
      <xdr:rowOff>23812</xdr:rowOff>
    </xdr:from>
    <xdr:to>
      <xdr:col>15</xdr:col>
      <xdr:colOff>95250</xdr:colOff>
      <xdr:row>71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EA1FAC-C3D2-4356-6F26-99D8D6928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10</xdr:row>
      <xdr:rowOff>85725</xdr:rowOff>
    </xdr:from>
    <xdr:to>
      <xdr:col>7</xdr:col>
      <xdr:colOff>0</xdr:colOff>
      <xdr:row>24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39D24AD-0E90-4EBF-A140-C6E59CE5C3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1" y="2266950"/>
              <a:ext cx="421004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381001</xdr:colOff>
      <xdr:row>10</xdr:row>
      <xdr:rowOff>66675</xdr:rowOff>
    </xdr:from>
    <xdr:to>
      <xdr:col>18</xdr:col>
      <xdr:colOff>1085850</xdr:colOff>
      <xdr:row>24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F24C12-658B-4149-84B3-EAC7C70D9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10</xdr:row>
      <xdr:rowOff>76200</xdr:rowOff>
    </xdr:from>
    <xdr:to>
      <xdr:col>13</xdr:col>
      <xdr:colOff>381000</xdr:colOff>
      <xdr:row>24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8872C0-031C-4631-A625-61F3178FE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8</xdr:col>
      <xdr:colOff>85725</xdr:colOff>
      <xdr:row>43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ACE4C7-0C82-4730-A3C4-D61FBA9E5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46</xdr:row>
      <xdr:rowOff>1</xdr:rowOff>
    </xdr:from>
    <xdr:to>
      <xdr:col>8</xdr:col>
      <xdr:colOff>485775</xdr:colOff>
      <xdr:row>61</xdr:row>
      <xdr:rowOff>95251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7BF2C5-4810-4F48-BE96-7B3420D8D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38101</xdr:colOff>
      <xdr:row>62</xdr:row>
      <xdr:rowOff>142876</xdr:rowOff>
    </xdr:from>
    <xdr:to>
      <xdr:col>11</xdr:col>
      <xdr:colOff>200025</xdr:colOff>
      <xdr:row>78</xdr:row>
      <xdr:rowOff>104776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477621-CE03-4D5F-BC73-33191BE3E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115981</xdr:colOff>
      <xdr:row>71</xdr:row>
      <xdr:rowOff>67473</xdr:rowOff>
    </xdr:from>
    <xdr:to>
      <xdr:col>5</xdr:col>
      <xdr:colOff>280148</xdr:colOff>
      <xdr:row>87</xdr:row>
      <xdr:rowOff>21209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2B57E2-DE14-4E96-B54A-4E74BE12C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238848</xdr:colOff>
      <xdr:row>71</xdr:row>
      <xdr:rowOff>65312</xdr:rowOff>
    </xdr:from>
    <xdr:to>
      <xdr:col>18</xdr:col>
      <xdr:colOff>515472</xdr:colOff>
      <xdr:row>87</xdr:row>
      <xdr:rowOff>9523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F90645-DAB3-435B-AEF6-FDDE8B37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1131794</xdr:colOff>
      <xdr:row>40</xdr:row>
      <xdr:rowOff>168089</xdr:rowOff>
    </xdr:from>
    <xdr:to>
      <xdr:col>8</xdr:col>
      <xdr:colOff>571500</xdr:colOff>
      <xdr:row>56</xdr:row>
      <xdr:rowOff>167769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DEB6199-C0CE-4239-AD81-6D08CBA4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589191</xdr:colOff>
      <xdr:row>41</xdr:row>
      <xdr:rowOff>15364</xdr:rowOff>
    </xdr:from>
    <xdr:to>
      <xdr:col>16</xdr:col>
      <xdr:colOff>1109382</xdr:colOff>
      <xdr:row>57</xdr:row>
      <xdr:rowOff>22410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23B0BA6-E337-47D7-B4BC-BC3EB329A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308242</xdr:colOff>
      <xdr:row>71</xdr:row>
      <xdr:rowOff>62674</xdr:rowOff>
    </xdr:from>
    <xdr:to>
      <xdr:col>11</xdr:col>
      <xdr:colOff>235324</xdr:colOff>
      <xdr:row>87</xdr:row>
      <xdr:rowOff>16410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BD3A75-A0DC-46B7-B2DB-A4F4D6A0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316966</xdr:colOff>
      <xdr:row>92</xdr:row>
      <xdr:rowOff>156882</xdr:rowOff>
    </xdr:from>
    <xdr:to>
      <xdr:col>8</xdr:col>
      <xdr:colOff>33617</xdr:colOff>
      <xdr:row>109</xdr:row>
      <xdr:rowOff>103015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F97FC54-928E-4274-8DEA-9E07E3A73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53629</xdr:colOff>
      <xdr:row>92</xdr:row>
      <xdr:rowOff>164886</xdr:rowOff>
    </xdr:from>
    <xdr:to>
      <xdr:col>17</xdr:col>
      <xdr:colOff>600317</xdr:colOff>
      <xdr:row>109</xdr:row>
      <xdr:rowOff>137672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F0E2D3C-EA05-46EB-840B-28C239794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1376725</xdr:colOff>
      <xdr:row>174</xdr:row>
      <xdr:rowOff>136873</xdr:rowOff>
    </xdr:from>
    <xdr:to>
      <xdr:col>7</xdr:col>
      <xdr:colOff>555493</xdr:colOff>
      <xdr:row>189</xdr:row>
      <xdr:rowOff>82443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3ABE0FA-1E26-44D7-ADC4-8A3DC07C0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621926</xdr:colOff>
      <xdr:row>174</xdr:row>
      <xdr:rowOff>124706</xdr:rowOff>
    </xdr:from>
    <xdr:to>
      <xdr:col>14</xdr:col>
      <xdr:colOff>224119</xdr:colOff>
      <xdr:row>189</xdr:row>
      <xdr:rowOff>89647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9B6DAF9-667D-4051-A898-A1E078696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8805</xdr:colOff>
      <xdr:row>134</xdr:row>
      <xdr:rowOff>21610</xdr:rowOff>
    </xdr:from>
    <xdr:to>
      <xdr:col>5</xdr:col>
      <xdr:colOff>336177</xdr:colOff>
      <xdr:row>147</xdr:row>
      <xdr:rowOff>73639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2D7F1-A675-4B14-BC8F-F536FDC97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356987</xdr:colOff>
      <xdr:row>134</xdr:row>
      <xdr:rowOff>28015</xdr:rowOff>
    </xdr:from>
    <xdr:to>
      <xdr:col>11</xdr:col>
      <xdr:colOff>246530</xdr:colOff>
      <xdr:row>147</xdr:row>
      <xdr:rowOff>78440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EABE3-4C60-42B1-8A44-13EA538E8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253733</xdr:colOff>
      <xdr:row>134</xdr:row>
      <xdr:rowOff>26413</xdr:rowOff>
    </xdr:from>
    <xdr:to>
      <xdr:col>17</xdr:col>
      <xdr:colOff>560295</xdr:colOff>
      <xdr:row>147</xdr:row>
      <xdr:rowOff>48825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5D071B-6086-48C2-9A1E-658E19E86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160082</xdr:colOff>
      <xdr:row>109</xdr:row>
      <xdr:rowOff>156082</xdr:rowOff>
    </xdr:from>
    <xdr:to>
      <xdr:col>16</xdr:col>
      <xdr:colOff>284948</xdr:colOff>
      <xdr:row>125</xdr:row>
      <xdr:rowOff>44824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0A1B1B-8836-4F3A-B291-699C46F5D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600634</xdr:colOff>
      <xdr:row>29</xdr:row>
      <xdr:rowOff>38659</xdr:rowOff>
    </xdr:from>
    <xdr:to>
      <xdr:col>12</xdr:col>
      <xdr:colOff>600635</xdr:colOff>
      <xdr:row>41</xdr:row>
      <xdr:rowOff>58270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57EC73-DD21-4D34-BA4E-CEEA55494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52</xdr:row>
      <xdr:rowOff>180975</xdr:rowOff>
    </xdr:from>
    <xdr:to>
      <xdr:col>15</xdr:col>
      <xdr:colOff>247650</xdr:colOff>
      <xdr:row>66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505C40-4294-4BAA-B402-03B462E29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32657</xdr:colOff>
      <xdr:row>77</xdr:row>
      <xdr:rowOff>17689</xdr:rowOff>
    </xdr:from>
    <xdr:to>
      <xdr:col>15</xdr:col>
      <xdr:colOff>442153</xdr:colOff>
      <xdr:row>89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9C5FA0-DF54-42B6-817C-AC35D5BD3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34738</xdr:colOff>
      <xdr:row>89</xdr:row>
      <xdr:rowOff>66115</xdr:rowOff>
    </xdr:from>
    <xdr:to>
      <xdr:col>15</xdr:col>
      <xdr:colOff>465044</xdr:colOff>
      <xdr:row>103</xdr:row>
      <xdr:rowOff>142315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BEDF7D-473C-4D45-8594-D6E52EE41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118222</xdr:colOff>
      <xdr:row>113</xdr:row>
      <xdr:rowOff>57711</xdr:rowOff>
    </xdr:from>
    <xdr:to>
      <xdr:col>15</xdr:col>
      <xdr:colOff>548527</xdr:colOff>
      <xdr:row>127</xdr:row>
      <xdr:rowOff>124386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EB928F-93F8-4813-AC1E-A8522389C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257735</xdr:colOff>
      <xdr:row>75</xdr:row>
      <xdr:rowOff>0</xdr:rowOff>
    </xdr:from>
    <xdr:to>
      <xdr:col>24</xdr:col>
      <xdr:colOff>255494</xdr:colOff>
      <xdr:row>89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69D2B-587F-4C2E-94E9-BB5CB0C42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171450</xdr:rowOff>
    </xdr:from>
    <xdr:to>
      <xdr:col>6</xdr:col>
      <xdr:colOff>581025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22175-73AD-49DD-B1FD-E3CA4B31E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16</xdr:row>
      <xdr:rowOff>161925</xdr:rowOff>
    </xdr:from>
    <xdr:to>
      <xdr:col>13</xdr:col>
      <xdr:colOff>400050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259633-7CA4-4CA4-BC2A-E1146EFDB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409576</xdr:colOff>
      <xdr:row>16</xdr:row>
      <xdr:rowOff>152400</xdr:rowOff>
    </xdr:from>
    <xdr:to>
      <xdr:col>20</xdr:col>
      <xdr:colOff>180976</xdr:colOff>
      <xdr:row>30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446EA2-9653-4395-B21C-F65570399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30</xdr:row>
      <xdr:rowOff>66675</xdr:rowOff>
    </xdr:from>
    <xdr:to>
      <xdr:col>7</xdr:col>
      <xdr:colOff>9525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1F29B5-DC32-452C-9371-123C4A778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590550</xdr:colOff>
      <xdr:row>30</xdr:row>
      <xdr:rowOff>85725</xdr:rowOff>
    </xdr:from>
    <xdr:to>
      <xdr:col>13</xdr:col>
      <xdr:colOff>447675</xdr:colOff>
      <xdr:row>43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9BFE62-8240-48AA-B6F7-D8F0BB995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419100</xdr:colOff>
      <xdr:row>30</xdr:row>
      <xdr:rowOff>76200</xdr:rowOff>
    </xdr:from>
    <xdr:to>
      <xdr:col>20</xdr:col>
      <xdr:colOff>257175</xdr:colOff>
      <xdr:row>43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87AF5E-3384-4A27-83B7-D7D14F6BB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466727</xdr:colOff>
      <xdr:row>16</xdr:row>
      <xdr:rowOff>47624</xdr:rowOff>
    </xdr:from>
    <xdr:to>
      <xdr:col>7</xdr:col>
      <xdr:colOff>647701</xdr:colOff>
      <xdr:row>30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08FD92-B8B3-4FD1-A5B9-660AFFA5B5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2" y="3371849"/>
              <a:ext cx="4114799" cy="2771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390524</xdr:colOff>
      <xdr:row>32</xdr:row>
      <xdr:rowOff>171450</xdr:rowOff>
    </xdr:from>
    <xdr:to>
      <xdr:col>9</xdr:col>
      <xdr:colOff>380999</xdr:colOff>
      <xdr:row>47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C40BA-BA07-487D-8ECB-5468904BA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428625</xdr:colOff>
      <xdr:row>33</xdr:row>
      <xdr:rowOff>9525</xdr:rowOff>
    </xdr:from>
    <xdr:to>
      <xdr:col>16</xdr:col>
      <xdr:colOff>285750</xdr:colOff>
      <xdr:row>48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50DC3A-E017-4C7E-85E5-E6E5261BA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209552</xdr:colOff>
      <xdr:row>50</xdr:row>
      <xdr:rowOff>171450</xdr:rowOff>
    </xdr:from>
    <xdr:to>
      <xdr:col>8</xdr:col>
      <xdr:colOff>47626</xdr:colOff>
      <xdr:row>65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9FFF0A-832D-46B4-83C8-6F068BFB6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323851</xdr:colOff>
      <xdr:row>71</xdr:row>
      <xdr:rowOff>152400</xdr:rowOff>
    </xdr:from>
    <xdr:to>
      <xdr:col>7</xdr:col>
      <xdr:colOff>352425</xdr:colOff>
      <xdr:row>86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FD21808-C3BE-4D29-8DA5-07C6436E67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7376" y="14335125"/>
              <a:ext cx="396239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685800</xdr:colOff>
      <xdr:row>69</xdr:row>
      <xdr:rowOff>0</xdr:rowOff>
    </xdr:from>
    <xdr:to>
      <xdr:col>13</xdr:col>
      <xdr:colOff>76200</xdr:colOff>
      <xdr:row>86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63671D7-1BBB-4B14-B078-EDE6EA581C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3150" y="13801725"/>
              <a:ext cx="4648200" cy="339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247650</xdr:colOff>
      <xdr:row>87</xdr:row>
      <xdr:rowOff>171450</xdr:rowOff>
    </xdr:from>
    <xdr:to>
      <xdr:col>7</xdr:col>
      <xdr:colOff>609600</xdr:colOff>
      <xdr:row>102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B57508-8101-43E5-B2CF-E19AF133A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733425</xdr:colOff>
      <xdr:row>87</xdr:row>
      <xdr:rowOff>133350</xdr:rowOff>
    </xdr:from>
    <xdr:to>
      <xdr:col>13</xdr:col>
      <xdr:colOff>47625</xdr:colOff>
      <xdr:row>102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89C3B2-B8B3-4442-8252-CB367A8CB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238126</xdr:colOff>
      <xdr:row>108</xdr:row>
      <xdr:rowOff>152399</xdr:rowOff>
    </xdr:from>
    <xdr:to>
      <xdr:col>7</xdr:col>
      <xdr:colOff>390526</xdr:colOff>
      <xdr:row>124</xdr:row>
      <xdr:rowOff>104774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DF2359-A852-4B93-9D0E-B7600CE89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28576</xdr:colOff>
      <xdr:row>129</xdr:row>
      <xdr:rowOff>0</xdr:rowOff>
    </xdr:from>
    <xdr:to>
      <xdr:col>8</xdr:col>
      <xdr:colOff>552450</xdr:colOff>
      <xdr:row>147</xdr:row>
      <xdr:rowOff>144557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733C6F-0ABE-4526-8D5B-371C64FB4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590550</xdr:colOff>
      <xdr:row>129</xdr:row>
      <xdr:rowOff>28574</xdr:rowOff>
    </xdr:from>
    <xdr:to>
      <xdr:col>16</xdr:col>
      <xdr:colOff>180975</xdr:colOff>
      <xdr:row>147</xdr:row>
      <xdr:rowOff>114299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15D79F-FF9E-4F24-A9D3-E0415B019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0</xdr:rowOff>
    </xdr:from>
    <xdr:to>
      <xdr:col>7</xdr:col>
      <xdr:colOff>904875</xdr:colOff>
      <xdr:row>169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4C278EE2-118F-4810-9B94-ED66607692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3125" y="30184725"/>
              <a:ext cx="42291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190500</xdr:colOff>
      <xdr:row>154</xdr:row>
      <xdr:rowOff>180975</xdr:rowOff>
    </xdr:from>
    <xdr:to>
      <xdr:col>14</xdr:col>
      <xdr:colOff>12327</xdr:colOff>
      <xdr:row>169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7A88C0E-CDA3-43FF-A086-1F6ACE64F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885825</xdr:colOff>
      <xdr:row>111</xdr:row>
      <xdr:rowOff>47626</xdr:rowOff>
    </xdr:from>
    <xdr:to>
      <xdr:col>14</xdr:col>
      <xdr:colOff>276225</xdr:colOff>
      <xdr:row>124</xdr:row>
      <xdr:rowOff>123826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F4D24C3-1F54-57C9-5838-1154D84F1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104775</xdr:rowOff>
    </xdr:from>
    <xdr:to>
      <xdr:col>16</xdr:col>
      <xdr:colOff>302559</xdr:colOff>
      <xdr:row>70</xdr:row>
      <xdr:rowOff>180975</xdr:rowOff>
    </xdr:to>
    <xdr:graphicFrame macro="">
      <xdr:nvGraphicFramePr>
        <xdr:cNvPr id="120" name="Chart 119">
          <a:extLst>
            <a:ext uri="{FF2B5EF4-FFF2-40B4-BE49-F238E27FC236}">
              <a16:creationId xmlns:a16="http://schemas.microsoft.com/office/drawing/2014/main" id="{4F549663-B86F-4336-8AD0-49AA6F266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33061</xdr:colOff>
      <xdr:row>12</xdr:row>
      <xdr:rowOff>0</xdr:rowOff>
    </xdr:from>
    <xdr:to>
      <xdr:col>16</xdr:col>
      <xdr:colOff>280148</xdr:colOff>
      <xdr:row>26</xdr:row>
      <xdr:rowOff>101412</xdr:rowOff>
    </xdr:to>
    <xdr:graphicFrame macro="">
      <xdr:nvGraphicFramePr>
        <xdr:cNvPr id="121" name="Chart 120">
          <a:extLst>
            <a:ext uri="{FF2B5EF4-FFF2-40B4-BE49-F238E27FC236}">
              <a16:creationId xmlns:a16="http://schemas.microsoft.com/office/drawing/2014/main" id="{8EFEAAB0-2C0F-4470-926E-936233EC5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979958</xdr:colOff>
      <xdr:row>26</xdr:row>
      <xdr:rowOff>89088</xdr:rowOff>
    </xdr:from>
    <xdr:to>
      <xdr:col>11</xdr:col>
      <xdr:colOff>67237</xdr:colOff>
      <xdr:row>40</xdr:row>
      <xdr:rowOff>31938</xdr:rowOff>
    </xdr:to>
    <xdr:graphicFrame macro="">
      <xdr:nvGraphicFramePr>
        <xdr:cNvPr id="122" name="Chart 121">
          <a:extLst>
            <a:ext uri="{FF2B5EF4-FFF2-40B4-BE49-F238E27FC236}">
              <a16:creationId xmlns:a16="http://schemas.microsoft.com/office/drawing/2014/main" id="{07AFC5D4-4F6F-4700-BABF-623B946EA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39</xdr:row>
      <xdr:rowOff>182217</xdr:rowOff>
    </xdr:from>
    <xdr:to>
      <xdr:col>4</xdr:col>
      <xdr:colOff>918883</xdr:colOff>
      <xdr:row>54</xdr:row>
      <xdr:rowOff>89647</xdr:rowOff>
    </xdr:to>
    <xdr:graphicFrame macro="">
      <xdr:nvGraphicFramePr>
        <xdr:cNvPr id="123" name="Chart 122">
          <a:extLst>
            <a:ext uri="{FF2B5EF4-FFF2-40B4-BE49-F238E27FC236}">
              <a16:creationId xmlns:a16="http://schemas.microsoft.com/office/drawing/2014/main" id="{FBD4DCDF-B422-409D-8F93-076BFFD0D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133109</xdr:colOff>
      <xdr:row>71</xdr:row>
      <xdr:rowOff>15929</xdr:rowOff>
    </xdr:from>
    <xdr:to>
      <xdr:col>16</xdr:col>
      <xdr:colOff>324969</xdr:colOff>
      <xdr:row>86</xdr:row>
      <xdr:rowOff>181937</xdr:rowOff>
    </xdr:to>
    <xdr:graphicFrame macro="">
      <xdr:nvGraphicFramePr>
        <xdr:cNvPr id="124" name="Chart 123">
          <a:extLst>
            <a:ext uri="{FF2B5EF4-FFF2-40B4-BE49-F238E27FC236}">
              <a16:creationId xmlns:a16="http://schemas.microsoft.com/office/drawing/2014/main" id="{96D82EB5-5502-47BB-88DC-85D9FE626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9527</xdr:colOff>
      <xdr:row>71</xdr:row>
      <xdr:rowOff>9525</xdr:rowOff>
    </xdr:from>
    <xdr:to>
      <xdr:col>5</xdr:col>
      <xdr:colOff>22412</xdr:colOff>
      <xdr:row>86</xdr:row>
      <xdr:rowOff>161925</xdr:rowOff>
    </xdr:to>
    <xdr:graphicFrame macro="">
      <xdr:nvGraphicFramePr>
        <xdr:cNvPr id="125" name="Chart 124">
          <a:extLst>
            <a:ext uri="{FF2B5EF4-FFF2-40B4-BE49-F238E27FC236}">
              <a16:creationId xmlns:a16="http://schemas.microsoft.com/office/drawing/2014/main" id="{B62B78EE-62E7-4602-8073-6A547E484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86</xdr:row>
      <xdr:rowOff>151039</xdr:rowOff>
    </xdr:from>
    <xdr:to>
      <xdr:col>7</xdr:col>
      <xdr:colOff>851647</xdr:colOff>
      <xdr:row>103</xdr:row>
      <xdr:rowOff>36739</xdr:rowOff>
    </xdr:to>
    <xdr:graphicFrame macro="">
      <xdr:nvGraphicFramePr>
        <xdr:cNvPr id="126" name="Chart 125">
          <a:extLst>
            <a:ext uri="{FF2B5EF4-FFF2-40B4-BE49-F238E27FC236}">
              <a16:creationId xmlns:a16="http://schemas.microsoft.com/office/drawing/2014/main" id="{7DC63786-8522-4075-9800-8394F968B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851648</xdr:colOff>
      <xdr:row>87</xdr:row>
      <xdr:rowOff>9765</xdr:rowOff>
    </xdr:from>
    <xdr:to>
      <xdr:col>16</xdr:col>
      <xdr:colOff>291352</xdr:colOff>
      <xdr:row>103</xdr:row>
      <xdr:rowOff>85965</xdr:rowOff>
    </xdr:to>
    <xdr:graphicFrame macro="">
      <xdr:nvGraphicFramePr>
        <xdr:cNvPr id="127" name="Chart 126">
          <a:extLst>
            <a:ext uri="{FF2B5EF4-FFF2-40B4-BE49-F238E27FC236}">
              <a16:creationId xmlns:a16="http://schemas.microsoft.com/office/drawing/2014/main" id="{78E987FC-BAFA-45D4-9DF7-07B1CB530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45226</xdr:colOff>
      <xdr:row>70</xdr:row>
      <xdr:rowOff>189780</xdr:rowOff>
    </xdr:from>
    <xdr:to>
      <xdr:col>11</xdr:col>
      <xdr:colOff>134471</xdr:colOff>
      <xdr:row>87</xdr:row>
      <xdr:rowOff>3362</xdr:rowOff>
    </xdr:to>
    <xdr:graphicFrame macro="">
      <xdr:nvGraphicFramePr>
        <xdr:cNvPr id="128" name="Chart 127">
          <a:extLst>
            <a:ext uri="{FF2B5EF4-FFF2-40B4-BE49-F238E27FC236}">
              <a16:creationId xmlns:a16="http://schemas.microsoft.com/office/drawing/2014/main" id="{65B1A1A3-91F0-4AAE-8B5A-76CA410F0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3922</xdr:colOff>
      <xdr:row>146</xdr:row>
      <xdr:rowOff>20410</xdr:rowOff>
    </xdr:from>
    <xdr:to>
      <xdr:col>10</xdr:col>
      <xdr:colOff>661148</xdr:colOff>
      <xdr:row>160</xdr:row>
      <xdr:rowOff>142874</xdr:rowOff>
    </xdr:to>
    <xdr:graphicFrame macro="">
      <xdr:nvGraphicFramePr>
        <xdr:cNvPr id="129" name="Chart 128">
          <a:extLst>
            <a:ext uri="{FF2B5EF4-FFF2-40B4-BE49-F238E27FC236}">
              <a16:creationId xmlns:a16="http://schemas.microsoft.com/office/drawing/2014/main" id="{9EF43E40-FEB6-4286-945F-FA21EFE53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</xdr:colOff>
      <xdr:row>12</xdr:row>
      <xdr:rowOff>0</xdr:rowOff>
    </xdr:from>
    <xdr:to>
      <xdr:col>4</xdr:col>
      <xdr:colOff>941294</xdr:colOff>
      <xdr:row>26</xdr:row>
      <xdr:rowOff>76200</xdr:rowOff>
    </xdr:to>
    <xdr:graphicFrame macro="">
      <xdr:nvGraphicFramePr>
        <xdr:cNvPr id="130" name="Chart 129">
          <a:extLst>
            <a:ext uri="{FF2B5EF4-FFF2-40B4-BE49-F238E27FC236}">
              <a16:creationId xmlns:a16="http://schemas.microsoft.com/office/drawing/2014/main" id="{4970A818-2751-4340-9968-070D08801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</xdr:colOff>
      <xdr:row>26</xdr:row>
      <xdr:rowOff>85725</xdr:rowOff>
    </xdr:from>
    <xdr:to>
      <xdr:col>4</xdr:col>
      <xdr:colOff>963707</xdr:colOff>
      <xdr:row>39</xdr:row>
      <xdr:rowOff>183460</xdr:rowOff>
    </xdr:to>
    <xdr:graphicFrame macro="">
      <xdr:nvGraphicFramePr>
        <xdr:cNvPr id="131" name="Chart 130">
          <a:extLst>
            <a:ext uri="{FF2B5EF4-FFF2-40B4-BE49-F238E27FC236}">
              <a16:creationId xmlns:a16="http://schemas.microsoft.com/office/drawing/2014/main" id="{4E986B88-C050-4772-AA66-5E23ADAA1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63314</xdr:colOff>
      <xdr:row>40</xdr:row>
      <xdr:rowOff>22411</xdr:rowOff>
    </xdr:from>
    <xdr:to>
      <xdr:col>16</xdr:col>
      <xdr:colOff>302559</xdr:colOff>
      <xdr:row>54</xdr:row>
      <xdr:rowOff>127186</xdr:rowOff>
    </xdr:to>
    <xdr:graphicFrame macro="">
      <xdr:nvGraphicFramePr>
        <xdr:cNvPr id="132" name="Chart 131">
          <a:extLst>
            <a:ext uri="{FF2B5EF4-FFF2-40B4-BE49-F238E27FC236}">
              <a16:creationId xmlns:a16="http://schemas.microsoft.com/office/drawing/2014/main" id="{592BD448-B580-4CFF-815B-368A760A6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946340</xdr:colOff>
      <xdr:row>12</xdr:row>
      <xdr:rowOff>0</xdr:rowOff>
    </xdr:from>
    <xdr:to>
      <xdr:col>11</xdr:col>
      <xdr:colOff>33618</xdr:colOff>
      <xdr:row>26</xdr:row>
      <xdr:rowOff>74519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6C709006-0E23-4930-BA82-8DDD77022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31376</xdr:colOff>
      <xdr:row>26</xdr:row>
      <xdr:rowOff>108161</xdr:rowOff>
    </xdr:from>
    <xdr:to>
      <xdr:col>16</xdr:col>
      <xdr:colOff>257734</xdr:colOff>
      <xdr:row>40</xdr:row>
      <xdr:rowOff>24093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A551989D-08A7-4A5C-A1EB-E427935C2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258295</xdr:colOff>
      <xdr:row>192</xdr:row>
      <xdr:rowOff>94849</xdr:rowOff>
    </xdr:from>
    <xdr:to>
      <xdr:col>16</xdr:col>
      <xdr:colOff>280147</xdr:colOff>
      <xdr:row>204</xdr:row>
      <xdr:rowOff>109816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1323FB4-7E51-4403-9F1E-7934F4D98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19049</xdr:colOff>
      <xdr:row>192</xdr:row>
      <xdr:rowOff>55418</xdr:rowOff>
    </xdr:from>
    <xdr:to>
      <xdr:col>8</xdr:col>
      <xdr:colOff>257736</xdr:colOff>
      <xdr:row>204</xdr:row>
      <xdr:rowOff>90055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8548824E-84A1-4486-9F4F-FD9D6BA69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7792</xdr:colOff>
      <xdr:row>175</xdr:row>
      <xdr:rowOff>88323</xdr:rowOff>
    </xdr:from>
    <xdr:to>
      <xdr:col>8</xdr:col>
      <xdr:colOff>291353</xdr:colOff>
      <xdr:row>192</xdr:row>
      <xdr:rowOff>85725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B47BC2C5-532C-4550-89A1-26C5A1A77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291355</xdr:colOff>
      <xdr:row>175</xdr:row>
      <xdr:rowOff>83893</xdr:rowOff>
    </xdr:from>
    <xdr:to>
      <xdr:col>16</xdr:col>
      <xdr:colOff>257736</xdr:colOff>
      <xdr:row>192</xdr:row>
      <xdr:rowOff>68845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41DBF2C6-B190-449C-9642-E779FAF0F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661249</xdr:colOff>
      <xdr:row>160</xdr:row>
      <xdr:rowOff>144709</xdr:rowOff>
    </xdr:from>
    <xdr:to>
      <xdr:col>16</xdr:col>
      <xdr:colOff>257736</xdr:colOff>
      <xdr:row>175</xdr:row>
      <xdr:rowOff>64027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5D73B8D1-0F1E-46A0-9AA1-C6951CD46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933451</xdr:colOff>
      <xdr:row>40</xdr:row>
      <xdr:rowOff>22413</xdr:rowOff>
    </xdr:from>
    <xdr:to>
      <xdr:col>11</xdr:col>
      <xdr:colOff>56030</xdr:colOff>
      <xdr:row>54</xdr:row>
      <xdr:rowOff>146237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59D2569C-D382-4013-B74D-CDC4E85CF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13607</xdr:colOff>
      <xdr:row>103</xdr:row>
      <xdr:rowOff>38100</xdr:rowOff>
    </xdr:from>
    <xdr:to>
      <xdr:col>7</xdr:col>
      <xdr:colOff>874059</xdr:colOff>
      <xdr:row>117</xdr:row>
      <xdr:rowOff>187379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5B23ECFB-0433-411C-A49D-C8C14D354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616324</xdr:colOff>
      <xdr:row>117</xdr:row>
      <xdr:rowOff>176893</xdr:rowOff>
    </xdr:from>
    <xdr:to>
      <xdr:col>16</xdr:col>
      <xdr:colOff>268940</xdr:colOff>
      <xdr:row>132</xdr:row>
      <xdr:rowOff>122464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B42109C5-385E-4718-8856-888AE684F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885264</xdr:colOff>
      <xdr:row>103</xdr:row>
      <xdr:rowOff>50346</xdr:rowOff>
    </xdr:from>
    <xdr:to>
      <xdr:col>16</xdr:col>
      <xdr:colOff>313764</xdr:colOff>
      <xdr:row>117</xdr:row>
      <xdr:rowOff>172811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BE3D0295-99B6-4E2B-AC5C-9B2FCB04F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132</xdr:row>
      <xdr:rowOff>110219</xdr:rowOff>
    </xdr:from>
    <xdr:to>
      <xdr:col>4</xdr:col>
      <xdr:colOff>1008529</xdr:colOff>
      <xdr:row>145</xdr:row>
      <xdr:rowOff>186419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961FBDB7-0782-49AD-99FB-2D6DB120D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2242</xdr:colOff>
      <xdr:row>132</xdr:row>
      <xdr:rowOff>95251</xdr:rowOff>
    </xdr:from>
    <xdr:to>
      <xdr:col>10</xdr:col>
      <xdr:colOff>627530</xdr:colOff>
      <xdr:row>146</xdr:row>
      <xdr:rowOff>9526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02A9C6F1-3C16-4FB5-910D-772066895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634732</xdr:colOff>
      <xdr:row>132</xdr:row>
      <xdr:rowOff>98371</xdr:rowOff>
    </xdr:from>
    <xdr:to>
      <xdr:col>16</xdr:col>
      <xdr:colOff>291353</xdr:colOff>
      <xdr:row>146</xdr:row>
      <xdr:rowOff>3122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45355F69-DCA8-4161-9179-D10B3F57E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</xdr:colOff>
      <xdr:row>146</xdr:row>
      <xdr:rowOff>19050</xdr:rowOff>
    </xdr:from>
    <xdr:to>
      <xdr:col>5</xdr:col>
      <xdr:colOff>11206</xdr:colOff>
      <xdr:row>160</xdr:row>
      <xdr:rowOff>159204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E445B912-4812-494A-95FC-97A19D171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25775</xdr:colOff>
      <xdr:row>160</xdr:row>
      <xdr:rowOff>157843</xdr:rowOff>
    </xdr:from>
    <xdr:to>
      <xdr:col>10</xdr:col>
      <xdr:colOff>649943</xdr:colOff>
      <xdr:row>175</xdr:row>
      <xdr:rowOff>88446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C51CE672-4E99-4999-BA61-B8F6F37DD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667311</xdr:colOff>
      <xdr:row>146</xdr:row>
      <xdr:rowOff>8564</xdr:rowOff>
    </xdr:from>
    <xdr:to>
      <xdr:col>16</xdr:col>
      <xdr:colOff>268941</xdr:colOff>
      <xdr:row>160</xdr:row>
      <xdr:rowOff>125586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DB21C462-ED34-4706-8A54-A427AD45E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</xdr:colOff>
      <xdr:row>160</xdr:row>
      <xdr:rowOff>182707</xdr:rowOff>
    </xdr:from>
    <xdr:to>
      <xdr:col>5</xdr:col>
      <xdr:colOff>33618</xdr:colOff>
      <xdr:row>175</xdr:row>
      <xdr:rowOff>68407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49C7536F-4A9E-491C-AC12-7B048C22E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</xdr:colOff>
      <xdr:row>117</xdr:row>
      <xdr:rowOff>182707</xdr:rowOff>
    </xdr:from>
    <xdr:to>
      <xdr:col>4</xdr:col>
      <xdr:colOff>997324</xdr:colOff>
      <xdr:row>132</xdr:row>
      <xdr:rowOff>96116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CBB76579-8218-4A6D-863D-444C617B9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2</xdr:colOff>
      <xdr:row>117</xdr:row>
      <xdr:rowOff>180975</xdr:rowOff>
    </xdr:from>
    <xdr:to>
      <xdr:col>10</xdr:col>
      <xdr:colOff>593912</xdr:colOff>
      <xdr:row>132</xdr:row>
      <xdr:rowOff>129020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29CAD089-3693-4B6D-8580-75879F62E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504262</xdr:colOff>
      <xdr:row>3</xdr:row>
      <xdr:rowOff>33618</xdr:rowOff>
    </xdr:from>
    <xdr:to>
      <xdr:col>13</xdr:col>
      <xdr:colOff>784413</xdr:colOff>
      <xdr:row>12</xdr:row>
      <xdr:rowOff>0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40CDE285-FC94-424C-A44E-379D372DA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15406</xdr:colOff>
      <xdr:row>21</xdr:row>
      <xdr:rowOff>81643</xdr:rowOff>
    </xdr:from>
    <xdr:to>
      <xdr:col>6</xdr:col>
      <xdr:colOff>285750</xdr:colOff>
      <xdr:row>39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868BBE-C10B-4111-B0EC-D81E8472A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13608</xdr:colOff>
      <xdr:row>39</xdr:row>
      <xdr:rowOff>80965</xdr:rowOff>
    </xdr:from>
    <xdr:to>
      <xdr:col>6</xdr:col>
      <xdr:colOff>272143</xdr:colOff>
      <xdr:row>57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DD0A49-D0F6-4516-8FFA-4E3843A26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14287</xdr:colOff>
      <xdr:row>8</xdr:row>
      <xdr:rowOff>9526</xdr:rowOff>
    </xdr:from>
    <xdr:to>
      <xdr:col>15</xdr:col>
      <xdr:colOff>94130</xdr:colOff>
      <xdr:row>17</xdr:row>
      <xdr:rowOff>376238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672370-811F-49E9-9E08-B97CE6A92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381000</xdr:colOff>
      <xdr:row>76</xdr:row>
      <xdr:rowOff>122464</xdr:rowOff>
    </xdr:from>
    <xdr:to>
      <xdr:col>15</xdr:col>
      <xdr:colOff>190500</xdr:colOff>
      <xdr:row>94</xdr:row>
      <xdr:rowOff>149679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799FBB-91E7-471B-8D94-433200035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299357</xdr:colOff>
      <xdr:row>39</xdr:row>
      <xdr:rowOff>86590</xdr:rowOff>
    </xdr:from>
    <xdr:to>
      <xdr:col>15</xdr:col>
      <xdr:colOff>103909</xdr:colOff>
      <xdr:row>58</xdr:row>
      <xdr:rowOff>10583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956B8E-99B3-4F9A-B1DB-3B416C8AD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272143</xdr:colOff>
      <xdr:row>21</xdr:row>
      <xdr:rowOff>81643</xdr:rowOff>
    </xdr:from>
    <xdr:to>
      <xdr:col>15</xdr:col>
      <xdr:colOff>103907</xdr:colOff>
      <xdr:row>39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E0ABEA-D817-400B-8DFB-18AFB5911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588818</xdr:colOff>
      <xdr:row>58</xdr:row>
      <xdr:rowOff>21165</xdr:rowOff>
    </xdr:from>
    <xdr:to>
      <xdr:col>15</xdr:col>
      <xdr:colOff>119061</xdr:colOff>
      <xdr:row>76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35ADFA-CB23-419D-B10B-231ED1E9F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833437</xdr:colOff>
      <xdr:row>76</xdr:row>
      <xdr:rowOff>108856</xdr:rowOff>
    </xdr:from>
    <xdr:to>
      <xdr:col>10</xdr:col>
      <xdr:colOff>357187</xdr:colOff>
      <xdr:row>94</xdr:row>
      <xdr:rowOff>163285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21AA78-FB6A-4BD9-9E24-F6BACA2BA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603539</xdr:colOff>
      <xdr:row>58</xdr:row>
      <xdr:rowOff>12557</xdr:rowOff>
    </xdr:from>
    <xdr:to>
      <xdr:col>7</xdr:col>
      <xdr:colOff>590550</xdr:colOff>
      <xdr:row>76</xdr:row>
      <xdr:rowOff>81643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3D5B58-E058-4195-BB03-0BF045CC5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612319</xdr:colOff>
      <xdr:row>76</xdr:row>
      <xdr:rowOff>95251</xdr:rowOff>
    </xdr:from>
    <xdr:to>
      <xdr:col>5</xdr:col>
      <xdr:colOff>833436</xdr:colOff>
      <xdr:row>94</xdr:row>
      <xdr:rowOff>173181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E405BA-C8F7-489F-BD63-E053B493F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266267</xdr:colOff>
      <xdr:row>94</xdr:row>
      <xdr:rowOff>179676</xdr:rowOff>
    </xdr:from>
    <xdr:to>
      <xdr:col>15</xdr:col>
      <xdr:colOff>180974</xdr:colOff>
      <xdr:row>113</xdr:row>
      <xdr:rowOff>52915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8E4D2D-2BFB-4A72-A280-C2EA24AEE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9525</xdr:colOff>
      <xdr:row>95</xdr:row>
      <xdr:rowOff>0</xdr:rowOff>
    </xdr:from>
    <xdr:to>
      <xdr:col>8</xdr:col>
      <xdr:colOff>276225</xdr:colOff>
      <xdr:row>113</xdr:row>
      <xdr:rowOff>63499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D1FD22C-B05C-407C-83FC-E3576ECAC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836084</xdr:colOff>
      <xdr:row>113</xdr:row>
      <xdr:rowOff>87795</xdr:rowOff>
    </xdr:from>
    <xdr:to>
      <xdr:col>10</xdr:col>
      <xdr:colOff>563941</xdr:colOff>
      <xdr:row>130</xdr:row>
      <xdr:rowOff>169335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0949E6D-5D98-4054-95F8-F57CA180F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582082</xdr:colOff>
      <xdr:row>113</xdr:row>
      <xdr:rowOff>83703</xdr:rowOff>
    </xdr:from>
    <xdr:to>
      <xdr:col>5</xdr:col>
      <xdr:colOff>825499</xdr:colOff>
      <xdr:row>130</xdr:row>
      <xdr:rowOff>169332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47B72CE-D011-4145-9B5C-7EF477D3D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585107</xdr:colOff>
      <xdr:row>113</xdr:row>
      <xdr:rowOff>77214</xdr:rowOff>
    </xdr:from>
    <xdr:to>
      <xdr:col>15</xdr:col>
      <xdr:colOff>186418</xdr:colOff>
      <xdr:row>130</xdr:row>
      <xdr:rowOff>169332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A090B6E-9FB0-4E7F-907C-7D765DB1E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491.663917592596" createdVersion="8" refreshedVersion="8" minRefreshableVersion="3" recordCount="78" xr:uid="{1ABCCEBA-ACC7-426D-95B9-C3CFEBF8DF21}">
  <cacheSource type="worksheet">
    <worksheetSource name="Table1_1"/>
  </cacheSource>
  <cacheFields count="16"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Phytoplankton Rate" numFmtId="9">
      <sharedItems containsSemiMixedTypes="0" containsString="0" containsNumber="1" minValue="0.25" maxValue="0.83" count="57">
        <n v="0.25"/>
        <n v="0.27"/>
        <n v="0.26"/>
        <n v="0.28000000000000003"/>
        <n v="0.28999999999999998"/>
        <n v="0.31"/>
        <n v="0.32"/>
        <n v="0.33"/>
        <n v="0.35"/>
        <n v="0.36"/>
        <n v="0.37"/>
        <n v="0.38"/>
        <n v="0.39"/>
        <n v="0.4"/>
        <n v="0.41"/>
        <n v="0.42"/>
        <n v="0.43"/>
        <n v="0.44"/>
        <n v="0.45"/>
        <n v="0.46"/>
        <n v="0.47"/>
        <n v="0.48"/>
        <n v="0.49"/>
        <n v="0.5"/>
        <n v="0.51"/>
        <n v="0.52"/>
        <n v="0.53"/>
        <n v="0.54"/>
        <n v="0.55000000000000004"/>
        <n v="0.56000000000000005"/>
        <n v="0.56999999999999995"/>
        <n v="0.57999999999999996"/>
        <n v="0.59"/>
        <n v="0.6"/>
        <n v="0.61"/>
        <n v="0.62"/>
        <n v="0.63"/>
        <n v="0.64"/>
        <n v="0.65"/>
        <n v="0.66"/>
        <n v="0.67"/>
        <n v="0.68"/>
        <n v="0.69"/>
        <n v="0.7"/>
        <n v="0.71"/>
        <n v="0.72"/>
        <n v="0.73"/>
        <n v="0.74"/>
        <n v="0.75"/>
        <n v="0.76"/>
        <n v="0.77"/>
        <n v="0.78"/>
        <n v="0.79"/>
        <n v="0.8"/>
        <n v="0.81"/>
        <n v="0.82"/>
        <n v="0.83"/>
      </sharedItems>
    </cacheField>
    <cacheField name="Growth" numFmtId="9">
      <sharedItems containsSemiMixedTypes="0" containsString="0" containsNumber="1" minValue="0.01" maxValue="0.27"/>
    </cacheField>
    <cacheField name="Decrease Rate" numFmtId="9">
      <sharedItems containsSemiMixedTypes="0" containsString="0" containsNumber="1" minValue="0.01" maxValue="0.22"/>
    </cacheField>
    <cacheField name="Area Spread" numFmtId="0">
      <sharedItems containsSemiMixedTypes="0" containsString="0" containsNumber="1" containsInteger="1" minValue="1000" maxValue="6200"/>
    </cacheField>
    <cacheField name="Reason for Decrease" numFmtId="0">
      <sharedItems count="13">
        <s v="Pollution"/>
        <s v="Overfishing"/>
        <s v="Disease outbreak"/>
        <s v="Others"/>
        <s v="Parasites"/>
        <s v="Climate Change"/>
        <s v="Unknown"/>
        <s v="Chemical Spills"/>
        <s v="Algal Blooms"/>
        <s v="Predation"/>
        <s v="Floods"/>
        <s v="Competition"/>
        <s v="Drought"/>
      </sharedItems>
    </cacheField>
    <cacheField name="ChlorophyllConcentration" numFmtId="0">
      <sharedItems containsSemiMixedTypes="0" containsString="0" containsNumber="1" minValue="0.01" maxValue="2.9" count="38">
        <n v="2.2999999999999998"/>
        <n v="2.5"/>
        <n v="2.6"/>
        <n v="2.7"/>
        <n v="2.8"/>
        <n v="2.9"/>
        <n v="2.4"/>
        <n v="2.2000000000000002"/>
        <n v="2.1"/>
        <n v="2"/>
        <n v="1.9"/>
        <n v="1.8"/>
        <n v="1.7"/>
        <n v="1.6"/>
        <n v="1.5"/>
        <n v="1.4"/>
        <n v="1.3"/>
        <n v="1.2"/>
        <n v="1.1000000000000001"/>
        <n v="1"/>
        <n v="0.9"/>
        <n v="0.8"/>
        <n v="0.7"/>
        <n v="0.6"/>
        <n v="0.5"/>
        <n v="0.4"/>
        <n v="0.3"/>
        <n v="0.2"/>
        <n v="0.1"/>
        <n v="0.09"/>
        <n v="0.08"/>
        <n v="7.0000000000000007E-2"/>
        <n v="0.06"/>
        <n v="0.05"/>
        <n v="0.04"/>
        <n v="0.03"/>
        <n v="0.02"/>
        <n v="0.01"/>
      </sharedItems>
    </cacheField>
    <cacheField name="Temperature" numFmtId="0">
      <sharedItems containsSemiMixedTypes="0" containsString="0" containsNumber="1" containsInteger="1" minValue="18" maxValue="43" count="26">
        <n v="20"/>
        <n v="21"/>
        <n v="22"/>
        <n v="19"/>
        <n v="18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</sharedItems>
    </cacheField>
    <cacheField name="Salinity" numFmtId="0">
      <sharedItems containsSemiMixedTypes="0" containsString="0" containsNumber="1" containsInteger="1" minValue="1" maxValue="36"/>
    </cacheField>
    <cacheField name="Nutrient_Concentration_mg_per_L" numFmtId="0">
      <sharedItems containsSemiMixedTypes="0" containsString="0" containsNumber="1" minValue="0" maxValue="5.2" count="53">
        <n v="0"/>
        <n v="0.9"/>
        <n v="0.7"/>
        <n v="0.6"/>
        <n v="0.5"/>
        <n v="0.4"/>
        <n v="0.3"/>
        <n v="0.2"/>
        <n v="0.1"/>
        <n v="0.8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  <n v="4"/>
        <n v="4.0999999999999996"/>
        <n v="4.4000000000000004"/>
        <n v="4.2"/>
        <n v="4.5"/>
        <n v="4.3"/>
        <n v="4.5999999999999996"/>
        <n v="4.7"/>
        <n v="4.8"/>
        <n v="4.9000000000000004"/>
        <n v="5"/>
        <n v="5.0999999999999996"/>
        <n v="5.2"/>
      </sharedItems>
    </cacheField>
    <cacheField name="Phytoplankton_Density_cells_per_mL" numFmtId="0">
      <sharedItems containsSemiMixedTypes="0" containsString="0" containsNumber="1" containsInteger="1" minValue="1200" maxValue="7000"/>
    </cacheField>
    <cacheField name="Oxygen_Level_ppm" numFmtId="0">
      <sharedItems containsSemiMixedTypes="0" containsString="0" containsNumber="1" minValue="1.3" maxValue="7.2" count="60">
        <n v="7.2"/>
        <n v="7.1"/>
        <n v="7"/>
        <n v="6.9"/>
        <n v="6.8"/>
        <n v="6.7"/>
        <n v="6.6"/>
        <n v="6.5"/>
        <n v="6.4"/>
        <n v="6.3"/>
        <n v="6.2"/>
        <n v="6.1"/>
        <n v="6"/>
        <n v="5.9"/>
        <n v="5.8"/>
        <n v="5.7"/>
        <n v="5.6"/>
        <n v="5.5"/>
        <n v="5.4"/>
        <n v="5.3"/>
        <n v="5.2"/>
        <n v="5.0999999999999996"/>
        <n v="5"/>
        <n v="4.9000000000000004"/>
        <n v="4.8"/>
        <n v="4.7"/>
        <n v="4.5999999999999996"/>
        <n v="4.5"/>
        <n v="4.4000000000000004"/>
        <n v="4.3"/>
        <n v="4.2"/>
        <n v="4.0999999999999996"/>
        <n v="4"/>
        <n v="3.9"/>
        <n v="3.8"/>
        <n v="3.7"/>
        <n v="3.6"/>
        <n v="3.5"/>
        <n v="3.4"/>
        <n v="3.3"/>
        <n v="3.2"/>
        <n v="3.1"/>
        <n v="3"/>
        <n v="2.9"/>
        <n v="2.8"/>
        <n v="2.7"/>
        <n v="2.6"/>
        <n v="2.5"/>
        <n v="2.4"/>
        <n v="2.1"/>
        <n v="2.2999999999999998"/>
        <n v="2"/>
        <n v="2.2000000000000002"/>
        <n v="1.9"/>
        <n v="1.8"/>
        <n v="1.7"/>
        <n v="1.6"/>
        <n v="1.5"/>
        <n v="1.4"/>
        <n v="1.3"/>
      </sharedItems>
    </cacheField>
    <cacheField name="Dissolved_Nitrogen_mg_per_L" numFmtId="0">
      <sharedItems containsSemiMixedTypes="0" containsString="0" containsNumber="1" minValue="0.01" maxValue="0.49"/>
    </cacheField>
    <cacheField name="Dissolved_Phosphorus_mg_per_L" numFmtId="0">
      <sharedItems containsSemiMixedTypes="0" containsString="0" containsNumber="1" minValue="0.01" maxValue="0.09"/>
    </cacheField>
    <cacheField name="Dissolved_Silicon_mg_per_L" numFmtId="0">
      <sharedItems containsSemiMixedTypes="0" containsString="0" containsNumber="1" minValue="1.5" maxValue="7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493.94218125" createdVersion="8" refreshedVersion="8" minRefreshableVersion="3" recordCount="78" xr:uid="{B562E6A0-DEB1-4FAF-936F-A802A40CBFAE}">
  <cacheSource type="worksheet">
    <worksheetSource ref="V1:AA79" sheet="Table1"/>
  </cacheSource>
  <cacheFields count="6">
    <cacheField name="Phytoplankton Rate" numFmtId="9">
      <sharedItems containsSemiMixedTypes="0" containsString="0" containsNumber="1" minValue="0.25" maxValue="0.83"/>
    </cacheField>
    <cacheField name="Temperature" numFmtId="0">
      <sharedItems containsSemiMixedTypes="0" containsString="0" containsNumber="1" containsInteger="1" minValue="18" maxValue="43"/>
    </cacheField>
    <cacheField name="Salinity" numFmtId="0">
      <sharedItems containsSemiMixedTypes="0" containsString="0" containsNumber="1" containsInteger="1" minValue="1" maxValue="36"/>
    </cacheField>
    <cacheField name="Phytoplankton_Density_cells_per_mL" numFmtId="0">
      <sharedItems containsSemiMixedTypes="0" containsString="0" containsNumber="1" containsInteger="1" minValue="1200" maxValue="7000"/>
    </cacheField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493.945376967589" createdVersion="8" refreshedVersion="8" minRefreshableVersion="3" recordCount="78" xr:uid="{04BC3D8F-493C-40CC-A465-57DBDCD70998}">
  <cacheSource type="worksheet">
    <worksheetSource ref="V1:AA79" sheet="Table1"/>
  </cacheSource>
  <cacheFields count="5">
    <cacheField name="Temperature" numFmtId="0">
      <sharedItems containsSemiMixedTypes="0" containsString="0" containsNumber="1" containsInteger="1" minValue="18" maxValue="43"/>
    </cacheField>
    <cacheField name="Salinity" numFmtId="0">
      <sharedItems containsSemiMixedTypes="0" containsString="0" containsNumber="1" containsInteger="1" minValue="1" maxValue="36"/>
    </cacheField>
    <cacheField name="Phytoplankton_Density_cells_per_mL" numFmtId="0">
      <sharedItems containsSemiMixedTypes="0" containsString="0" containsNumber="1" containsInteger="1" minValue="1200" maxValue="7000"/>
    </cacheField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 pivotCacheId="419304270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493.954449537036" createdVersion="8" refreshedVersion="8" minRefreshableVersion="3" recordCount="78" xr:uid="{8A6A373D-4D53-48D5-8189-97A1C033D6E3}">
  <cacheSource type="worksheet">
    <worksheetSource ref="AA1:AA79" sheet="Table1"/>
  </cacheSource>
  <cacheFields count="2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ChlorophyllConcentration" numFmtId="0">
      <sharedItems containsSemiMixedTypes="0" containsString="0" containsNumber="1" minValue="0.01" maxValue="2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493.959080671295" createdVersion="8" refreshedVersion="8" minRefreshableVersion="3" recordCount="78" xr:uid="{B0D2E9C2-25E4-415A-BA29-82B48C9141B4}">
  <cacheSource type="worksheet">
    <worksheetSource ref="V1:AB79" sheet="Table1"/>
  </cacheSource>
  <cacheFields count="8">
    <cacheField name="Phytoplankton Rate" numFmtId="9">
      <sharedItems containsSemiMixedTypes="0" containsString="0" containsNumber="1" minValue="0.25" maxValue="0.83"/>
    </cacheField>
    <cacheField name="Temperature" numFmtId="0">
      <sharedItems containsSemiMixedTypes="0" containsString="0" containsNumber="1" containsInteger="1" minValue="18" maxValue="43"/>
    </cacheField>
    <cacheField name="Salinity" numFmtId="0">
      <sharedItems containsSemiMixedTypes="0" containsString="0" containsNumber="1" containsInteger="1" minValue="1" maxValue="36"/>
    </cacheField>
    <cacheField name="Phytoplankton_Density_cells_per_mL" numFmtId="0">
      <sharedItems containsSemiMixedTypes="0" containsString="0" containsNumber="1" containsInteger="1" minValue="1200" maxValue="7000"/>
    </cacheField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Month" numFmtId="0">
      <sharedItems containsSemiMixedTypes="0" containsString="0" containsNumber="1" containsInteger="1" minValue="1" maxValue="12"/>
    </cacheField>
    <cacheField name="ChlorophyllConcentration" numFmtId="0">
      <sharedItems containsSemiMixedTypes="0" containsString="0" containsNumber="1" minValue="0.01" maxValue="2.9"/>
    </cacheField>
    <cacheField name="Nutrient_Concentration_mg_per_L" numFmtId="0">
      <sharedItems containsSemiMixedTypes="0" containsString="0" containsNumber="1" minValue="0" maxValue="5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x v="0"/>
    <x v="0"/>
    <n v="0.1"/>
    <n v="0.05"/>
    <n v="1000"/>
    <x v="0"/>
    <x v="0"/>
    <x v="0"/>
    <n v="35"/>
    <x v="0"/>
    <n v="1200"/>
    <x v="0"/>
    <n v="0.12"/>
    <n v="0.08"/>
    <n v="1.5"/>
  </r>
  <r>
    <x v="0"/>
    <x v="1"/>
    <x v="1"/>
    <n v="0.11"/>
    <n v="0.06"/>
    <n v="1100"/>
    <x v="1"/>
    <x v="1"/>
    <x v="1"/>
    <n v="36"/>
    <x v="1"/>
    <n v="1300"/>
    <x v="1"/>
    <n v="0.11"/>
    <n v="7.0000000000000007E-2"/>
    <n v="1.6"/>
  </r>
  <r>
    <x v="0"/>
    <x v="2"/>
    <x v="2"/>
    <n v="0.12"/>
    <n v="7.0000000000000007E-2"/>
    <n v="1200"/>
    <x v="2"/>
    <x v="2"/>
    <x v="2"/>
    <n v="34"/>
    <x v="2"/>
    <n v="1250"/>
    <x v="2"/>
    <n v="0.1"/>
    <n v="0.09"/>
    <n v="1.7"/>
  </r>
  <r>
    <x v="0"/>
    <x v="3"/>
    <x v="3"/>
    <n v="0.09"/>
    <n v="0.08"/>
    <n v="1250"/>
    <x v="3"/>
    <x v="3"/>
    <x v="0"/>
    <n v="34"/>
    <x v="3"/>
    <n v="1400"/>
    <x v="3"/>
    <n v="0.09"/>
    <n v="0.06"/>
    <n v="1.8"/>
  </r>
  <r>
    <x v="0"/>
    <x v="4"/>
    <x v="4"/>
    <n v="0.08"/>
    <n v="0.09"/>
    <n v="1250"/>
    <x v="1"/>
    <x v="4"/>
    <x v="3"/>
    <n v="34"/>
    <x v="4"/>
    <n v="1500"/>
    <x v="4"/>
    <n v="0.08"/>
    <n v="0.05"/>
    <n v="1.9"/>
  </r>
  <r>
    <x v="0"/>
    <x v="5"/>
    <x v="4"/>
    <n v="0.1"/>
    <n v="0.05"/>
    <n v="1300"/>
    <x v="0"/>
    <x v="5"/>
    <x v="4"/>
    <n v="36"/>
    <x v="5"/>
    <n v="1600"/>
    <x v="5"/>
    <n v="7.0000000000000007E-2"/>
    <n v="0.04"/>
    <n v="2"/>
  </r>
  <r>
    <x v="0"/>
    <x v="6"/>
    <x v="5"/>
    <n v="0.1"/>
    <n v="7.0000000000000007E-2"/>
    <n v="1400"/>
    <x v="2"/>
    <x v="4"/>
    <x v="0"/>
    <n v="35"/>
    <x v="6"/>
    <n v="1700"/>
    <x v="6"/>
    <n v="0.06"/>
    <n v="0.03"/>
    <n v="2.1"/>
  </r>
  <r>
    <x v="0"/>
    <x v="7"/>
    <x v="6"/>
    <n v="0.1"/>
    <n v="7.0000000000000007E-2"/>
    <n v="1450"/>
    <x v="1"/>
    <x v="4"/>
    <x v="0"/>
    <n v="33"/>
    <x v="7"/>
    <n v="1800"/>
    <x v="7"/>
    <n v="0.05"/>
    <n v="0.02"/>
    <n v="2.2000000000000002"/>
  </r>
  <r>
    <x v="0"/>
    <x v="8"/>
    <x v="7"/>
    <n v="0.11"/>
    <n v="0.08"/>
    <n v="1500"/>
    <x v="3"/>
    <x v="3"/>
    <x v="1"/>
    <n v="32"/>
    <x v="8"/>
    <n v="1900"/>
    <x v="8"/>
    <n v="0.04"/>
    <n v="0.01"/>
    <n v="2.2999999999999998"/>
  </r>
  <r>
    <x v="0"/>
    <x v="9"/>
    <x v="8"/>
    <n v="0.09"/>
    <n v="0.1"/>
    <n v="1600"/>
    <x v="1"/>
    <x v="2"/>
    <x v="2"/>
    <n v="32"/>
    <x v="7"/>
    <n v="2000"/>
    <x v="9"/>
    <n v="0.03"/>
    <n v="0.05"/>
    <n v="2.4"/>
  </r>
  <r>
    <x v="0"/>
    <x v="10"/>
    <x v="9"/>
    <n v="0.08"/>
    <n v="0.05"/>
    <n v="1600"/>
    <x v="0"/>
    <x v="2"/>
    <x v="5"/>
    <n v="30"/>
    <x v="6"/>
    <n v="2100"/>
    <x v="10"/>
    <n v="0.02"/>
    <n v="0.04"/>
    <n v="2.5"/>
  </r>
  <r>
    <x v="0"/>
    <x v="11"/>
    <x v="10"/>
    <n v="0.1"/>
    <n v="0.06"/>
    <n v="1700"/>
    <x v="2"/>
    <x v="1"/>
    <x v="5"/>
    <n v="31"/>
    <x v="5"/>
    <n v="2200"/>
    <x v="11"/>
    <n v="0.01"/>
    <n v="0.03"/>
    <n v="2.6"/>
  </r>
  <r>
    <x v="1"/>
    <x v="0"/>
    <x v="11"/>
    <n v="0.1"/>
    <n v="0.08"/>
    <n v="1800"/>
    <x v="1"/>
    <x v="6"/>
    <x v="6"/>
    <n v="30"/>
    <x v="4"/>
    <n v="2300"/>
    <x v="12"/>
    <n v="0.02"/>
    <n v="0.02"/>
    <n v="2.7"/>
  </r>
  <r>
    <x v="1"/>
    <x v="1"/>
    <x v="11"/>
    <n v="0.1"/>
    <n v="0.09"/>
    <n v="1900"/>
    <x v="0"/>
    <x v="0"/>
    <x v="7"/>
    <n v="29"/>
    <x v="3"/>
    <n v="2400"/>
    <x v="13"/>
    <n v="0.03"/>
    <n v="0.01"/>
    <n v="2.8"/>
  </r>
  <r>
    <x v="1"/>
    <x v="2"/>
    <x v="12"/>
    <n v="0.12"/>
    <n v="0.09"/>
    <n v="1900"/>
    <x v="2"/>
    <x v="0"/>
    <x v="8"/>
    <n v="28"/>
    <x v="2"/>
    <n v="2500"/>
    <x v="14"/>
    <n v="0.04"/>
    <n v="0.09"/>
    <n v="2.9"/>
  </r>
  <r>
    <x v="1"/>
    <x v="3"/>
    <x v="13"/>
    <n v="0.09"/>
    <n v="7.0000000000000007E-2"/>
    <n v="2000"/>
    <x v="1"/>
    <x v="0"/>
    <x v="9"/>
    <n v="28"/>
    <x v="9"/>
    <n v="2600"/>
    <x v="15"/>
    <n v="0.05"/>
    <n v="0.08"/>
    <n v="3"/>
  </r>
  <r>
    <x v="1"/>
    <x v="4"/>
    <x v="14"/>
    <n v="0.08"/>
    <n v="0.06"/>
    <n v="2100"/>
    <x v="0"/>
    <x v="7"/>
    <x v="9"/>
    <n v="27"/>
    <x v="1"/>
    <n v="2700"/>
    <x v="16"/>
    <n v="0.06"/>
    <n v="7.0000000000000007E-2"/>
    <n v="3.1"/>
  </r>
  <r>
    <x v="1"/>
    <x v="5"/>
    <x v="15"/>
    <n v="0.1"/>
    <n v="0.05"/>
    <n v="2200"/>
    <x v="2"/>
    <x v="8"/>
    <x v="10"/>
    <n v="26"/>
    <x v="10"/>
    <n v="2800"/>
    <x v="17"/>
    <n v="7.0000000000000007E-2"/>
    <n v="0.06"/>
    <n v="3.2"/>
  </r>
  <r>
    <x v="1"/>
    <x v="6"/>
    <x v="16"/>
    <n v="0.11"/>
    <n v="0.04"/>
    <n v="2300"/>
    <x v="1"/>
    <x v="8"/>
    <x v="11"/>
    <n v="26"/>
    <x v="11"/>
    <n v="2900"/>
    <x v="18"/>
    <n v="0.08"/>
    <n v="0.05"/>
    <n v="3.3"/>
  </r>
  <r>
    <x v="1"/>
    <x v="7"/>
    <x v="16"/>
    <n v="0.09"/>
    <n v="0.03"/>
    <n v="2400"/>
    <x v="0"/>
    <x v="9"/>
    <x v="11"/>
    <n v="25"/>
    <x v="12"/>
    <n v="3000"/>
    <x v="19"/>
    <n v="0.09"/>
    <n v="0.04"/>
    <n v="3.4"/>
  </r>
  <r>
    <x v="1"/>
    <x v="8"/>
    <x v="17"/>
    <n v="0.08"/>
    <n v="0.02"/>
    <n v="2400"/>
    <x v="2"/>
    <x v="9"/>
    <x v="12"/>
    <n v="24"/>
    <x v="13"/>
    <n v="3100"/>
    <x v="20"/>
    <n v="0.1"/>
    <n v="0.03"/>
    <n v="3.5"/>
  </r>
  <r>
    <x v="1"/>
    <x v="9"/>
    <x v="18"/>
    <n v="0.1"/>
    <n v="0.01"/>
    <n v="2500"/>
    <x v="1"/>
    <x v="10"/>
    <x v="13"/>
    <n v="24"/>
    <x v="14"/>
    <n v="3200"/>
    <x v="21"/>
    <n v="0.11"/>
    <n v="0.02"/>
    <n v="3.6"/>
  </r>
  <r>
    <x v="1"/>
    <x v="10"/>
    <x v="19"/>
    <n v="0.1"/>
    <n v="0.05"/>
    <n v="2600"/>
    <x v="0"/>
    <x v="11"/>
    <x v="13"/>
    <n v="23"/>
    <x v="15"/>
    <n v="3300"/>
    <x v="22"/>
    <n v="0.12"/>
    <n v="0.01"/>
    <n v="3.7"/>
  </r>
  <r>
    <x v="1"/>
    <x v="11"/>
    <x v="20"/>
    <n v="0.11"/>
    <n v="0.06"/>
    <n v="2700"/>
    <x v="2"/>
    <x v="11"/>
    <x v="14"/>
    <n v="22"/>
    <x v="16"/>
    <n v="3400"/>
    <x v="23"/>
    <n v="0.13"/>
    <n v="0.09"/>
    <n v="3.8"/>
  </r>
  <r>
    <x v="2"/>
    <x v="0"/>
    <x v="21"/>
    <n v="0.1"/>
    <n v="7.0000000000000007E-2"/>
    <n v="2800"/>
    <x v="1"/>
    <x v="12"/>
    <x v="14"/>
    <n v="22"/>
    <x v="17"/>
    <n v="3500"/>
    <x v="24"/>
    <n v="0.14000000000000001"/>
    <n v="0.08"/>
    <n v="3.9"/>
  </r>
  <r>
    <x v="2"/>
    <x v="1"/>
    <x v="22"/>
    <n v="0.08"/>
    <n v="7.0000000000000007E-2"/>
    <n v="2900"/>
    <x v="0"/>
    <x v="13"/>
    <x v="14"/>
    <n v="21"/>
    <x v="18"/>
    <n v="3600"/>
    <x v="25"/>
    <n v="0.15"/>
    <n v="7.0000000000000007E-2"/>
    <n v="4"/>
  </r>
  <r>
    <x v="2"/>
    <x v="2"/>
    <x v="23"/>
    <n v="7.0000000000000007E-2"/>
    <n v="0.05"/>
    <n v="3000"/>
    <x v="2"/>
    <x v="14"/>
    <x v="10"/>
    <n v="20"/>
    <x v="19"/>
    <n v="3700"/>
    <x v="26"/>
    <n v="0.16"/>
    <n v="0.06"/>
    <n v="4"/>
  </r>
  <r>
    <x v="2"/>
    <x v="3"/>
    <x v="24"/>
    <n v="0.06"/>
    <n v="0.04"/>
    <n v="3100"/>
    <x v="1"/>
    <x v="15"/>
    <x v="11"/>
    <n v="20"/>
    <x v="20"/>
    <n v="3800"/>
    <x v="27"/>
    <n v="0.17"/>
    <n v="0.05"/>
    <n v="4.0999999999999996"/>
  </r>
  <r>
    <x v="2"/>
    <x v="4"/>
    <x v="25"/>
    <n v="0.05"/>
    <n v="0.03"/>
    <n v="3200"/>
    <x v="0"/>
    <x v="16"/>
    <x v="11"/>
    <n v="19"/>
    <x v="21"/>
    <n v="3900"/>
    <x v="28"/>
    <n v="0.18"/>
    <n v="0.04"/>
    <n v="4.2"/>
  </r>
  <r>
    <x v="2"/>
    <x v="5"/>
    <x v="26"/>
    <n v="0.04"/>
    <n v="0.02"/>
    <n v="3300"/>
    <x v="2"/>
    <x v="17"/>
    <x v="12"/>
    <n v="18"/>
    <x v="22"/>
    <n v="4000"/>
    <x v="29"/>
    <n v="0.19"/>
    <n v="0.03"/>
    <n v="4.3"/>
  </r>
  <r>
    <x v="2"/>
    <x v="6"/>
    <x v="27"/>
    <n v="0.03"/>
    <n v="0.01"/>
    <n v="3400"/>
    <x v="1"/>
    <x v="18"/>
    <x v="12"/>
    <n v="18"/>
    <x v="23"/>
    <n v="4100"/>
    <x v="30"/>
    <n v="0.2"/>
    <n v="0.02"/>
    <n v="4.4000000000000004"/>
  </r>
  <r>
    <x v="2"/>
    <x v="6"/>
    <x v="27"/>
    <n v="0.03"/>
    <n v="0.01"/>
    <n v="3400"/>
    <x v="4"/>
    <x v="18"/>
    <x v="12"/>
    <n v="18"/>
    <x v="23"/>
    <n v="4100"/>
    <x v="30"/>
    <n v="0.2"/>
    <n v="0.02"/>
    <n v="4.4000000000000004"/>
  </r>
  <r>
    <x v="2"/>
    <x v="7"/>
    <x v="28"/>
    <n v="0.02"/>
    <n v="0.06"/>
    <n v="3500"/>
    <x v="0"/>
    <x v="19"/>
    <x v="13"/>
    <n v="17"/>
    <x v="24"/>
    <n v="4200"/>
    <x v="31"/>
    <n v="0.21"/>
    <n v="0.01"/>
    <n v="4.5"/>
  </r>
  <r>
    <x v="2"/>
    <x v="7"/>
    <x v="28"/>
    <n v="0.02"/>
    <n v="0.06"/>
    <n v="3500"/>
    <x v="5"/>
    <x v="19"/>
    <x v="13"/>
    <n v="17"/>
    <x v="24"/>
    <n v="4200"/>
    <x v="31"/>
    <n v="0.21"/>
    <n v="0.01"/>
    <n v="4.5"/>
  </r>
  <r>
    <x v="2"/>
    <x v="8"/>
    <x v="29"/>
    <n v="0.01"/>
    <n v="7.0000000000000007E-2"/>
    <n v="3500"/>
    <x v="2"/>
    <x v="20"/>
    <x v="13"/>
    <n v="16"/>
    <x v="25"/>
    <n v="4300"/>
    <x v="32"/>
    <n v="0.22"/>
    <n v="0.09"/>
    <n v="4.5999999999999996"/>
  </r>
  <r>
    <x v="2"/>
    <x v="8"/>
    <x v="29"/>
    <n v="0.01"/>
    <n v="7.0000000000000007E-2"/>
    <n v="3500"/>
    <x v="6"/>
    <x v="20"/>
    <x v="13"/>
    <n v="16"/>
    <x v="25"/>
    <n v="4300"/>
    <x v="32"/>
    <n v="0.22"/>
    <n v="0.09"/>
    <n v="4.5999999999999996"/>
  </r>
  <r>
    <x v="2"/>
    <x v="9"/>
    <x v="30"/>
    <n v="0.01"/>
    <n v="0.08"/>
    <n v="3600"/>
    <x v="1"/>
    <x v="21"/>
    <x v="14"/>
    <n v="16"/>
    <x v="26"/>
    <n v="4400"/>
    <x v="33"/>
    <n v="0.23"/>
    <n v="0.08"/>
    <n v="4.7"/>
  </r>
  <r>
    <x v="2"/>
    <x v="9"/>
    <x v="30"/>
    <n v="0.01"/>
    <n v="0.08"/>
    <n v="3600"/>
    <x v="7"/>
    <x v="21"/>
    <x v="14"/>
    <n v="16"/>
    <x v="26"/>
    <n v="4400"/>
    <x v="33"/>
    <n v="0.23"/>
    <n v="0.08"/>
    <n v="4.7"/>
  </r>
  <r>
    <x v="2"/>
    <x v="10"/>
    <x v="31"/>
    <n v="0.02"/>
    <n v="0.08"/>
    <n v="3700"/>
    <x v="0"/>
    <x v="22"/>
    <x v="14"/>
    <n v="15"/>
    <x v="27"/>
    <n v="4500"/>
    <x v="34"/>
    <n v="0.24"/>
    <n v="7.0000000000000007E-2"/>
    <n v="4.8"/>
  </r>
  <r>
    <x v="2"/>
    <x v="10"/>
    <x v="31"/>
    <n v="0.02"/>
    <n v="0.08"/>
    <n v="3700"/>
    <x v="8"/>
    <x v="22"/>
    <x v="14"/>
    <n v="15"/>
    <x v="27"/>
    <n v="4500"/>
    <x v="34"/>
    <n v="0.24"/>
    <n v="7.0000000000000007E-2"/>
    <n v="4.8"/>
  </r>
  <r>
    <x v="2"/>
    <x v="11"/>
    <x v="32"/>
    <n v="0.03"/>
    <n v="0.09"/>
    <n v="3800"/>
    <x v="2"/>
    <x v="23"/>
    <x v="15"/>
    <n v="14"/>
    <x v="28"/>
    <n v="4600"/>
    <x v="35"/>
    <n v="0.25"/>
    <n v="0.06"/>
    <n v="4.9000000000000004"/>
  </r>
  <r>
    <x v="2"/>
    <x v="11"/>
    <x v="32"/>
    <n v="0.03"/>
    <n v="0.09"/>
    <n v="3800"/>
    <x v="9"/>
    <x v="23"/>
    <x v="15"/>
    <n v="14"/>
    <x v="28"/>
    <n v="4600"/>
    <x v="35"/>
    <n v="0.25"/>
    <n v="0.06"/>
    <n v="4.9000000000000004"/>
  </r>
  <r>
    <x v="3"/>
    <x v="0"/>
    <x v="33"/>
    <n v="0.04"/>
    <n v="0.1"/>
    <n v="3900"/>
    <x v="1"/>
    <x v="24"/>
    <x v="15"/>
    <n v="14"/>
    <x v="29"/>
    <n v="4700"/>
    <x v="36"/>
    <n v="0.26"/>
    <n v="0.05"/>
    <n v="5"/>
  </r>
  <r>
    <x v="3"/>
    <x v="0"/>
    <x v="33"/>
    <n v="0.04"/>
    <n v="0.1"/>
    <n v="3900"/>
    <x v="10"/>
    <x v="24"/>
    <x v="15"/>
    <n v="14"/>
    <x v="29"/>
    <n v="4700"/>
    <x v="36"/>
    <n v="0.26"/>
    <n v="0.05"/>
    <n v="5"/>
  </r>
  <r>
    <x v="3"/>
    <x v="1"/>
    <x v="34"/>
    <n v="0.05"/>
    <n v="0.05"/>
    <n v="4000"/>
    <x v="0"/>
    <x v="25"/>
    <x v="15"/>
    <n v="13"/>
    <x v="30"/>
    <n v="4800"/>
    <x v="37"/>
    <n v="0.27"/>
    <n v="0.04"/>
    <n v="5.0999999999999996"/>
  </r>
  <r>
    <x v="3"/>
    <x v="1"/>
    <x v="34"/>
    <n v="0.05"/>
    <n v="0.05"/>
    <n v="4000"/>
    <x v="11"/>
    <x v="25"/>
    <x v="15"/>
    <n v="13"/>
    <x v="30"/>
    <n v="4800"/>
    <x v="37"/>
    <n v="0.27"/>
    <n v="0.04"/>
    <n v="5.0999999999999996"/>
  </r>
  <r>
    <x v="3"/>
    <x v="2"/>
    <x v="35"/>
    <n v="0.06"/>
    <n v="0.04"/>
    <n v="4100"/>
    <x v="2"/>
    <x v="26"/>
    <x v="16"/>
    <n v="12"/>
    <x v="31"/>
    <n v="4900"/>
    <x v="38"/>
    <n v="0.28000000000000003"/>
    <n v="0.03"/>
    <n v="5.2"/>
  </r>
  <r>
    <x v="3"/>
    <x v="2"/>
    <x v="35"/>
    <n v="0.06"/>
    <n v="0.04"/>
    <n v="4100"/>
    <x v="4"/>
    <x v="26"/>
    <x v="16"/>
    <n v="12"/>
    <x v="31"/>
    <n v="4900"/>
    <x v="38"/>
    <n v="0.28000000000000003"/>
    <n v="0.03"/>
    <n v="5.2"/>
  </r>
  <r>
    <x v="3"/>
    <x v="3"/>
    <x v="36"/>
    <n v="7.0000000000000007E-2"/>
    <n v="0.03"/>
    <n v="4200"/>
    <x v="1"/>
    <x v="27"/>
    <x v="16"/>
    <n v="11"/>
    <x v="32"/>
    <n v="5000"/>
    <x v="39"/>
    <n v="0.28999999999999998"/>
    <n v="0.02"/>
    <n v="5.3"/>
  </r>
  <r>
    <x v="3"/>
    <x v="3"/>
    <x v="36"/>
    <n v="7.0000000000000007E-2"/>
    <n v="0.03"/>
    <n v="4200"/>
    <x v="5"/>
    <x v="27"/>
    <x v="16"/>
    <n v="11"/>
    <x v="32"/>
    <n v="5000"/>
    <x v="39"/>
    <n v="0.28999999999999998"/>
    <n v="0.02"/>
    <n v="5.3"/>
  </r>
  <r>
    <x v="3"/>
    <x v="4"/>
    <x v="37"/>
    <n v="0.08"/>
    <n v="0.02"/>
    <n v="4300"/>
    <x v="0"/>
    <x v="28"/>
    <x v="16"/>
    <n v="10"/>
    <x v="33"/>
    <n v="5100"/>
    <x v="40"/>
    <n v="0.3"/>
    <n v="0.01"/>
    <n v="5.4"/>
  </r>
  <r>
    <x v="3"/>
    <x v="4"/>
    <x v="37"/>
    <n v="0.08"/>
    <n v="0.02"/>
    <n v="4300"/>
    <x v="6"/>
    <x v="28"/>
    <x v="16"/>
    <n v="10"/>
    <x v="33"/>
    <n v="5100"/>
    <x v="40"/>
    <n v="0.3"/>
    <n v="0.01"/>
    <n v="5.4"/>
  </r>
  <r>
    <x v="3"/>
    <x v="5"/>
    <x v="38"/>
    <n v="0.09"/>
    <n v="0.01"/>
    <n v="4400"/>
    <x v="2"/>
    <x v="29"/>
    <x v="17"/>
    <n v="9"/>
    <x v="34"/>
    <n v="5200"/>
    <x v="41"/>
    <n v="0.31"/>
    <n v="0.09"/>
    <n v="5.5"/>
  </r>
  <r>
    <x v="3"/>
    <x v="5"/>
    <x v="38"/>
    <n v="0.09"/>
    <n v="0.01"/>
    <n v="4400"/>
    <x v="7"/>
    <x v="29"/>
    <x v="17"/>
    <n v="9"/>
    <x v="34"/>
    <n v="5200"/>
    <x v="41"/>
    <n v="0.31"/>
    <n v="0.09"/>
    <n v="5.5"/>
  </r>
  <r>
    <x v="3"/>
    <x v="6"/>
    <x v="39"/>
    <n v="0.1"/>
    <n v="0.06"/>
    <n v="4500"/>
    <x v="1"/>
    <x v="30"/>
    <x v="17"/>
    <n v="9"/>
    <x v="35"/>
    <n v="5300"/>
    <x v="42"/>
    <n v="0.32"/>
    <n v="0.08"/>
    <n v="5.6"/>
  </r>
  <r>
    <x v="3"/>
    <x v="7"/>
    <x v="40"/>
    <n v="0.11"/>
    <n v="7.0000000000000007E-2"/>
    <n v="4600"/>
    <x v="0"/>
    <x v="30"/>
    <x v="18"/>
    <n v="8"/>
    <x v="36"/>
    <n v="5400"/>
    <x v="43"/>
    <n v="0.33"/>
    <n v="7.0000000000000007E-2"/>
    <n v="5.7"/>
  </r>
  <r>
    <x v="3"/>
    <x v="8"/>
    <x v="41"/>
    <n v="0.12"/>
    <n v="0.08"/>
    <n v="4700"/>
    <x v="2"/>
    <x v="31"/>
    <x v="18"/>
    <n v="7"/>
    <x v="37"/>
    <n v="5500"/>
    <x v="44"/>
    <n v="0.34"/>
    <n v="0.06"/>
    <n v="5.8"/>
  </r>
  <r>
    <x v="3"/>
    <x v="9"/>
    <x v="42"/>
    <n v="0.13"/>
    <n v="0.08"/>
    <n v="4800"/>
    <x v="1"/>
    <x v="32"/>
    <x v="19"/>
    <n v="7"/>
    <x v="38"/>
    <n v="5600"/>
    <x v="45"/>
    <n v="0.35"/>
    <n v="0.05"/>
    <n v="5.9"/>
  </r>
  <r>
    <x v="3"/>
    <x v="10"/>
    <x v="43"/>
    <n v="0.14000000000000001"/>
    <n v="0.09"/>
    <n v="4900"/>
    <x v="0"/>
    <x v="33"/>
    <x v="19"/>
    <n v="6"/>
    <x v="39"/>
    <n v="5700"/>
    <x v="46"/>
    <n v="0.36"/>
    <n v="0.04"/>
    <n v="6"/>
  </r>
  <r>
    <x v="3"/>
    <x v="11"/>
    <x v="44"/>
    <n v="0.15"/>
    <n v="0.1"/>
    <n v="5000"/>
    <x v="2"/>
    <x v="34"/>
    <x v="20"/>
    <n v="5"/>
    <x v="40"/>
    <n v="5800"/>
    <x v="47"/>
    <n v="0.37"/>
    <n v="0.03"/>
    <n v="6.1"/>
  </r>
  <r>
    <x v="4"/>
    <x v="0"/>
    <x v="45"/>
    <n v="0.16"/>
    <n v="0.11"/>
    <n v="5100"/>
    <x v="1"/>
    <x v="35"/>
    <x v="20"/>
    <n v="5"/>
    <x v="41"/>
    <n v="5900"/>
    <x v="48"/>
    <n v="0.38"/>
    <n v="0.02"/>
    <n v="6.2"/>
  </r>
  <r>
    <x v="4"/>
    <x v="0"/>
    <x v="45"/>
    <n v="0.16"/>
    <n v="0.11"/>
    <n v="5100"/>
    <x v="8"/>
    <x v="35"/>
    <x v="20"/>
    <n v="5"/>
    <x v="42"/>
    <n v="6200"/>
    <x v="49"/>
    <n v="0.41"/>
    <n v="0.08"/>
    <n v="6.5"/>
  </r>
  <r>
    <x v="4"/>
    <x v="1"/>
    <x v="46"/>
    <n v="0.17"/>
    <n v="0.12"/>
    <n v="5200"/>
    <x v="0"/>
    <x v="36"/>
    <x v="20"/>
    <n v="4"/>
    <x v="43"/>
    <n v="6000"/>
    <x v="50"/>
    <n v="0.39"/>
    <n v="0.01"/>
    <n v="6.3"/>
  </r>
  <r>
    <x v="4"/>
    <x v="1"/>
    <x v="46"/>
    <n v="0.17"/>
    <n v="0.12"/>
    <n v="5200"/>
    <x v="9"/>
    <x v="36"/>
    <x v="20"/>
    <n v="4"/>
    <x v="44"/>
    <n v="6300"/>
    <x v="51"/>
    <n v="0.42"/>
    <n v="7.0000000000000007E-2"/>
    <n v="6.6"/>
  </r>
  <r>
    <x v="4"/>
    <x v="2"/>
    <x v="47"/>
    <n v="0.18"/>
    <n v="0.13"/>
    <n v="5300"/>
    <x v="2"/>
    <x v="37"/>
    <x v="21"/>
    <n v="3"/>
    <x v="45"/>
    <n v="6100"/>
    <x v="52"/>
    <n v="0.4"/>
    <n v="0.09"/>
    <n v="6.4"/>
  </r>
  <r>
    <x v="4"/>
    <x v="2"/>
    <x v="47"/>
    <n v="0.18"/>
    <n v="0.13"/>
    <n v="5300"/>
    <x v="12"/>
    <x v="37"/>
    <x v="21"/>
    <n v="3"/>
    <x v="46"/>
    <n v="6400"/>
    <x v="53"/>
    <n v="0.43"/>
    <n v="0.06"/>
    <n v="6.7"/>
  </r>
  <r>
    <x v="4"/>
    <x v="3"/>
    <x v="48"/>
    <n v="0.19"/>
    <n v="0.14000000000000001"/>
    <n v="5400"/>
    <x v="7"/>
    <x v="33"/>
    <x v="21"/>
    <n v="2"/>
    <x v="42"/>
    <n v="6200"/>
    <x v="49"/>
    <n v="0.41"/>
    <n v="0.08"/>
    <n v="6.5"/>
  </r>
  <r>
    <x v="4"/>
    <x v="3"/>
    <x v="48"/>
    <n v="0.19"/>
    <n v="0.14000000000000001"/>
    <n v="5400"/>
    <x v="10"/>
    <x v="33"/>
    <x v="21"/>
    <n v="2"/>
    <x v="47"/>
    <n v="6500"/>
    <x v="54"/>
    <n v="0.44"/>
    <n v="0.05"/>
    <n v="6.8"/>
  </r>
  <r>
    <x v="4"/>
    <x v="4"/>
    <x v="49"/>
    <n v="0.2"/>
    <n v="0.15"/>
    <n v="5500"/>
    <x v="8"/>
    <x v="34"/>
    <x v="21"/>
    <n v="1"/>
    <x v="44"/>
    <n v="6300"/>
    <x v="51"/>
    <n v="0.42"/>
    <n v="7.0000000000000007E-2"/>
    <n v="6.6"/>
  </r>
  <r>
    <x v="4"/>
    <x v="4"/>
    <x v="49"/>
    <n v="0.2"/>
    <n v="0.15"/>
    <n v="5500"/>
    <x v="11"/>
    <x v="34"/>
    <x v="21"/>
    <n v="1"/>
    <x v="48"/>
    <n v="6600"/>
    <x v="55"/>
    <n v="0.45"/>
    <n v="0.04"/>
    <n v="6.9"/>
  </r>
  <r>
    <x v="4"/>
    <x v="5"/>
    <x v="50"/>
    <n v="0.21"/>
    <n v="0.16"/>
    <n v="5600"/>
    <x v="9"/>
    <x v="35"/>
    <x v="22"/>
    <n v="1"/>
    <x v="46"/>
    <n v="6400"/>
    <x v="53"/>
    <n v="0.43"/>
    <n v="0.06"/>
    <n v="6.7"/>
  </r>
  <r>
    <x v="4"/>
    <x v="5"/>
    <x v="50"/>
    <n v="0.21"/>
    <n v="0.16"/>
    <n v="5600"/>
    <x v="4"/>
    <x v="35"/>
    <x v="22"/>
    <n v="1"/>
    <x v="49"/>
    <n v="6700"/>
    <x v="56"/>
    <n v="0.46"/>
    <n v="0.03"/>
    <n v="7"/>
  </r>
  <r>
    <x v="4"/>
    <x v="6"/>
    <x v="51"/>
    <n v="0.22"/>
    <n v="0.17"/>
    <n v="5700"/>
    <x v="12"/>
    <x v="36"/>
    <x v="22"/>
    <n v="1"/>
    <x v="47"/>
    <n v="6500"/>
    <x v="54"/>
    <n v="0.44"/>
    <n v="0.05"/>
    <n v="6.8"/>
  </r>
  <r>
    <x v="4"/>
    <x v="7"/>
    <x v="52"/>
    <n v="0.23"/>
    <n v="0.18"/>
    <n v="5800"/>
    <x v="10"/>
    <x v="37"/>
    <x v="23"/>
    <n v="1"/>
    <x v="48"/>
    <n v="6600"/>
    <x v="55"/>
    <n v="0.45"/>
    <n v="0.04"/>
    <n v="6.9"/>
  </r>
  <r>
    <x v="4"/>
    <x v="8"/>
    <x v="53"/>
    <n v="0.24"/>
    <n v="0.19"/>
    <n v="5900"/>
    <x v="11"/>
    <x v="29"/>
    <x v="23"/>
    <n v="3"/>
    <x v="49"/>
    <n v="6700"/>
    <x v="56"/>
    <n v="0.46"/>
    <n v="0.03"/>
    <n v="7"/>
  </r>
  <r>
    <x v="4"/>
    <x v="9"/>
    <x v="54"/>
    <n v="0.25"/>
    <n v="0.2"/>
    <n v="6000"/>
    <x v="4"/>
    <x v="30"/>
    <x v="24"/>
    <n v="2"/>
    <x v="50"/>
    <n v="6800"/>
    <x v="57"/>
    <n v="0.47"/>
    <n v="0.02"/>
    <n v="7.1"/>
  </r>
  <r>
    <x v="4"/>
    <x v="10"/>
    <x v="55"/>
    <n v="0.26"/>
    <n v="0.21"/>
    <n v="6100"/>
    <x v="5"/>
    <x v="31"/>
    <x v="24"/>
    <n v="1"/>
    <x v="51"/>
    <n v="6900"/>
    <x v="58"/>
    <n v="0.48"/>
    <n v="0.01"/>
    <n v="7.2"/>
  </r>
  <r>
    <x v="4"/>
    <x v="11"/>
    <x v="56"/>
    <n v="0.27"/>
    <n v="0.22"/>
    <n v="6200"/>
    <x v="6"/>
    <x v="32"/>
    <x v="25"/>
    <n v="1"/>
    <x v="52"/>
    <n v="7000"/>
    <x v="59"/>
    <n v="0.49"/>
    <n v="0.09"/>
    <n v="7.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0.25"/>
    <n v="20"/>
    <n v="35"/>
    <n v="1200"/>
    <x v="0"/>
    <x v="0"/>
  </r>
  <r>
    <n v="0.27"/>
    <n v="21"/>
    <n v="36"/>
    <n v="1300"/>
    <x v="0"/>
    <x v="1"/>
  </r>
  <r>
    <n v="0.26"/>
    <n v="22"/>
    <n v="34"/>
    <n v="1250"/>
    <x v="0"/>
    <x v="2"/>
  </r>
  <r>
    <n v="0.28000000000000003"/>
    <n v="20"/>
    <n v="34"/>
    <n v="1400"/>
    <x v="0"/>
    <x v="3"/>
  </r>
  <r>
    <n v="0.28999999999999998"/>
    <n v="19"/>
    <n v="34"/>
    <n v="1500"/>
    <x v="0"/>
    <x v="4"/>
  </r>
  <r>
    <n v="0.28999999999999998"/>
    <n v="18"/>
    <n v="36"/>
    <n v="1600"/>
    <x v="0"/>
    <x v="5"/>
  </r>
  <r>
    <n v="0.31"/>
    <n v="20"/>
    <n v="35"/>
    <n v="1700"/>
    <x v="0"/>
    <x v="6"/>
  </r>
  <r>
    <n v="0.32"/>
    <n v="20"/>
    <n v="33"/>
    <n v="1800"/>
    <x v="0"/>
    <x v="7"/>
  </r>
  <r>
    <n v="0.33"/>
    <n v="21"/>
    <n v="32"/>
    <n v="1900"/>
    <x v="0"/>
    <x v="8"/>
  </r>
  <r>
    <n v="0.35"/>
    <n v="22"/>
    <n v="32"/>
    <n v="2000"/>
    <x v="0"/>
    <x v="9"/>
  </r>
  <r>
    <n v="0.36"/>
    <n v="23"/>
    <n v="30"/>
    <n v="2100"/>
    <x v="0"/>
    <x v="10"/>
  </r>
  <r>
    <n v="0.37"/>
    <n v="23"/>
    <n v="31"/>
    <n v="2200"/>
    <x v="0"/>
    <x v="11"/>
  </r>
  <r>
    <n v="0.38"/>
    <n v="24"/>
    <n v="30"/>
    <n v="2300"/>
    <x v="1"/>
    <x v="0"/>
  </r>
  <r>
    <n v="0.38"/>
    <n v="25"/>
    <n v="29"/>
    <n v="2400"/>
    <x v="1"/>
    <x v="1"/>
  </r>
  <r>
    <n v="0.39"/>
    <n v="26"/>
    <n v="28"/>
    <n v="2500"/>
    <x v="1"/>
    <x v="2"/>
  </r>
  <r>
    <n v="0.4"/>
    <n v="27"/>
    <n v="28"/>
    <n v="2600"/>
    <x v="1"/>
    <x v="3"/>
  </r>
  <r>
    <n v="0.41"/>
    <n v="27"/>
    <n v="27"/>
    <n v="2700"/>
    <x v="1"/>
    <x v="4"/>
  </r>
  <r>
    <n v="0.42"/>
    <n v="28"/>
    <n v="26"/>
    <n v="2800"/>
    <x v="1"/>
    <x v="5"/>
  </r>
  <r>
    <n v="0.43"/>
    <n v="29"/>
    <n v="26"/>
    <n v="2900"/>
    <x v="1"/>
    <x v="6"/>
  </r>
  <r>
    <n v="0.43"/>
    <n v="29"/>
    <n v="25"/>
    <n v="3000"/>
    <x v="1"/>
    <x v="7"/>
  </r>
  <r>
    <n v="0.44"/>
    <n v="30"/>
    <n v="24"/>
    <n v="3100"/>
    <x v="1"/>
    <x v="8"/>
  </r>
  <r>
    <n v="0.45"/>
    <n v="31"/>
    <n v="24"/>
    <n v="3200"/>
    <x v="1"/>
    <x v="9"/>
  </r>
  <r>
    <n v="0.46"/>
    <n v="31"/>
    <n v="23"/>
    <n v="3300"/>
    <x v="1"/>
    <x v="10"/>
  </r>
  <r>
    <n v="0.47"/>
    <n v="32"/>
    <n v="22"/>
    <n v="3400"/>
    <x v="1"/>
    <x v="11"/>
  </r>
  <r>
    <n v="0.48"/>
    <n v="32"/>
    <n v="22"/>
    <n v="3500"/>
    <x v="2"/>
    <x v="0"/>
  </r>
  <r>
    <n v="0.49"/>
    <n v="32"/>
    <n v="21"/>
    <n v="3600"/>
    <x v="2"/>
    <x v="1"/>
  </r>
  <r>
    <n v="0.5"/>
    <n v="28"/>
    <n v="20"/>
    <n v="3700"/>
    <x v="2"/>
    <x v="2"/>
  </r>
  <r>
    <n v="0.51"/>
    <n v="29"/>
    <n v="20"/>
    <n v="3800"/>
    <x v="2"/>
    <x v="3"/>
  </r>
  <r>
    <n v="0.52"/>
    <n v="29"/>
    <n v="19"/>
    <n v="3900"/>
    <x v="2"/>
    <x v="4"/>
  </r>
  <r>
    <n v="0.53"/>
    <n v="30"/>
    <n v="18"/>
    <n v="4000"/>
    <x v="2"/>
    <x v="5"/>
  </r>
  <r>
    <n v="0.54"/>
    <n v="30"/>
    <n v="18"/>
    <n v="4100"/>
    <x v="2"/>
    <x v="6"/>
  </r>
  <r>
    <n v="0.54"/>
    <n v="30"/>
    <n v="18"/>
    <n v="4100"/>
    <x v="2"/>
    <x v="6"/>
  </r>
  <r>
    <n v="0.55000000000000004"/>
    <n v="31"/>
    <n v="17"/>
    <n v="4200"/>
    <x v="2"/>
    <x v="7"/>
  </r>
  <r>
    <n v="0.55000000000000004"/>
    <n v="31"/>
    <n v="17"/>
    <n v="4200"/>
    <x v="2"/>
    <x v="7"/>
  </r>
  <r>
    <n v="0.56000000000000005"/>
    <n v="31"/>
    <n v="16"/>
    <n v="4300"/>
    <x v="2"/>
    <x v="8"/>
  </r>
  <r>
    <n v="0.56000000000000005"/>
    <n v="31"/>
    <n v="16"/>
    <n v="4300"/>
    <x v="2"/>
    <x v="8"/>
  </r>
  <r>
    <n v="0.56999999999999995"/>
    <n v="32"/>
    <n v="16"/>
    <n v="4400"/>
    <x v="2"/>
    <x v="9"/>
  </r>
  <r>
    <n v="0.56999999999999995"/>
    <n v="32"/>
    <n v="16"/>
    <n v="4400"/>
    <x v="2"/>
    <x v="9"/>
  </r>
  <r>
    <n v="0.57999999999999996"/>
    <n v="32"/>
    <n v="15"/>
    <n v="4500"/>
    <x v="2"/>
    <x v="10"/>
  </r>
  <r>
    <n v="0.57999999999999996"/>
    <n v="32"/>
    <n v="15"/>
    <n v="4500"/>
    <x v="2"/>
    <x v="10"/>
  </r>
  <r>
    <n v="0.59"/>
    <n v="33"/>
    <n v="14"/>
    <n v="4600"/>
    <x v="2"/>
    <x v="11"/>
  </r>
  <r>
    <n v="0.59"/>
    <n v="33"/>
    <n v="14"/>
    <n v="4600"/>
    <x v="2"/>
    <x v="11"/>
  </r>
  <r>
    <n v="0.6"/>
    <n v="33"/>
    <n v="14"/>
    <n v="4700"/>
    <x v="3"/>
    <x v="0"/>
  </r>
  <r>
    <n v="0.6"/>
    <n v="33"/>
    <n v="14"/>
    <n v="4700"/>
    <x v="3"/>
    <x v="0"/>
  </r>
  <r>
    <n v="0.61"/>
    <n v="33"/>
    <n v="13"/>
    <n v="4800"/>
    <x v="3"/>
    <x v="1"/>
  </r>
  <r>
    <n v="0.61"/>
    <n v="33"/>
    <n v="13"/>
    <n v="4800"/>
    <x v="3"/>
    <x v="1"/>
  </r>
  <r>
    <n v="0.62"/>
    <n v="34"/>
    <n v="12"/>
    <n v="4900"/>
    <x v="3"/>
    <x v="2"/>
  </r>
  <r>
    <n v="0.62"/>
    <n v="34"/>
    <n v="12"/>
    <n v="4900"/>
    <x v="3"/>
    <x v="2"/>
  </r>
  <r>
    <n v="0.63"/>
    <n v="34"/>
    <n v="11"/>
    <n v="5000"/>
    <x v="3"/>
    <x v="3"/>
  </r>
  <r>
    <n v="0.63"/>
    <n v="34"/>
    <n v="11"/>
    <n v="5000"/>
    <x v="3"/>
    <x v="3"/>
  </r>
  <r>
    <n v="0.64"/>
    <n v="34"/>
    <n v="10"/>
    <n v="5100"/>
    <x v="3"/>
    <x v="4"/>
  </r>
  <r>
    <n v="0.64"/>
    <n v="34"/>
    <n v="10"/>
    <n v="5100"/>
    <x v="3"/>
    <x v="4"/>
  </r>
  <r>
    <n v="0.65"/>
    <n v="35"/>
    <n v="9"/>
    <n v="5200"/>
    <x v="3"/>
    <x v="5"/>
  </r>
  <r>
    <n v="0.65"/>
    <n v="35"/>
    <n v="9"/>
    <n v="5200"/>
    <x v="3"/>
    <x v="5"/>
  </r>
  <r>
    <n v="0.66"/>
    <n v="35"/>
    <n v="9"/>
    <n v="5300"/>
    <x v="3"/>
    <x v="6"/>
  </r>
  <r>
    <n v="0.67"/>
    <n v="36"/>
    <n v="8"/>
    <n v="5400"/>
    <x v="3"/>
    <x v="7"/>
  </r>
  <r>
    <n v="0.68"/>
    <n v="36"/>
    <n v="7"/>
    <n v="5500"/>
    <x v="3"/>
    <x v="8"/>
  </r>
  <r>
    <n v="0.69"/>
    <n v="37"/>
    <n v="7"/>
    <n v="5600"/>
    <x v="3"/>
    <x v="9"/>
  </r>
  <r>
    <n v="0.7"/>
    <n v="37"/>
    <n v="6"/>
    <n v="5700"/>
    <x v="3"/>
    <x v="10"/>
  </r>
  <r>
    <n v="0.71"/>
    <n v="38"/>
    <n v="5"/>
    <n v="5800"/>
    <x v="3"/>
    <x v="11"/>
  </r>
  <r>
    <n v="0.72"/>
    <n v="38"/>
    <n v="5"/>
    <n v="5900"/>
    <x v="4"/>
    <x v="0"/>
  </r>
  <r>
    <n v="0.72"/>
    <n v="38"/>
    <n v="5"/>
    <n v="6200"/>
    <x v="4"/>
    <x v="0"/>
  </r>
  <r>
    <n v="0.73"/>
    <n v="38"/>
    <n v="4"/>
    <n v="6000"/>
    <x v="4"/>
    <x v="1"/>
  </r>
  <r>
    <n v="0.73"/>
    <n v="38"/>
    <n v="4"/>
    <n v="6300"/>
    <x v="4"/>
    <x v="1"/>
  </r>
  <r>
    <n v="0.74"/>
    <n v="39"/>
    <n v="3"/>
    <n v="6100"/>
    <x v="4"/>
    <x v="2"/>
  </r>
  <r>
    <n v="0.74"/>
    <n v="39"/>
    <n v="3"/>
    <n v="6400"/>
    <x v="4"/>
    <x v="2"/>
  </r>
  <r>
    <n v="0.75"/>
    <n v="39"/>
    <n v="2"/>
    <n v="6200"/>
    <x v="4"/>
    <x v="3"/>
  </r>
  <r>
    <n v="0.75"/>
    <n v="39"/>
    <n v="2"/>
    <n v="6500"/>
    <x v="4"/>
    <x v="3"/>
  </r>
  <r>
    <n v="0.76"/>
    <n v="39"/>
    <n v="1"/>
    <n v="6300"/>
    <x v="4"/>
    <x v="4"/>
  </r>
  <r>
    <n v="0.76"/>
    <n v="39"/>
    <n v="1"/>
    <n v="6600"/>
    <x v="4"/>
    <x v="4"/>
  </r>
  <r>
    <n v="0.77"/>
    <n v="40"/>
    <n v="1"/>
    <n v="6400"/>
    <x v="4"/>
    <x v="5"/>
  </r>
  <r>
    <n v="0.77"/>
    <n v="40"/>
    <n v="1"/>
    <n v="6700"/>
    <x v="4"/>
    <x v="5"/>
  </r>
  <r>
    <n v="0.78"/>
    <n v="40"/>
    <n v="1"/>
    <n v="6500"/>
    <x v="4"/>
    <x v="6"/>
  </r>
  <r>
    <n v="0.79"/>
    <n v="41"/>
    <n v="1"/>
    <n v="6600"/>
    <x v="4"/>
    <x v="7"/>
  </r>
  <r>
    <n v="0.8"/>
    <n v="41"/>
    <n v="3"/>
    <n v="6700"/>
    <x v="4"/>
    <x v="8"/>
  </r>
  <r>
    <n v="0.81"/>
    <n v="42"/>
    <n v="2"/>
    <n v="6800"/>
    <x v="4"/>
    <x v="9"/>
  </r>
  <r>
    <n v="0.82"/>
    <n v="42"/>
    <n v="1"/>
    <n v="6900"/>
    <x v="4"/>
    <x v="10"/>
  </r>
  <r>
    <n v="0.83"/>
    <n v="43"/>
    <n v="1"/>
    <n v="7000"/>
    <x v="4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20"/>
    <n v="35"/>
    <n v="1200"/>
    <x v="0"/>
    <x v="0"/>
  </r>
  <r>
    <n v="21"/>
    <n v="36"/>
    <n v="1300"/>
    <x v="0"/>
    <x v="1"/>
  </r>
  <r>
    <n v="22"/>
    <n v="34"/>
    <n v="1250"/>
    <x v="0"/>
    <x v="2"/>
  </r>
  <r>
    <n v="20"/>
    <n v="34"/>
    <n v="1400"/>
    <x v="0"/>
    <x v="3"/>
  </r>
  <r>
    <n v="19"/>
    <n v="34"/>
    <n v="1500"/>
    <x v="0"/>
    <x v="4"/>
  </r>
  <r>
    <n v="18"/>
    <n v="36"/>
    <n v="1600"/>
    <x v="0"/>
    <x v="5"/>
  </r>
  <r>
    <n v="20"/>
    <n v="35"/>
    <n v="1700"/>
    <x v="0"/>
    <x v="6"/>
  </r>
  <r>
    <n v="20"/>
    <n v="33"/>
    <n v="1800"/>
    <x v="0"/>
    <x v="7"/>
  </r>
  <r>
    <n v="21"/>
    <n v="32"/>
    <n v="1900"/>
    <x v="0"/>
    <x v="8"/>
  </r>
  <r>
    <n v="22"/>
    <n v="32"/>
    <n v="2000"/>
    <x v="0"/>
    <x v="9"/>
  </r>
  <r>
    <n v="23"/>
    <n v="30"/>
    <n v="2100"/>
    <x v="0"/>
    <x v="10"/>
  </r>
  <r>
    <n v="23"/>
    <n v="31"/>
    <n v="2200"/>
    <x v="0"/>
    <x v="11"/>
  </r>
  <r>
    <n v="24"/>
    <n v="30"/>
    <n v="2300"/>
    <x v="1"/>
    <x v="0"/>
  </r>
  <r>
    <n v="25"/>
    <n v="29"/>
    <n v="2400"/>
    <x v="1"/>
    <x v="1"/>
  </r>
  <r>
    <n v="26"/>
    <n v="28"/>
    <n v="2500"/>
    <x v="1"/>
    <x v="2"/>
  </r>
  <r>
    <n v="27"/>
    <n v="28"/>
    <n v="2600"/>
    <x v="1"/>
    <x v="3"/>
  </r>
  <r>
    <n v="27"/>
    <n v="27"/>
    <n v="2700"/>
    <x v="1"/>
    <x v="4"/>
  </r>
  <r>
    <n v="28"/>
    <n v="26"/>
    <n v="2800"/>
    <x v="1"/>
    <x v="5"/>
  </r>
  <r>
    <n v="29"/>
    <n v="26"/>
    <n v="2900"/>
    <x v="1"/>
    <x v="6"/>
  </r>
  <r>
    <n v="29"/>
    <n v="25"/>
    <n v="3000"/>
    <x v="1"/>
    <x v="7"/>
  </r>
  <r>
    <n v="30"/>
    <n v="24"/>
    <n v="3100"/>
    <x v="1"/>
    <x v="8"/>
  </r>
  <r>
    <n v="31"/>
    <n v="24"/>
    <n v="3200"/>
    <x v="1"/>
    <x v="9"/>
  </r>
  <r>
    <n v="31"/>
    <n v="23"/>
    <n v="3300"/>
    <x v="1"/>
    <x v="10"/>
  </r>
  <r>
    <n v="32"/>
    <n v="22"/>
    <n v="3400"/>
    <x v="1"/>
    <x v="11"/>
  </r>
  <r>
    <n v="32"/>
    <n v="22"/>
    <n v="3500"/>
    <x v="2"/>
    <x v="0"/>
  </r>
  <r>
    <n v="32"/>
    <n v="21"/>
    <n v="3600"/>
    <x v="2"/>
    <x v="1"/>
  </r>
  <r>
    <n v="28"/>
    <n v="20"/>
    <n v="3700"/>
    <x v="2"/>
    <x v="2"/>
  </r>
  <r>
    <n v="29"/>
    <n v="20"/>
    <n v="3800"/>
    <x v="2"/>
    <x v="3"/>
  </r>
  <r>
    <n v="29"/>
    <n v="19"/>
    <n v="3900"/>
    <x v="2"/>
    <x v="4"/>
  </r>
  <r>
    <n v="30"/>
    <n v="18"/>
    <n v="4000"/>
    <x v="2"/>
    <x v="5"/>
  </r>
  <r>
    <n v="30"/>
    <n v="18"/>
    <n v="4100"/>
    <x v="2"/>
    <x v="6"/>
  </r>
  <r>
    <n v="30"/>
    <n v="18"/>
    <n v="4100"/>
    <x v="2"/>
    <x v="6"/>
  </r>
  <r>
    <n v="31"/>
    <n v="17"/>
    <n v="4200"/>
    <x v="2"/>
    <x v="7"/>
  </r>
  <r>
    <n v="31"/>
    <n v="17"/>
    <n v="4200"/>
    <x v="2"/>
    <x v="7"/>
  </r>
  <r>
    <n v="31"/>
    <n v="16"/>
    <n v="4300"/>
    <x v="2"/>
    <x v="8"/>
  </r>
  <r>
    <n v="31"/>
    <n v="16"/>
    <n v="4300"/>
    <x v="2"/>
    <x v="8"/>
  </r>
  <r>
    <n v="32"/>
    <n v="16"/>
    <n v="4400"/>
    <x v="2"/>
    <x v="9"/>
  </r>
  <r>
    <n v="32"/>
    <n v="16"/>
    <n v="4400"/>
    <x v="2"/>
    <x v="9"/>
  </r>
  <r>
    <n v="32"/>
    <n v="15"/>
    <n v="4500"/>
    <x v="2"/>
    <x v="10"/>
  </r>
  <r>
    <n v="32"/>
    <n v="15"/>
    <n v="4500"/>
    <x v="2"/>
    <x v="10"/>
  </r>
  <r>
    <n v="33"/>
    <n v="14"/>
    <n v="4600"/>
    <x v="2"/>
    <x v="11"/>
  </r>
  <r>
    <n v="33"/>
    <n v="14"/>
    <n v="4600"/>
    <x v="2"/>
    <x v="11"/>
  </r>
  <r>
    <n v="33"/>
    <n v="14"/>
    <n v="4700"/>
    <x v="3"/>
    <x v="0"/>
  </r>
  <r>
    <n v="33"/>
    <n v="14"/>
    <n v="4700"/>
    <x v="3"/>
    <x v="0"/>
  </r>
  <r>
    <n v="33"/>
    <n v="13"/>
    <n v="4800"/>
    <x v="3"/>
    <x v="1"/>
  </r>
  <r>
    <n v="33"/>
    <n v="13"/>
    <n v="4800"/>
    <x v="3"/>
    <x v="1"/>
  </r>
  <r>
    <n v="34"/>
    <n v="12"/>
    <n v="4900"/>
    <x v="3"/>
    <x v="2"/>
  </r>
  <r>
    <n v="34"/>
    <n v="12"/>
    <n v="4900"/>
    <x v="3"/>
    <x v="2"/>
  </r>
  <r>
    <n v="34"/>
    <n v="11"/>
    <n v="5000"/>
    <x v="3"/>
    <x v="3"/>
  </r>
  <r>
    <n v="34"/>
    <n v="11"/>
    <n v="5000"/>
    <x v="3"/>
    <x v="3"/>
  </r>
  <r>
    <n v="34"/>
    <n v="10"/>
    <n v="5100"/>
    <x v="3"/>
    <x v="4"/>
  </r>
  <r>
    <n v="34"/>
    <n v="10"/>
    <n v="5100"/>
    <x v="3"/>
    <x v="4"/>
  </r>
  <r>
    <n v="35"/>
    <n v="9"/>
    <n v="5200"/>
    <x v="3"/>
    <x v="5"/>
  </r>
  <r>
    <n v="35"/>
    <n v="9"/>
    <n v="5200"/>
    <x v="3"/>
    <x v="5"/>
  </r>
  <r>
    <n v="35"/>
    <n v="9"/>
    <n v="5300"/>
    <x v="3"/>
    <x v="6"/>
  </r>
  <r>
    <n v="36"/>
    <n v="8"/>
    <n v="5400"/>
    <x v="3"/>
    <x v="7"/>
  </r>
  <r>
    <n v="36"/>
    <n v="7"/>
    <n v="5500"/>
    <x v="3"/>
    <x v="8"/>
  </r>
  <r>
    <n v="37"/>
    <n v="7"/>
    <n v="5600"/>
    <x v="3"/>
    <x v="9"/>
  </r>
  <r>
    <n v="37"/>
    <n v="6"/>
    <n v="5700"/>
    <x v="3"/>
    <x v="10"/>
  </r>
  <r>
    <n v="38"/>
    <n v="5"/>
    <n v="5800"/>
    <x v="3"/>
    <x v="11"/>
  </r>
  <r>
    <n v="38"/>
    <n v="5"/>
    <n v="5900"/>
    <x v="4"/>
    <x v="0"/>
  </r>
  <r>
    <n v="38"/>
    <n v="5"/>
    <n v="6200"/>
    <x v="4"/>
    <x v="0"/>
  </r>
  <r>
    <n v="38"/>
    <n v="4"/>
    <n v="6000"/>
    <x v="4"/>
    <x v="1"/>
  </r>
  <r>
    <n v="38"/>
    <n v="4"/>
    <n v="6300"/>
    <x v="4"/>
    <x v="1"/>
  </r>
  <r>
    <n v="39"/>
    <n v="3"/>
    <n v="6100"/>
    <x v="4"/>
    <x v="2"/>
  </r>
  <r>
    <n v="39"/>
    <n v="3"/>
    <n v="6400"/>
    <x v="4"/>
    <x v="2"/>
  </r>
  <r>
    <n v="39"/>
    <n v="2"/>
    <n v="6200"/>
    <x v="4"/>
    <x v="3"/>
  </r>
  <r>
    <n v="39"/>
    <n v="2"/>
    <n v="6500"/>
    <x v="4"/>
    <x v="3"/>
  </r>
  <r>
    <n v="39"/>
    <n v="1"/>
    <n v="6300"/>
    <x v="4"/>
    <x v="4"/>
  </r>
  <r>
    <n v="39"/>
    <n v="1"/>
    <n v="6600"/>
    <x v="4"/>
    <x v="4"/>
  </r>
  <r>
    <n v="40"/>
    <n v="1"/>
    <n v="6400"/>
    <x v="4"/>
    <x v="5"/>
  </r>
  <r>
    <n v="40"/>
    <n v="1"/>
    <n v="6700"/>
    <x v="4"/>
    <x v="5"/>
  </r>
  <r>
    <n v="40"/>
    <n v="1"/>
    <n v="6500"/>
    <x v="4"/>
    <x v="6"/>
  </r>
  <r>
    <n v="41"/>
    <n v="1"/>
    <n v="6600"/>
    <x v="4"/>
    <x v="7"/>
  </r>
  <r>
    <n v="41"/>
    <n v="3"/>
    <n v="6700"/>
    <x v="4"/>
    <x v="8"/>
  </r>
  <r>
    <n v="42"/>
    <n v="2"/>
    <n v="6800"/>
    <x v="4"/>
    <x v="9"/>
  </r>
  <r>
    <n v="42"/>
    <n v="1"/>
    <n v="6900"/>
    <x v="4"/>
    <x v="10"/>
  </r>
  <r>
    <n v="43"/>
    <n v="1"/>
    <n v="7000"/>
    <x v="4"/>
    <x v="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n v="2.2999999999999998"/>
  </r>
  <r>
    <x v="1"/>
    <n v="2.5"/>
  </r>
  <r>
    <x v="2"/>
    <n v="2.6"/>
  </r>
  <r>
    <x v="3"/>
    <n v="2.7"/>
  </r>
  <r>
    <x v="4"/>
    <n v="2.8"/>
  </r>
  <r>
    <x v="5"/>
    <n v="2.9"/>
  </r>
  <r>
    <x v="6"/>
    <n v="2.8"/>
  </r>
  <r>
    <x v="7"/>
    <n v="2.8"/>
  </r>
  <r>
    <x v="8"/>
    <n v="2.7"/>
  </r>
  <r>
    <x v="9"/>
    <n v="2.6"/>
  </r>
  <r>
    <x v="10"/>
    <n v="2.6"/>
  </r>
  <r>
    <x v="11"/>
    <n v="2.5"/>
  </r>
  <r>
    <x v="0"/>
    <n v="2.4"/>
  </r>
  <r>
    <x v="1"/>
    <n v="2.2999999999999998"/>
  </r>
  <r>
    <x v="2"/>
    <n v="2.2999999999999998"/>
  </r>
  <r>
    <x v="3"/>
    <n v="2.2999999999999998"/>
  </r>
  <r>
    <x v="4"/>
    <n v="2.2000000000000002"/>
  </r>
  <r>
    <x v="5"/>
    <n v="2.1"/>
  </r>
  <r>
    <x v="6"/>
    <n v="2.1"/>
  </r>
  <r>
    <x v="7"/>
    <n v="2"/>
  </r>
  <r>
    <x v="8"/>
    <n v="2"/>
  </r>
  <r>
    <x v="9"/>
    <n v="1.9"/>
  </r>
  <r>
    <x v="10"/>
    <n v="1.8"/>
  </r>
  <r>
    <x v="11"/>
    <n v="1.8"/>
  </r>
  <r>
    <x v="0"/>
    <n v="1.7"/>
  </r>
  <r>
    <x v="1"/>
    <n v="1.6"/>
  </r>
  <r>
    <x v="2"/>
    <n v="1.5"/>
  </r>
  <r>
    <x v="3"/>
    <n v="1.4"/>
  </r>
  <r>
    <x v="4"/>
    <n v="1.3"/>
  </r>
  <r>
    <x v="5"/>
    <n v="1.2"/>
  </r>
  <r>
    <x v="6"/>
    <n v="1.1000000000000001"/>
  </r>
  <r>
    <x v="6"/>
    <n v="1.1000000000000001"/>
  </r>
  <r>
    <x v="7"/>
    <n v="1"/>
  </r>
  <r>
    <x v="7"/>
    <n v="1"/>
  </r>
  <r>
    <x v="8"/>
    <n v="0.9"/>
  </r>
  <r>
    <x v="8"/>
    <n v="0.9"/>
  </r>
  <r>
    <x v="9"/>
    <n v="0.8"/>
  </r>
  <r>
    <x v="9"/>
    <n v="0.8"/>
  </r>
  <r>
    <x v="10"/>
    <n v="0.7"/>
  </r>
  <r>
    <x v="10"/>
    <n v="0.7"/>
  </r>
  <r>
    <x v="11"/>
    <n v="0.6"/>
  </r>
  <r>
    <x v="11"/>
    <n v="0.6"/>
  </r>
  <r>
    <x v="0"/>
    <n v="0.5"/>
  </r>
  <r>
    <x v="0"/>
    <n v="0.5"/>
  </r>
  <r>
    <x v="1"/>
    <n v="0.4"/>
  </r>
  <r>
    <x v="1"/>
    <n v="0.4"/>
  </r>
  <r>
    <x v="2"/>
    <n v="0.3"/>
  </r>
  <r>
    <x v="2"/>
    <n v="0.3"/>
  </r>
  <r>
    <x v="3"/>
    <n v="0.2"/>
  </r>
  <r>
    <x v="3"/>
    <n v="0.2"/>
  </r>
  <r>
    <x v="4"/>
    <n v="0.1"/>
  </r>
  <r>
    <x v="4"/>
    <n v="0.1"/>
  </r>
  <r>
    <x v="5"/>
    <n v="0.09"/>
  </r>
  <r>
    <x v="5"/>
    <n v="0.09"/>
  </r>
  <r>
    <x v="6"/>
    <n v="0.08"/>
  </r>
  <r>
    <x v="7"/>
    <n v="0.08"/>
  </r>
  <r>
    <x v="8"/>
    <n v="7.0000000000000007E-2"/>
  </r>
  <r>
    <x v="9"/>
    <n v="0.06"/>
  </r>
  <r>
    <x v="10"/>
    <n v="0.05"/>
  </r>
  <r>
    <x v="11"/>
    <n v="0.04"/>
  </r>
  <r>
    <x v="0"/>
    <n v="0.03"/>
  </r>
  <r>
    <x v="0"/>
    <n v="0.03"/>
  </r>
  <r>
    <x v="1"/>
    <n v="0.02"/>
  </r>
  <r>
    <x v="1"/>
    <n v="0.02"/>
  </r>
  <r>
    <x v="2"/>
    <n v="0.01"/>
  </r>
  <r>
    <x v="2"/>
    <n v="0.01"/>
  </r>
  <r>
    <x v="3"/>
    <n v="0.05"/>
  </r>
  <r>
    <x v="3"/>
    <n v="0.05"/>
  </r>
  <r>
    <x v="4"/>
    <n v="0.04"/>
  </r>
  <r>
    <x v="4"/>
    <n v="0.04"/>
  </r>
  <r>
    <x v="5"/>
    <n v="0.03"/>
  </r>
  <r>
    <x v="5"/>
    <n v="0.03"/>
  </r>
  <r>
    <x v="6"/>
    <n v="0.02"/>
  </r>
  <r>
    <x v="7"/>
    <n v="0.01"/>
  </r>
  <r>
    <x v="8"/>
    <n v="0.09"/>
  </r>
  <r>
    <x v="9"/>
    <n v="0.08"/>
  </r>
  <r>
    <x v="10"/>
    <n v="7.0000000000000007E-2"/>
  </r>
  <r>
    <x v="11"/>
    <n v="0.0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0.25"/>
    <n v="20"/>
    <n v="35"/>
    <n v="1200"/>
    <x v="0"/>
    <n v="1"/>
    <n v="2.2999999999999998"/>
    <n v="0"/>
  </r>
  <r>
    <n v="0.27"/>
    <n v="21"/>
    <n v="36"/>
    <n v="1300"/>
    <x v="0"/>
    <n v="2"/>
    <n v="2.5"/>
    <n v="0.9"/>
  </r>
  <r>
    <n v="0.26"/>
    <n v="22"/>
    <n v="34"/>
    <n v="1250"/>
    <x v="0"/>
    <n v="3"/>
    <n v="2.6"/>
    <n v="0.7"/>
  </r>
  <r>
    <n v="0.28000000000000003"/>
    <n v="20"/>
    <n v="34"/>
    <n v="1400"/>
    <x v="0"/>
    <n v="4"/>
    <n v="2.7"/>
    <n v="0.6"/>
  </r>
  <r>
    <n v="0.28999999999999998"/>
    <n v="19"/>
    <n v="34"/>
    <n v="1500"/>
    <x v="0"/>
    <n v="5"/>
    <n v="2.8"/>
    <n v="0.5"/>
  </r>
  <r>
    <n v="0.28999999999999998"/>
    <n v="18"/>
    <n v="36"/>
    <n v="1600"/>
    <x v="0"/>
    <n v="6"/>
    <n v="2.9"/>
    <n v="0.4"/>
  </r>
  <r>
    <n v="0.31"/>
    <n v="20"/>
    <n v="35"/>
    <n v="1700"/>
    <x v="0"/>
    <n v="7"/>
    <n v="2.8"/>
    <n v="0.3"/>
  </r>
  <r>
    <n v="0.32"/>
    <n v="20"/>
    <n v="33"/>
    <n v="1800"/>
    <x v="0"/>
    <n v="8"/>
    <n v="2.8"/>
    <n v="0.2"/>
  </r>
  <r>
    <n v="0.33"/>
    <n v="21"/>
    <n v="32"/>
    <n v="1900"/>
    <x v="0"/>
    <n v="9"/>
    <n v="2.7"/>
    <n v="0.1"/>
  </r>
  <r>
    <n v="0.35"/>
    <n v="22"/>
    <n v="32"/>
    <n v="2000"/>
    <x v="0"/>
    <n v="10"/>
    <n v="2.6"/>
    <n v="0.2"/>
  </r>
  <r>
    <n v="0.36"/>
    <n v="23"/>
    <n v="30"/>
    <n v="2100"/>
    <x v="0"/>
    <n v="11"/>
    <n v="2.6"/>
    <n v="0.3"/>
  </r>
  <r>
    <n v="0.37"/>
    <n v="23"/>
    <n v="31"/>
    <n v="2200"/>
    <x v="0"/>
    <n v="12"/>
    <n v="2.5"/>
    <n v="0.4"/>
  </r>
  <r>
    <n v="0.38"/>
    <n v="24"/>
    <n v="30"/>
    <n v="2300"/>
    <x v="1"/>
    <n v="1"/>
    <n v="2.4"/>
    <n v="0.5"/>
  </r>
  <r>
    <n v="0.38"/>
    <n v="25"/>
    <n v="29"/>
    <n v="2400"/>
    <x v="1"/>
    <n v="2"/>
    <n v="2.2999999999999998"/>
    <n v="0.6"/>
  </r>
  <r>
    <n v="0.39"/>
    <n v="26"/>
    <n v="28"/>
    <n v="2500"/>
    <x v="1"/>
    <n v="3"/>
    <n v="2.2999999999999998"/>
    <n v="0.7"/>
  </r>
  <r>
    <n v="0.4"/>
    <n v="27"/>
    <n v="28"/>
    <n v="2600"/>
    <x v="1"/>
    <n v="4"/>
    <n v="2.2999999999999998"/>
    <n v="0.8"/>
  </r>
  <r>
    <n v="0.41"/>
    <n v="27"/>
    <n v="27"/>
    <n v="2700"/>
    <x v="1"/>
    <n v="5"/>
    <n v="2.2000000000000002"/>
    <n v="0.9"/>
  </r>
  <r>
    <n v="0.42"/>
    <n v="28"/>
    <n v="26"/>
    <n v="2800"/>
    <x v="1"/>
    <n v="6"/>
    <n v="2.1"/>
    <n v="1"/>
  </r>
  <r>
    <n v="0.43"/>
    <n v="29"/>
    <n v="26"/>
    <n v="2900"/>
    <x v="1"/>
    <n v="7"/>
    <n v="2.1"/>
    <n v="1.1000000000000001"/>
  </r>
  <r>
    <n v="0.43"/>
    <n v="29"/>
    <n v="25"/>
    <n v="3000"/>
    <x v="1"/>
    <n v="8"/>
    <n v="2"/>
    <n v="1.2"/>
  </r>
  <r>
    <n v="0.44"/>
    <n v="30"/>
    <n v="24"/>
    <n v="3100"/>
    <x v="1"/>
    <n v="9"/>
    <n v="2"/>
    <n v="1.3"/>
  </r>
  <r>
    <n v="0.45"/>
    <n v="31"/>
    <n v="24"/>
    <n v="3200"/>
    <x v="1"/>
    <n v="10"/>
    <n v="1.9"/>
    <n v="1.4"/>
  </r>
  <r>
    <n v="0.46"/>
    <n v="31"/>
    <n v="23"/>
    <n v="3300"/>
    <x v="1"/>
    <n v="11"/>
    <n v="1.8"/>
    <n v="1.5"/>
  </r>
  <r>
    <n v="0.47"/>
    <n v="32"/>
    <n v="22"/>
    <n v="3400"/>
    <x v="1"/>
    <n v="12"/>
    <n v="1.8"/>
    <n v="1.6"/>
  </r>
  <r>
    <n v="0.48"/>
    <n v="32"/>
    <n v="22"/>
    <n v="3500"/>
    <x v="2"/>
    <n v="1"/>
    <n v="1.7"/>
    <n v="1.7"/>
  </r>
  <r>
    <n v="0.49"/>
    <n v="32"/>
    <n v="21"/>
    <n v="3600"/>
    <x v="2"/>
    <n v="2"/>
    <n v="1.6"/>
    <n v="1.8"/>
  </r>
  <r>
    <n v="0.5"/>
    <n v="28"/>
    <n v="20"/>
    <n v="3700"/>
    <x v="2"/>
    <n v="3"/>
    <n v="1.5"/>
    <n v="1.9"/>
  </r>
  <r>
    <n v="0.51"/>
    <n v="29"/>
    <n v="20"/>
    <n v="3800"/>
    <x v="2"/>
    <n v="4"/>
    <n v="1.4"/>
    <n v="2"/>
  </r>
  <r>
    <n v="0.52"/>
    <n v="29"/>
    <n v="19"/>
    <n v="3900"/>
    <x v="2"/>
    <n v="5"/>
    <n v="1.3"/>
    <n v="2.1"/>
  </r>
  <r>
    <n v="0.53"/>
    <n v="30"/>
    <n v="18"/>
    <n v="4000"/>
    <x v="2"/>
    <n v="6"/>
    <n v="1.2"/>
    <n v="2.2000000000000002"/>
  </r>
  <r>
    <n v="0.54"/>
    <n v="30"/>
    <n v="18"/>
    <n v="4100"/>
    <x v="2"/>
    <n v="7"/>
    <n v="1.1000000000000001"/>
    <n v="2.2999999999999998"/>
  </r>
  <r>
    <n v="0.54"/>
    <n v="30"/>
    <n v="18"/>
    <n v="4100"/>
    <x v="2"/>
    <n v="7"/>
    <n v="1.1000000000000001"/>
    <n v="2.2999999999999998"/>
  </r>
  <r>
    <n v="0.55000000000000004"/>
    <n v="31"/>
    <n v="17"/>
    <n v="4200"/>
    <x v="2"/>
    <n v="8"/>
    <n v="1"/>
    <n v="2.4"/>
  </r>
  <r>
    <n v="0.55000000000000004"/>
    <n v="31"/>
    <n v="17"/>
    <n v="4200"/>
    <x v="2"/>
    <n v="8"/>
    <n v="1"/>
    <n v="2.4"/>
  </r>
  <r>
    <n v="0.56000000000000005"/>
    <n v="31"/>
    <n v="16"/>
    <n v="4300"/>
    <x v="2"/>
    <n v="9"/>
    <n v="0.9"/>
    <n v="2.5"/>
  </r>
  <r>
    <n v="0.56000000000000005"/>
    <n v="31"/>
    <n v="16"/>
    <n v="4300"/>
    <x v="2"/>
    <n v="9"/>
    <n v="0.9"/>
    <n v="2.5"/>
  </r>
  <r>
    <n v="0.56999999999999995"/>
    <n v="32"/>
    <n v="16"/>
    <n v="4400"/>
    <x v="2"/>
    <n v="10"/>
    <n v="0.8"/>
    <n v="2.6"/>
  </r>
  <r>
    <n v="0.56999999999999995"/>
    <n v="32"/>
    <n v="16"/>
    <n v="4400"/>
    <x v="2"/>
    <n v="10"/>
    <n v="0.8"/>
    <n v="2.6"/>
  </r>
  <r>
    <n v="0.57999999999999996"/>
    <n v="32"/>
    <n v="15"/>
    <n v="4500"/>
    <x v="2"/>
    <n v="11"/>
    <n v="0.7"/>
    <n v="2.7"/>
  </r>
  <r>
    <n v="0.57999999999999996"/>
    <n v="32"/>
    <n v="15"/>
    <n v="4500"/>
    <x v="2"/>
    <n v="11"/>
    <n v="0.7"/>
    <n v="2.7"/>
  </r>
  <r>
    <n v="0.59"/>
    <n v="33"/>
    <n v="14"/>
    <n v="4600"/>
    <x v="2"/>
    <n v="12"/>
    <n v="0.6"/>
    <n v="2.8"/>
  </r>
  <r>
    <n v="0.59"/>
    <n v="33"/>
    <n v="14"/>
    <n v="4600"/>
    <x v="2"/>
    <n v="12"/>
    <n v="0.6"/>
    <n v="2.8"/>
  </r>
  <r>
    <n v="0.6"/>
    <n v="33"/>
    <n v="14"/>
    <n v="4700"/>
    <x v="3"/>
    <n v="1"/>
    <n v="0.5"/>
    <n v="2.9"/>
  </r>
  <r>
    <n v="0.6"/>
    <n v="33"/>
    <n v="14"/>
    <n v="4700"/>
    <x v="3"/>
    <n v="1"/>
    <n v="0.5"/>
    <n v="2.9"/>
  </r>
  <r>
    <n v="0.61"/>
    <n v="33"/>
    <n v="13"/>
    <n v="4800"/>
    <x v="3"/>
    <n v="2"/>
    <n v="0.4"/>
    <n v="3"/>
  </r>
  <r>
    <n v="0.61"/>
    <n v="33"/>
    <n v="13"/>
    <n v="4800"/>
    <x v="3"/>
    <n v="2"/>
    <n v="0.4"/>
    <n v="3"/>
  </r>
  <r>
    <n v="0.62"/>
    <n v="34"/>
    <n v="12"/>
    <n v="4900"/>
    <x v="3"/>
    <n v="3"/>
    <n v="0.3"/>
    <n v="3.1"/>
  </r>
  <r>
    <n v="0.62"/>
    <n v="34"/>
    <n v="12"/>
    <n v="4900"/>
    <x v="3"/>
    <n v="3"/>
    <n v="0.3"/>
    <n v="3.1"/>
  </r>
  <r>
    <n v="0.63"/>
    <n v="34"/>
    <n v="11"/>
    <n v="5000"/>
    <x v="3"/>
    <n v="4"/>
    <n v="0.2"/>
    <n v="3.2"/>
  </r>
  <r>
    <n v="0.63"/>
    <n v="34"/>
    <n v="11"/>
    <n v="5000"/>
    <x v="3"/>
    <n v="4"/>
    <n v="0.2"/>
    <n v="3.2"/>
  </r>
  <r>
    <n v="0.64"/>
    <n v="34"/>
    <n v="10"/>
    <n v="5100"/>
    <x v="3"/>
    <n v="5"/>
    <n v="0.1"/>
    <n v="3.3"/>
  </r>
  <r>
    <n v="0.64"/>
    <n v="34"/>
    <n v="10"/>
    <n v="5100"/>
    <x v="3"/>
    <n v="5"/>
    <n v="0.1"/>
    <n v="3.3"/>
  </r>
  <r>
    <n v="0.65"/>
    <n v="35"/>
    <n v="9"/>
    <n v="5200"/>
    <x v="3"/>
    <n v="6"/>
    <n v="0.09"/>
    <n v="3.4"/>
  </r>
  <r>
    <n v="0.65"/>
    <n v="35"/>
    <n v="9"/>
    <n v="5200"/>
    <x v="3"/>
    <n v="6"/>
    <n v="0.09"/>
    <n v="3.4"/>
  </r>
  <r>
    <n v="0.66"/>
    <n v="35"/>
    <n v="9"/>
    <n v="5300"/>
    <x v="3"/>
    <n v="7"/>
    <n v="0.08"/>
    <n v="3.5"/>
  </r>
  <r>
    <n v="0.67"/>
    <n v="36"/>
    <n v="8"/>
    <n v="5400"/>
    <x v="3"/>
    <n v="8"/>
    <n v="0.08"/>
    <n v="3.6"/>
  </r>
  <r>
    <n v="0.68"/>
    <n v="36"/>
    <n v="7"/>
    <n v="5500"/>
    <x v="3"/>
    <n v="9"/>
    <n v="7.0000000000000007E-2"/>
    <n v="3.7"/>
  </r>
  <r>
    <n v="0.69"/>
    <n v="37"/>
    <n v="7"/>
    <n v="5600"/>
    <x v="3"/>
    <n v="10"/>
    <n v="0.06"/>
    <n v="3.8"/>
  </r>
  <r>
    <n v="0.7"/>
    <n v="37"/>
    <n v="6"/>
    <n v="5700"/>
    <x v="3"/>
    <n v="11"/>
    <n v="0.05"/>
    <n v="3.9"/>
  </r>
  <r>
    <n v="0.71"/>
    <n v="38"/>
    <n v="5"/>
    <n v="5800"/>
    <x v="3"/>
    <n v="12"/>
    <n v="0.04"/>
    <n v="4"/>
  </r>
  <r>
    <n v="0.72"/>
    <n v="38"/>
    <n v="5"/>
    <n v="5900"/>
    <x v="4"/>
    <n v="1"/>
    <n v="0.03"/>
    <n v="4.0999999999999996"/>
  </r>
  <r>
    <n v="0.72"/>
    <n v="38"/>
    <n v="5"/>
    <n v="6200"/>
    <x v="4"/>
    <n v="1"/>
    <n v="0.03"/>
    <n v="4.4000000000000004"/>
  </r>
  <r>
    <n v="0.73"/>
    <n v="38"/>
    <n v="4"/>
    <n v="6000"/>
    <x v="4"/>
    <n v="2"/>
    <n v="0.02"/>
    <n v="4.2"/>
  </r>
  <r>
    <n v="0.73"/>
    <n v="38"/>
    <n v="4"/>
    <n v="6300"/>
    <x v="4"/>
    <n v="2"/>
    <n v="0.02"/>
    <n v="4.5"/>
  </r>
  <r>
    <n v="0.74"/>
    <n v="39"/>
    <n v="3"/>
    <n v="6100"/>
    <x v="4"/>
    <n v="3"/>
    <n v="0.01"/>
    <n v="4.3"/>
  </r>
  <r>
    <n v="0.74"/>
    <n v="39"/>
    <n v="3"/>
    <n v="6400"/>
    <x v="4"/>
    <n v="3"/>
    <n v="0.01"/>
    <n v="4.5999999999999996"/>
  </r>
  <r>
    <n v="0.75"/>
    <n v="39"/>
    <n v="2"/>
    <n v="6200"/>
    <x v="4"/>
    <n v="4"/>
    <n v="0.05"/>
    <n v="4.4000000000000004"/>
  </r>
  <r>
    <n v="0.75"/>
    <n v="39"/>
    <n v="2"/>
    <n v="6500"/>
    <x v="4"/>
    <n v="4"/>
    <n v="0.05"/>
    <n v="4.7"/>
  </r>
  <r>
    <n v="0.76"/>
    <n v="39"/>
    <n v="1"/>
    <n v="6300"/>
    <x v="4"/>
    <n v="5"/>
    <n v="0.04"/>
    <n v="4.5"/>
  </r>
  <r>
    <n v="0.76"/>
    <n v="39"/>
    <n v="1"/>
    <n v="6600"/>
    <x v="4"/>
    <n v="5"/>
    <n v="0.04"/>
    <n v="4.8"/>
  </r>
  <r>
    <n v="0.77"/>
    <n v="40"/>
    <n v="1"/>
    <n v="6400"/>
    <x v="4"/>
    <n v="6"/>
    <n v="0.03"/>
    <n v="4.5999999999999996"/>
  </r>
  <r>
    <n v="0.77"/>
    <n v="40"/>
    <n v="1"/>
    <n v="6700"/>
    <x v="4"/>
    <n v="6"/>
    <n v="0.03"/>
    <n v="4.9000000000000004"/>
  </r>
  <r>
    <n v="0.78"/>
    <n v="40"/>
    <n v="1"/>
    <n v="6500"/>
    <x v="4"/>
    <n v="7"/>
    <n v="0.02"/>
    <n v="4.7"/>
  </r>
  <r>
    <n v="0.79"/>
    <n v="41"/>
    <n v="1"/>
    <n v="6600"/>
    <x v="4"/>
    <n v="8"/>
    <n v="0.01"/>
    <n v="4.8"/>
  </r>
  <r>
    <n v="0.8"/>
    <n v="41"/>
    <n v="3"/>
    <n v="6700"/>
    <x v="4"/>
    <n v="9"/>
    <n v="0.09"/>
    <n v="4.9000000000000004"/>
  </r>
  <r>
    <n v="0.81"/>
    <n v="42"/>
    <n v="2"/>
    <n v="6800"/>
    <x v="4"/>
    <n v="10"/>
    <n v="0.08"/>
    <n v="5"/>
  </r>
  <r>
    <n v="0.82"/>
    <n v="42"/>
    <n v="1"/>
    <n v="6900"/>
    <x v="4"/>
    <n v="11"/>
    <n v="7.0000000000000007E-2"/>
    <n v="5.0999999999999996"/>
  </r>
  <r>
    <n v="0.83"/>
    <n v="43"/>
    <n v="1"/>
    <n v="7000"/>
    <x v="4"/>
    <n v="12"/>
    <n v="0.06"/>
    <n v="5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92E4C-5822-40ED-812E-2BC2F7D554A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V85:W99" firstHeaderRow="1" firstDataRow="1" firstDataCol="1"/>
  <pivotFields count="16">
    <pivotField showAll="0"/>
    <pivotField showAll="0"/>
    <pivotField numFmtId="9" showAll="0"/>
    <pivotField dataField="1" numFmtId="9" showAll="0"/>
    <pivotField numFmtId="9" showAll="0"/>
    <pivotField showAll="0"/>
    <pivotField axis="axisRow" showAll="0" sortType="descending">
      <items count="14">
        <item x="8"/>
        <item x="7"/>
        <item x="5"/>
        <item x="11"/>
        <item x="2"/>
        <item x="12"/>
        <item x="10"/>
        <item x="3"/>
        <item x="1"/>
        <item x="4"/>
        <item x="0"/>
        <item x="9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4">
    <i>
      <x v="8"/>
    </i>
    <i>
      <x v="4"/>
    </i>
    <i>
      <x v="10"/>
    </i>
    <i>
      <x v="9"/>
    </i>
    <i>
      <x v="3"/>
    </i>
    <i>
      <x v="6"/>
    </i>
    <i>
      <x v="11"/>
    </i>
    <i>
      <x v="5"/>
    </i>
    <i>
      <x/>
    </i>
    <i>
      <x v="12"/>
    </i>
    <i>
      <x v="2"/>
    </i>
    <i>
      <x v="1"/>
    </i>
    <i>
      <x v="7"/>
    </i>
    <i t="grand">
      <x/>
    </i>
  </rowItems>
  <colItems count="1">
    <i/>
  </colItems>
  <dataFields count="1">
    <dataField name="Sum of Growth" fld="3" baseField="0" baseItem="0"/>
  </dataFields>
  <chartFormats count="42">
    <chartFormat chart="8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3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8" format="34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35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8" format="36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8" format="37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38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8" format="39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8" format="40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8" format="4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42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8" format="4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4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45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1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7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1" format="48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1" format="49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1" format="50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1" format="5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1" format="52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1" format="53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1" format="54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1" format="5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56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6" format="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6" format="6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6" format="63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6" format="64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6" format="6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66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6" format="67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6" format="68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6" format="6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70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6" format="7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7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73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01492-1800-410B-AB53-DC81407337F5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V20:W26" firstHeaderRow="1" firstDataRow="1" firstDataCol="1"/>
  <pivotFields count="5">
    <pivotField showAll="0"/>
    <pivotField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g of Phytoplankton_Density" fld="2" subtotal="average" baseField="3" baseItem="0" numFmtId="2"/>
  </dataFields>
  <formats count="1">
    <format dxfId="72">
      <pivotArea outline="0" collapsedLevelsAreSubtotals="1" fieldPosition="0"/>
    </format>
  </format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0FDE2-3CC0-4918-9C6E-26FC668D6D12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rowHeaderCaption="Month">
  <location ref="C111:I125" firstHeaderRow="1" firstDataRow="2" firstDataCol="1"/>
  <pivotFields count="16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9" showAll="0"/>
    <pivotField numFmtId="9" showAll="0"/>
    <pivotField numFmtId="9" showAll="0"/>
    <pivotField showAll="0"/>
    <pivotField showAll="0"/>
    <pivotField showAll="0"/>
    <pivotField showAll="0"/>
    <pivotField showAll="0"/>
    <pivotField dataField="1" showAll="0">
      <items count="54">
        <item x="0"/>
        <item x="8"/>
        <item x="7"/>
        <item x="6"/>
        <item x="5"/>
        <item x="4"/>
        <item x="3"/>
        <item x="2"/>
        <item x="9"/>
        <item x="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5"/>
        <item x="42"/>
        <item x="44"/>
        <item x="46"/>
        <item x="47"/>
        <item x="48"/>
        <item x="49"/>
        <item x="50"/>
        <item x="51"/>
        <item x="52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Nutrient concentration" fld="10" baseField="0" baseItem="0"/>
  </dataFields>
  <formats count="8">
    <format dxfId="16">
      <pivotArea type="origin" dataOnly="0" labelOnly="1" outline="0" fieldPosition="0"/>
    </format>
    <format dxfId="15">
      <pivotArea field="0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Col="1" outline="0" fieldPosition="0"/>
    </format>
    <format dxfId="10">
      <pivotArea grandRow="1" outline="0" collapsedLevelsAreSubtotals="1" fieldPosition="0"/>
    </format>
    <format dxfId="9">
      <pivotArea dataOnly="0" labelOnly="1" grandRow="1" outline="0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59B01-9BC3-476F-A82F-2163CB34AA4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Year">
  <location ref="C47:E53" firstHeaderRow="0" firstDataRow="1" firstDataCol="1"/>
  <pivotFields count="16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numFmtId="9" showAll="0"/>
    <pivotField dataField="1" numFmtId="9" showAll="0"/>
    <pivotField dataField="1"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rowth" fld="3" baseField="0" baseItem="0"/>
    <dataField name="Sum of Decrease Rate" fld="4" baseField="0" baseItem="0"/>
  </dataFields>
  <formats count="6">
    <format dxfId="22">
      <pivotArea field="0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E63F6F-AAFA-4092-BAB6-80565D5F3B5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Temperature">
  <location ref="C17:D44" firstHeaderRow="1" firstDataRow="1" firstDataCol="1"/>
  <pivotFields count="16">
    <pivotField showAll="0"/>
    <pivotField showAll="0"/>
    <pivotField numFmtId="9" showAll="0"/>
    <pivotField numFmtId="9" showAll="0"/>
    <pivotField numFmtId="9" showAll="0"/>
    <pivotField showAll="0"/>
    <pivotField showAll="0"/>
    <pivotField showAll="0"/>
    <pivotField axis="axisRow" showAll="0">
      <items count="27">
        <item x="4"/>
        <item x="3"/>
        <item x="0"/>
        <item x="1"/>
        <item x="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8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Phytoplankton_Density" fld="11" baseField="8" baseItem="0"/>
  </dataFields>
  <formats count="7"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field="8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outline="0" axis="axisValues" fieldPosition="0"/>
    </format>
    <format dxfId="24">
      <pivotArea dataOnly="0" labelOnly="1" outline="0" axis="axisValues" fieldPosition="0"/>
    </format>
    <format dxfId="23">
      <pivotArea field="8" type="button" dataOnly="0" labelOnly="1" outline="0" axis="axisRow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507A9-81F1-4C9E-A407-2294F97AFFBA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Month">
  <location ref="C135:F148" firstHeaderRow="0" firstDataRow="1" firstDataCol="1"/>
  <pivotFields count="16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9" showAll="0"/>
    <pivotField numFmtId="9"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ilicon" fld="15" baseField="1" baseItem="0"/>
    <dataField name="Phosphorus" fld="14" baseField="1" baseItem="0"/>
    <dataField name="Nitrogen" fld="13" baseField="1" baseItem="0"/>
  </dataFields>
  <formats count="4"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31">
      <pivotArea field="1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D75AE-AC67-43AC-B4AF-3BA7EA7007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oxygen levels">
  <location ref="F58:H119" firstHeaderRow="0" firstDataRow="1" firstDataCol="1"/>
  <pivotFields count="16">
    <pivotField showAll="0"/>
    <pivotField showAll="0"/>
    <pivotField numFmtId="9" showAll="0"/>
    <pivotField dataField="1" numFmtId="9" showAll="0"/>
    <pivotField dataField="1" numFmtId="9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1">
        <item x="59"/>
        <item x="58"/>
        <item x="57"/>
        <item x="56"/>
        <item x="55"/>
        <item x="54"/>
        <item x="53"/>
        <item x="51"/>
        <item x="49"/>
        <item x="52"/>
        <item x="50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12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rowth" fld="3" baseField="0" baseItem="0"/>
    <dataField name="Sum of Decrease Rate" fld="4" baseField="0" baseItem="0"/>
  </dataFields>
  <formats count="4">
    <format dxfId="8">
      <pivotArea field="12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grandRow="1" outline="0" collapsedLevelsAreSubtotals="1" fieldPosition="0"/>
    </format>
    <format dxfId="5">
      <pivotArea dataOnly="0" labelOnly="1" grandRow="1" outline="0" fieldPosition="0"/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DB6E8-E441-469F-9DAC-46830951344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V5:W18" firstHeaderRow="1" firstDataRow="1" firstDataCol="1"/>
  <pivotFields count="6">
    <pivotField numFmtId="9" showAll="0"/>
    <pivotField showAll="0"/>
    <pivotField showAll="0"/>
    <pivotField dataField="1"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g of Phytoplankton_Density" fld="3" subtotal="average" baseField="5" baseItem="0" numFmtId="2"/>
  </dataFields>
  <formats count="1">
    <format dxfId="61">
      <pivotArea outline="0" collapsedLevelsAreSubtotals="1" fieldPosition="0"/>
    </format>
  </formats>
  <chartFormats count="4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FA111-C747-4381-9F09-BE1D2C0BB403}" name="PivotTable9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9">
  <location ref="X85:Y99" firstHeaderRow="1" firstDataRow="1" firstDataCol="1"/>
  <pivotFields count="16">
    <pivotField showAll="0"/>
    <pivotField showAll="0"/>
    <pivotField numFmtId="9" showAll="0"/>
    <pivotField numFmtId="9" showAll="0"/>
    <pivotField dataField="1" numFmtId="9" showAll="0"/>
    <pivotField showAll="0"/>
    <pivotField axis="axisRow" showAll="0" sortType="descending">
      <items count="14">
        <item x="8"/>
        <item x="7"/>
        <item x="5"/>
        <item x="11"/>
        <item x="2"/>
        <item x="12"/>
        <item x="10"/>
        <item x="3"/>
        <item x="1"/>
        <item x="4"/>
        <item x="0"/>
        <item x="9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4">
    <i>
      <x v="8"/>
    </i>
    <i>
      <x v="4"/>
    </i>
    <i>
      <x v="10"/>
    </i>
    <i>
      <x v="6"/>
    </i>
    <i>
      <x v="9"/>
    </i>
    <i>
      <x v="3"/>
    </i>
    <i>
      <x v="11"/>
    </i>
    <i>
      <x/>
    </i>
    <i>
      <x v="12"/>
    </i>
    <i>
      <x v="5"/>
    </i>
    <i>
      <x v="2"/>
    </i>
    <i>
      <x v="1"/>
    </i>
    <i>
      <x v="7"/>
    </i>
    <i t="grand">
      <x/>
    </i>
  </rowItems>
  <colItems count="1">
    <i/>
  </colItems>
  <dataFields count="1">
    <dataField name="Sum of Decrease Rate" fld="4" baseField="0" baseItem="0"/>
  </dataFields>
  <chartFormats count="42"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0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0" format="3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0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0" format="33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0" format="34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0" format="3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36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0" format="3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38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0" format="39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0" format="4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4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42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8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4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8" format="4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8" format="46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8" format="4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8" format="48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8" format="49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8" format="50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8" format="5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8" format="52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8" format="53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8" format="5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8" format="5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8" format="56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A39B8-2F3C-4416-B083-4AB3A9EAF05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97:I110" firstHeaderRow="1" firstDataRow="1" firstDataCol="1"/>
  <pivotFields count="16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9" showAll="0"/>
    <pivotField numFmtId="9" showAll="0"/>
    <pivotField numFmtId="9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g of Phytoplankton_Density" fld="11" subtotal="average" baseField="1" baseItem="0" numFmtId="2"/>
  </dataFields>
  <formats count="7">
    <format dxfId="68">
      <pivotArea collapsedLevelsAreSubtotals="1" fieldPosition="0">
        <references count="1">
          <reference field="1" count="1">
            <x v="0"/>
          </reference>
        </references>
      </pivotArea>
    </format>
    <format dxfId="67">
      <pivotArea outline="0" collapsedLevelsAreSubtotals="1" fieldPosition="0"/>
    </format>
    <format dxfId="66">
      <pivotArea dataOnly="0" labelOnly="1" outline="0" axis="axisValues" fieldPosition="0"/>
    </format>
    <format dxfId="65">
      <pivotArea field="1" type="button" dataOnly="0" labelOnly="1" outline="0" axis="axisRow" fieldPosition="0"/>
    </format>
    <format dxfId="64">
      <pivotArea dataOnly="0" labelOnly="1" outline="0" axis="axisValues" fieldPosition="0"/>
    </format>
    <format dxfId="63">
      <pivotArea grandRow="1" outline="0" collapsedLevelsAreSubtotals="1" fieldPosition="0"/>
    </format>
    <format dxfId="6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A6D06-9118-4F82-BC42-C8DE6B2C134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V69:W83" firstHeaderRow="1" firstDataRow="1" firstDataCol="1"/>
  <pivotFields count="16">
    <pivotField showAll="0">
      <items count="6">
        <item x="0"/>
        <item x="1"/>
        <item x="2"/>
        <item x="3"/>
        <item x="4"/>
        <item t="default"/>
      </items>
    </pivotField>
    <pivotField showAll="0"/>
    <pivotField numFmtId="9" showAll="0"/>
    <pivotField numFmtId="9" showAll="0"/>
    <pivotField numFmtId="9" showAll="0"/>
    <pivotField showAll="0"/>
    <pivotField axis="axisRow" showAll="0">
      <items count="14">
        <item x="8"/>
        <item x="7"/>
        <item x="5"/>
        <item x="11"/>
        <item x="2"/>
        <item x="12"/>
        <item x="10"/>
        <item x="3"/>
        <item x="1"/>
        <item x="4"/>
        <item x="0"/>
        <item x="9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Oxygen_Level" fld="12" baseField="0" baseItem="0"/>
  </dataFields>
  <chartFormats count="8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0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4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4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47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48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0" format="49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0" format="55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0" format="56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0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5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5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6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0" format="6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0" format="6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0" format="6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0" format="6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0" format="6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0" format="6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0" format="6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0" format="6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4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7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4" format="7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4" format="7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4" format="77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4" format="78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4" format="79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4" format="80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4" format="8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4" format="82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4" format="83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4" format="84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4" format="85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4" format="86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7" format="8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8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7" format="8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7" format="9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7" format="9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7" format="9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7" format="93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7" format="94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7" format="95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7" format="96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7" format="97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7" format="98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7" format="99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7" format="100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33" format="1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5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3" format="15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3" format="16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3" format="16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3" format="16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3" format="163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3" format="164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3" format="165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3" format="166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3" format="167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33" format="168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33" format="169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33" format="170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233E3-D425-4CE1-BB93-A8200CE9C0FF}" name="PivotTable13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Y30:Z43" firstHeaderRow="1" firstDataRow="1" firstDataCol="1"/>
  <pivotFields count="16"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9" showAll="0"/>
    <pivotField numFmtId="9"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hytoplankton Rate" fld="2" baseField="0" baseItem="0"/>
  </dataFields>
  <chartFormats count="3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56536-475C-43CA-9D5D-2C98889EEF2A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V45:W51" firstHeaderRow="1" firstDataRow="1" firstDataCol="1"/>
  <pivotFields count="8">
    <pivotField numFmtId="9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utrient_Concentration" fld="7" subtotal="average" baseField="4" baseItem="0" numFmtId="2"/>
  </dataFields>
  <formats count="1">
    <format dxfId="69">
      <pivotArea outline="0" collapsedLevelsAreSubtotals="1" fieldPosition="0"/>
    </format>
  </formats>
  <chartFormats count="12"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6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6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6" format="3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6" format="4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6" format="4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36AF2F-AF0E-4682-ADA5-67007F58399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V54:X67" firstHeaderRow="0" firstDataRow="1" firstDataCol="1"/>
  <pivotFields count="16"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9" showAll="0"/>
    <pivotField dataField="1" numFmtId="9" showAll="0"/>
    <pivotField dataField="1"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rowth" fld="3" subtotal="average" baseField="0" baseItem="0" numFmtId="2"/>
    <dataField name="Average of Decrease Rate" fld="4" subtotal="average" baseField="0" baseItem="0"/>
  </dataFields>
  <formats count="1">
    <format dxfId="70">
      <pivotArea outline="0" collapsedLevelsAreSubtotals="1" fieldPosition="0"/>
    </format>
  </formats>
  <chartFormats count="6"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452B1-F7E5-49B5-BF1F-C5B5FDD7B891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V29:W42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ChlorophyllConcentration" fld="1" subtotal="average" baseField="0" baseItem="0" numFmtId="2"/>
  </dataFields>
  <formats count="1">
    <format dxfId="71">
      <pivotArea outline="0" collapsedLevelsAreSubtotals="1" fieldPosition="0"/>
    </format>
  </formats>
  <chartFormats count="5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D570490-3A7B-49AE-8019-4BC94C45E48A}" autoFormatId="16" applyNumberFormats="0" applyBorderFormats="0" applyFontFormats="0" applyPatternFormats="0" applyAlignmentFormats="0" applyWidthHeightFormats="0">
  <queryTableRefresh nextId="26" unboundColumnsRight="5">
    <queryTableFields count="21">
      <queryTableField id="1" name="Year" tableColumnId="1"/>
      <queryTableField id="2" name="Month" tableColumnId="2"/>
      <queryTableField id="3" name="Phytoplankton Rate" tableColumnId="3"/>
      <queryTableField id="4" name="Growth" tableColumnId="4"/>
      <queryTableField id="5" name="Decrease Rate" tableColumnId="5"/>
      <queryTableField id="6" name="Area Spread" tableColumnId="6"/>
      <queryTableField id="7" name="Reason for Decrease" tableColumnId="7"/>
      <queryTableField id="8" name="ChlorophyllConcentration" tableColumnId="8"/>
      <queryTableField id="9" name="Temperature" tableColumnId="9"/>
      <queryTableField id="10" name="Salinity" tableColumnId="10"/>
      <queryTableField id="11" name="Nutrient_Concentration_mg_per_L" tableColumnId="11"/>
      <queryTableField id="12" name="Phytoplankton_Density_cells_per_mL" tableColumnId="12"/>
      <queryTableField id="13" name="Oxygen_Level_ppm" tableColumnId="13"/>
      <queryTableField id="14" name="Dissolved_Nitrogen_mg_per_L" tableColumnId="14"/>
      <queryTableField id="15" name="Dissolved_Phosphorus_mg_per_L" tableColumnId="15"/>
      <queryTableField id="16" name="Dissolved_Silicon_mg_per_L" tableColumnId="16"/>
      <queryTableField id="24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A7AAB0-ECC9-4BB7-A51F-0286A1ED1E5E}" name="Table5" displayName="Table5" ref="A1:E8" totalsRowShown="0">
  <autoFilter ref="A1:E8" xr:uid="{C4A7AAB0-ECC9-4BB7-A51F-0286A1ED1E5E}"/>
  <tableColumns count="5">
    <tableColumn id="1" xr3:uid="{E60B8989-0615-4334-B294-617846607D85}" name="Year"/>
    <tableColumn id="2" xr3:uid="{2956B46C-94DD-4566-8090-C510853E0857}" name="Growth" dataDxfId="95"/>
    <tableColumn id="3" xr3:uid="{352DE387-0E46-461D-A9BF-FBFBEFA2B42C}" name="Forecast(Growth)" dataDxfId="94"/>
    <tableColumn id="4" xr3:uid="{5C039113-5EB3-4982-B9E2-66C15D42E967}" name="Lower Confidence Bound(Growth)" dataDxfId="93"/>
    <tableColumn id="5" xr3:uid="{D886C0C5-0BE7-4D5D-8660-AB67EDB8FADD}" name="Upper Confidence Bound(Growth)" dataDxfId="9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2658EE-8F4C-44EC-B667-69C094B426F4}" name="Table1_1" displayName="Table1_1" ref="A1:U80" tableType="queryTable" totalsRowCount="1" headerRowDxfId="60" totalsRowDxfId="59" totalsRowBorderDxfId="58">
  <autoFilter ref="A1:U79" xr:uid="{6F76D412-9FA6-4C0A-BF04-12BDD32754A0}"/>
  <tableColumns count="21">
    <tableColumn id="1" xr3:uid="{724E050D-BB7E-4D4E-A67A-559FE295AAAE}" uniqueName="1" name="Year" queryTableFieldId="1" dataDxfId="57"/>
    <tableColumn id="2" xr3:uid="{1D0AD6AB-7586-408E-ACAD-A0F51C8248CB}" uniqueName="2" name="Month" queryTableFieldId="2" dataDxfId="56"/>
    <tableColumn id="3" xr3:uid="{847EFFD6-4D40-47B2-9165-817D0707E8A5}" uniqueName="3" name="Phytoplankton Rate" queryTableFieldId="3" dataDxfId="55" totalsRowDxfId="54" dataCellStyle="Percent" totalsRowCellStyle="Percent"/>
    <tableColumn id="4" xr3:uid="{50FA2989-74B2-4992-A9F8-E898C564306B}" uniqueName="4" name="Growth" queryTableFieldId="4" dataDxfId="53" totalsRowDxfId="52" dataCellStyle="Percent" totalsRowCellStyle="Percent"/>
    <tableColumn id="5" xr3:uid="{5AB650E5-3707-4895-9230-DD4FC90A32B7}" uniqueName="5" name="Decrease Rate" queryTableFieldId="5" dataDxfId="51" totalsRowDxfId="50" dataCellStyle="Percent" totalsRowCellStyle="Percent"/>
    <tableColumn id="6" xr3:uid="{FCADC2AF-B5AF-485D-9DF8-DC65A1AFFC7C}" uniqueName="6" name="Area Spread" queryTableFieldId="6" dataDxfId="49"/>
    <tableColumn id="7" xr3:uid="{F6CC3328-D931-4720-B3E2-5E63D48A3C47}" uniqueName="7" name="Reason for Decrease" queryTableFieldId="7" dataDxfId="48"/>
    <tableColumn id="8" xr3:uid="{C79D5454-D766-4450-B21D-518AF2EBC8BF}" uniqueName="8" name="ChlorophyllConcentration" queryTableFieldId="8" dataDxfId="47"/>
    <tableColumn id="9" xr3:uid="{796E62F9-6FCD-4165-9F68-77D819DE3167}" uniqueName="9" name="Temperature" queryTableFieldId="9" dataDxfId="46"/>
    <tableColumn id="10" xr3:uid="{C974A40F-517F-4BF0-8AAC-7803475BC4A1}" uniqueName="10" name="Salinity" queryTableFieldId="10" dataDxfId="45"/>
    <tableColumn id="11" xr3:uid="{D52F52C7-30C7-421C-9497-C72A10CB4764}" uniqueName="11" name="Nutrient_Concentration" queryTableFieldId="11" dataDxfId="44"/>
    <tableColumn id="12" xr3:uid="{18117A6B-64D2-4A1F-97F3-E75D426A47CC}" uniqueName="12" name="Phytoplankton_Density_cells" queryTableFieldId="12" dataDxfId="43"/>
    <tableColumn id="13" xr3:uid="{98888097-2DCA-4B49-9991-481A62A93797}" uniqueName="13" name="Oxygen_Level" queryTableFieldId="13" dataDxfId="42"/>
    <tableColumn id="14" xr3:uid="{DA075FD5-7983-4522-B3A3-D8E421C45042}" uniqueName="14" name="Dissolved_Nitrogen" queryTableFieldId="14" dataDxfId="41"/>
    <tableColumn id="15" xr3:uid="{0E97BFE5-274A-47B1-98F3-3ED250E7D85E}" uniqueName="15" name="Dissolved_Phosphorus" queryTableFieldId="15" dataDxfId="40"/>
    <tableColumn id="16" xr3:uid="{32D4D298-1950-4770-9F5C-248AB0355CAA}" uniqueName="16" name="Dissolved_Silicon" queryTableFieldId="16" dataDxfId="39"/>
    <tableColumn id="17" xr3:uid="{AF84AA2A-2424-4C07-92C6-F5932045684A}" uniqueName="17" name="Seasons" queryTableFieldId="24" dataDxfId="38">
      <calculatedColumnFormula>_xlfn.IFS(OR(B2=3,B2=4,B2=5),"Summer",OR(B2=6,B2=7,B2=8),"Rainy",OR(B2=9,B2=10,B2=11),"Fall",OR(B2=12,B2=1,B2=2),"Winter")</calculatedColumnFormula>
    </tableColumn>
    <tableColumn id="18" xr3:uid="{8A1DE0E1-7F4D-4A96-AF1B-2702F1500CCB}" uniqueName="18" name="Moving Average1" queryTableFieldId="18" totalsRowDxfId="37"/>
    <tableColumn id="19" xr3:uid="{B356E135-F2B0-45D0-8AAF-4DA6DA138596}" uniqueName="19" name="Moving Average4" queryTableFieldId="19" totalsRowDxfId="36"/>
    <tableColumn id="20" xr3:uid="{F03004BD-1B00-4F7A-82FF-1B756DCAE130}" uniqueName="20" name="Moving Average2" queryTableFieldId="20" totalsRowDxfId="35"/>
    <tableColumn id="21" xr3:uid="{525EB20B-FFD1-4C94-8B34-1E4814447AD1}" uniqueName="21" name="Moving Average3" queryTableFieldId="21" totalsRowDxfId="34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E09B12-B350-41A2-A25F-E0772F6FF62C}" name="Table4" displayName="Table4" ref="A10:E19" totalsRowShown="0">
  <autoFilter ref="A10:E19" xr:uid="{E8E09B12-B350-41A2-A25F-E0772F6FF62C}"/>
  <tableColumns count="5">
    <tableColumn id="1" xr3:uid="{58CA0859-6CBE-4458-BDF2-16D65BAAA0A6}" name="Year"/>
    <tableColumn id="2" xr3:uid="{5EB970F7-550D-4B57-9A14-4573E9D2051C}" name="Phytoplankton Rate"/>
    <tableColumn id="3" xr3:uid="{61CE2B87-9F05-4BFD-BF52-773D943858CB}" name="Forecast(Phytoplankton Rate)" dataDxfId="91">
      <calculatedColumnFormula>_xlfn.FORECAST.ETS(A11,$B$11:$B$15,$A$11:$A$15,1,1)</calculatedColumnFormula>
    </tableColumn>
    <tableColumn id="4" xr3:uid="{0C7963D6-BA72-4FE8-850F-1201F9B798F6}" name="Lower Confidence Bound(Phytoplankton Rate)" dataDxfId="90">
      <calculatedColumnFormula>C11-_xlfn.FORECAST.ETS.CONFINT(A11,$B$11:$B$15,$A$11:$A$15,0.95,1,1)</calculatedColumnFormula>
    </tableColumn>
    <tableColumn id="5" xr3:uid="{AC7F7255-EE74-4F6A-99A1-D75476C8F7CE}" name="Upper Confidence Bound(Phytoplankton Rate)" dataDxfId="89">
      <calculatedColumnFormula>C11+_xlfn.FORECAST.ETS.CONFINT(A11,$B$11:$B$15,$A$11:$A$15,0.95,1,1)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899CB9-04B5-4C70-A43C-132B00A0B502}" name="Table6" displayName="Table6" ref="A1:D8" totalsRowShown="0">
  <autoFilter ref="A1:D8" xr:uid="{67899CB9-04B5-4C70-A43C-132B00A0B502}"/>
  <tableColumns count="4">
    <tableColumn id="1" xr3:uid="{A982C14F-9E0F-4DAE-9B5E-3A351A71F18B}" name="Year"/>
    <tableColumn id="2" xr3:uid="{B0F43445-D25C-4EE2-8812-1D9D64C0CF72}" name="Decrease Rate" dataDxfId="88"/>
    <tableColumn id="3" xr3:uid="{1C433CB9-462B-4F6F-9B54-4633FE0B618E}" name="Forecast(Decrease Rate)"/>
    <tableColumn id="4" xr3:uid="{38D70B9A-5820-4B1A-B7A9-63869DD92769}" name="Confidence Interval(Decrease Rate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4AEB1F-B431-4E26-981D-4EC0EFBD4751}" name="Table8" displayName="Table8" ref="A1:E8" totalsRowShown="0">
  <autoFilter ref="A1:E8" xr:uid="{D14AEB1F-B431-4E26-981D-4EC0EFBD4751}"/>
  <tableColumns count="5">
    <tableColumn id="1" xr3:uid="{52E8FEEA-DC87-499F-AD9C-D530AFFA6CF9}" name="Year"/>
    <tableColumn id="2" xr3:uid="{BE6B80EC-2E5D-47AD-9E32-D083116596E0}" name="Dissolved_Nitrogen_mg_per_L"/>
    <tableColumn id="3" xr3:uid="{5BCE3642-3D1D-4BA2-8670-A21475952300}" name="Forecast(Dissolved_Nitrogen_mg_per_L)"/>
    <tableColumn id="4" xr3:uid="{834429DD-069C-41B2-AECE-957CEE2CC618}" name="Lower Confidence Bound(Dissolved_Nitrogen_mg_per_L)" dataDxfId="87"/>
    <tableColumn id="5" xr3:uid="{016C53BD-84AC-4CD0-89FB-26AE8623CD5C}" name="Upper Confidence Bound(Dissolved_Nitrogen_mg_per_L)" dataDxfId="8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B6246FC-3709-45FD-8E67-D457F8B91800}" name="Table9" displayName="Table9" ref="A1:E10" totalsRowShown="0">
  <autoFilter ref="A1:E10" xr:uid="{CB6246FC-3709-45FD-8E67-D457F8B91800}"/>
  <tableColumns count="5">
    <tableColumn id="1" xr3:uid="{4EB2E583-584D-42E4-8A2A-835D95A79FAC}" name="Year"/>
    <tableColumn id="2" xr3:uid="{89416826-57ED-4B21-B383-DE632D3F21A4}" name="Dissolved_Silicon_mg_per_L"/>
    <tableColumn id="3" xr3:uid="{5D3F1D57-E849-42B4-9CC0-848B98AD29B0}" name="Forecast(Dissolved_Silicon_mg_per_L)">
      <calculatedColumnFormula>_xlfn.FORECAST.ETS(A2,$B$2:$B$6,$A$2:$A$6,1,1)</calculatedColumnFormula>
    </tableColumn>
    <tableColumn id="4" xr3:uid="{51ECECB2-DD59-4AFE-A8E9-93A2AD6D8BE8}" name="Lower Confidence Bound(Dissolved_Silicon_mg_per_L)" dataDxfId="85">
      <calculatedColumnFormula>C2-_xlfn.FORECAST.ETS.CONFINT(A2,$B$2:$B$6,$A$2:$A$6,0.95,1,1)</calculatedColumnFormula>
    </tableColumn>
    <tableColumn id="5" xr3:uid="{B4358988-9F91-4C21-B6C3-B4D3336435DA}" name="Upper Confidence Bound(Dissolved_Silicon_mg_per_L)" dataDxfId="84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FDE5E7-333D-4D20-BFCF-EA4D8E371B77}" name="Table2" displayName="Table2" ref="A1:E68" totalsRowShown="0">
  <autoFilter ref="A1:E68" xr:uid="{C0FDE5E7-333D-4D20-BFCF-EA4D8E371B77}"/>
  <tableColumns count="5">
    <tableColumn id="1" xr3:uid="{22579327-D730-4C1B-8301-ECD6ED64FCC9}" name="Nutrient_Concentration_mg_per_L"/>
    <tableColumn id="2" xr3:uid="{C8389BAF-72DC-4FDA-AE9E-051373C0AEF8}" name="Phytoplankton Rate"/>
    <tableColumn id="3" xr3:uid="{DDB64996-D266-4503-9EB7-21197BCBD9CF}" name="Forecast(Phytoplankton Rate)" dataDxfId="83">
      <calculatedColumnFormula>_xlfn.FORECAST.ETS(A2,$B$2:$B$54,$A$2:$A$54,1,1)</calculatedColumnFormula>
    </tableColumn>
    <tableColumn id="4" xr3:uid="{6A835CD6-3EF5-4182-8CDC-3872DA8B0A4A}" name="Lower Confidence Bound(Phytoplankton Rate)" dataDxfId="82">
      <calculatedColumnFormula>C2-_xlfn.FORECAST.ETS.CONFINT(A2,$B$2:$B$54,$A$2:$A$54,0.95,1,1)</calculatedColumnFormula>
    </tableColumn>
    <tableColumn id="5" xr3:uid="{DAC78CD9-3297-4E78-BB3D-42DD181D33EB}" name="Upper Confidence Bound(Phytoplankton Rate)" dataDxfId="81">
      <calculatedColumnFormula>C2+_xlfn.FORECAST.ETS.CONFINT(A2,$B$2:$B$54,$A$2:$A$54,0.95,1,1)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CAC6DF0-5531-4DE4-AE6F-51CC84CD612E}" name="Table7" displayName="Table7" ref="A1:E75" totalsRowShown="0">
  <autoFilter ref="A1:E75" xr:uid="{4CAC6DF0-5531-4DE4-AE6F-51CC84CD612E}"/>
  <tableColumns count="5">
    <tableColumn id="1" xr3:uid="{F20A8750-6994-4953-8193-6B2AF3AC5FBD}" name="Timeline"/>
    <tableColumn id="2" xr3:uid="{6741CF10-5AFB-48DD-B4AC-D9FC60D9270B}" name="Values"/>
    <tableColumn id="3" xr3:uid="{CAE4BCA0-D7D2-490F-9D68-73B0A39DE1FF}" name="Forecast">
      <calculatedColumnFormula>_xlfn.FORECAST.ETS(A2,$B$2:$B$60,$A$2:$A$60,1,1)</calculatedColumnFormula>
    </tableColumn>
    <tableColumn id="4" xr3:uid="{F210C530-48A4-44FA-84D4-9A010232E534}" name="Lower Confidence Bound" dataDxfId="80">
      <calculatedColumnFormula>C2-_xlfn.FORECAST.ETS.CONFINT(A2,$B$2:$B$60,$A$2:$A$60,0.95,1,1)</calculatedColumnFormula>
    </tableColumn>
    <tableColumn id="5" xr3:uid="{ACD6AEC1-3F02-4990-B586-A74EC24AA5C2}" name="Upper Confidence Bound" dataDxfId="79">
      <calculatedColumnFormula>C2+_xlfn.FORECAST.ETS.CONFINT(A2,$B$2:$B$60,$A$2:$A$60,0.95,1,1)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34A7B4-D624-413C-AFEE-82C4F72968BE}" name="Table3" displayName="Table3" ref="A1:E8" totalsRowShown="0">
  <autoFilter ref="A1:E8" xr:uid="{3B34A7B4-D624-413C-AFEE-82C4F72968BE}"/>
  <tableColumns count="5">
    <tableColumn id="1" xr3:uid="{1715B93D-6B3E-4247-BED9-49003CD3E878}" name="Year"/>
    <tableColumn id="2" xr3:uid="{32FB720A-8BCC-4294-87F2-1D308E470154}" name="Decrease Rate" dataDxfId="78"/>
    <tableColumn id="3" xr3:uid="{28C5F76A-B398-46E1-8FC5-98486F7D79B9}" name="Forecast(Decrease Rate)" dataDxfId="77"/>
    <tableColumn id="4" xr3:uid="{F0CC7E89-EF5A-4A10-821C-3CEAA60B9F0A}" name="Lower Confidence Bound(Decrease Rate)" dataDxfId="76"/>
    <tableColumn id="5" xr3:uid="{3A18FC98-632A-47F9-A71A-9FC4AACE46A5}" name="Upper Confidence Bound(Decrease Rate)" dataDxfId="7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FB6710A-1830-4021-AF56-1D9C65E55BC3}" name="Table10" displayName="Table10" ref="A1:E10" totalsRowShown="0">
  <autoFilter ref="A1:E10" xr:uid="{BFB6710A-1830-4021-AF56-1D9C65E55BC3}"/>
  <tableColumns count="5">
    <tableColumn id="1" xr3:uid="{F07D3A58-CB23-4BC1-AA9B-485379AAADEF}" name="Year"/>
    <tableColumn id="2" xr3:uid="{A7EFEF13-3B49-4B9A-B6B8-73C2091A29FA}" name="Dissolved_Phosphorus"/>
    <tableColumn id="3" xr3:uid="{6772CA48-6A96-46DB-93EC-8C4A6F5B057E}" name="Forecast(Dissolved_Phosphorus)">
      <calculatedColumnFormula>_xlfn.FORECAST.ETS(A2,$B$2:$B$6,$A$2:$A$6,1,1)</calculatedColumnFormula>
    </tableColumn>
    <tableColumn id="4" xr3:uid="{9C3C5E37-691E-4E92-BFC1-8925AB93B4DD}" name="Lower Confidence Bound(Dissolved_Phosphorus)" dataDxfId="74">
      <calculatedColumnFormula>C2-_xlfn.FORECAST.ETS.CONFINT(A2,$B$2:$B$6,$A$2:$A$6,0.95,1,1)</calculatedColumnFormula>
    </tableColumn>
    <tableColumn id="5" xr3:uid="{8BB0A300-CCB8-4CC0-975B-1A82F649A691}" name="Upper Confidence Bound(Dissolved_Phosphorus)" dataDxfId="73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10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1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1CFC-1263-4A7F-88E9-4C9E0C93E802}">
  <dimension ref="A1:E19"/>
  <sheetViews>
    <sheetView workbookViewId="0">
      <selection activeCell="G15" sqref="G15"/>
    </sheetView>
  </sheetViews>
  <sheetFormatPr defaultRowHeight="15" x14ac:dyDescent="0.25"/>
  <cols>
    <col min="2" max="2" width="21" bestFit="1" customWidth="1"/>
    <col min="3" max="3" width="30.140625" bestFit="1" customWidth="1"/>
    <col min="4" max="4" width="33.42578125" customWidth="1"/>
    <col min="5" max="5" width="33.5703125" customWidth="1"/>
  </cols>
  <sheetData>
    <row r="1" spans="1:5" x14ac:dyDescent="0.25">
      <c r="A1" t="s">
        <v>0</v>
      </c>
      <c r="B1" t="s">
        <v>3</v>
      </c>
      <c r="C1" t="s">
        <v>149</v>
      </c>
      <c r="D1" t="s">
        <v>150</v>
      </c>
      <c r="E1" t="s">
        <v>151</v>
      </c>
    </row>
    <row r="2" spans="1:5" x14ac:dyDescent="0.25">
      <c r="A2">
        <v>2019</v>
      </c>
      <c r="B2" s="35">
        <v>9.8333333333333328E-2</v>
      </c>
    </row>
    <row r="3" spans="1:5" x14ac:dyDescent="0.25">
      <c r="A3">
        <v>2020</v>
      </c>
      <c r="B3" s="35">
        <v>9.8333333333333342E-2</v>
      </c>
    </row>
    <row r="4" spans="1:5" x14ac:dyDescent="0.25">
      <c r="A4">
        <v>2021</v>
      </c>
      <c r="B4" s="35">
        <v>3.5555555555555549E-2</v>
      </c>
    </row>
    <row r="5" spans="1:5" x14ac:dyDescent="0.25">
      <c r="A5">
        <v>2022</v>
      </c>
      <c r="B5" s="35">
        <v>8.500000000000002E-2</v>
      </c>
    </row>
    <row r="6" spans="1:5" x14ac:dyDescent="0.25">
      <c r="A6">
        <v>2023</v>
      </c>
      <c r="B6" s="35">
        <v>0.20500000000000002</v>
      </c>
      <c r="C6" s="35">
        <v>0.20500000000000002</v>
      </c>
      <c r="D6" s="35">
        <v>0.20500000000000002</v>
      </c>
      <c r="E6" s="35">
        <v>0.20500000000000002</v>
      </c>
    </row>
    <row r="7" spans="1:5" x14ac:dyDescent="0.25">
      <c r="A7">
        <v>2024</v>
      </c>
      <c r="C7" s="35">
        <f>_xlfn.FORECAST.ETS(A7,$B$2:$B$6,$A$2:$A$6,1,1)</f>
        <v>0.18843870382986586</v>
      </c>
      <c r="D7" s="35">
        <f>C7-_xlfn.FORECAST.ETS.CONFINT(A7,$B$2:$B$6,$A$2:$A$6,0.95,1,1)</f>
        <v>7.1600622784228019E-2</v>
      </c>
      <c r="E7" s="35">
        <f>C7+_xlfn.FORECAST.ETS.CONFINT(A7,$B$2:$B$6,$A$2:$A$6,0.95,1,1)</f>
        <v>0.30527678487550369</v>
      </c>
    </row>
    <row r="8" spans="1:5" x14ac:dyDescent="0.25">
      <c r="A8">
        <v>2025</v>
      </c>
      <c r="C8" s="35">
        <f>_xlfn.FORECAST.ETS(A8,$B$2:$B$6,$A$2:$A$6,1,1)</f>
        <v>0.2129315614468002</v>
      </c>
      <c r="D8" s="35">
        <f>C8-_xlfn.FORECAST.ETS.CONFINT(A8,$B$2:$B$6,$A$2:$A$6,0.95,1,1)</f>
        <v>9.2469233409952431E-2</v>
      </c>
      <c r="E8" s="35">
        <f>C8+_xlfn.FORECAST.ETS.CONFINT(A8,$B$2:$B$6,$A$2:$A$6,0.95,1,1)</f>
        <v>0.33339388948364795</v>
      </c>
    </row>
    <row r="10" spans="1:5" x14ac:dyDescent="0.25">
      <c r="A10" t="s">
        <v>0</v>
      </c>
      <c r="B10" t="s">
        <v>2</v>
      </c>
      <c r="C10" t="s">
        <v>152</v>
      </c>
      <c r="D10" t="s">
        <v>153</v>
      </c>
      <c r="E10" t="s">
        <v>154</v>
      </c>
    </row>
    <row r="11" spans="1:5" x14ac:dyDescent="0.25">
      <c r="A11">
        <v>2019</v>
      </c>
      <c r="B11" s="35">
        <v>0.3066666666666667</v>
      </c>
    </row>
    <row r="12" spans="1:5" x14ac:dyDescent="0.25">
      <c r="A12">
        <v>2020</v>
      </c>
      <c r="B12" s="35">
        <v>0.42166666666666663</v>
      </c>
    </row>
    <row r="13" spans="1:5" x14ac:dyDescent="0.25">
      <c r="A13">
        <v>2021</v>
      </c>
      <c r="B13" s="35">
        <v>0.54500000000000004</v>
      </c>
    </row>
    <row r="14" spans="1:5" x14ac:dyDescent="0.25">
      <c r="A14">
        <v>2022</v>
      </c>
      <c r="B14" s="35">
        <v>0.6449999999999998</v>
      </c>
    </row>
    <row r="15" spans="1:5" x14ac:dyDescent="0.25">
      <c r="A15">
        <v>2023</v>
      </c>
      <c r="B15" s="35">
        <v>0.76500000000000012</v>
      </c>
      <c r="C15" s="35">
        <v>0.76500000000000012</v>
      </c>
      <c r="D15" s="35">
        <v>0.76500000000000012</v>
      </c>
      <c r="E15" s="35">
        <v>0.76500000000000012</v>
      </c>
    </row>
    <row r="16" spans="1:5" x14ac:dyDescent="0.25">
      <c r="A16">
        <v>2024</v>
      </c>
      <c r="C16" s="35">
        <f>_xlfn.FORECAST.ETS(A16,$B$11:$B$15,$A$11:$A$15,1,1)</f>
        <v>0.87280018788345948</v>
      </c>
      <c r="D16" s="35">
        <f>C16-_xlfn.FORECAST.ETS.CONFINT(A16,$B$11:$B$15,$A$11:$A$15,0.95,1,1)</f>
        <v>0.86232260808402272</v>
      </c>
      <c r="E16" s="35">
        <f>C16+_xlfn.FORECAST.ETS.CONFINT(A16,$B$11:$B$15,$A$11:$A$15,0.95,1,1)</f>
        <v>0.88327776768289623</v>
      </c>
    </row>
    <row r="17" spans="1:5" x14ac:dyDescent="0.25">
      <c r="A17">
        <v>2025</v>
      </c>
      <c r="C17" s="35">
        <f>_xlfn.FORECAST.ETS(A17,$B$11:$B$15,$A$11:$A$15,1,1)</f>
        <v>0.99061669862941926</v>
      </c>
      <c r="D17" s="35">
        <f>C17-_xlfn.FORECAST.ETS.CONFINT(A17,$B$11:$B$15,$A$11:$A$15,0.95,1,1)</f>
        <v>0.97889302187924498</v>
      </c>
      <c r="E17" s="35">
        <f>C17+_xlfn.FORECAST.ETS.CONFINT(A17,$B$11:$B$15,$A$11:$A$15,0.95,1,1)</f>
        <v>1.0023403753795934</v>
      </c>
    </row>
    <row r="18" spans="1:5" x14ac:dyDescent="0.25">
      <c r="A18">
        <v>2026</v>
      </c>
      <c r="C18" s="35">
        <f>_xlfn.FORECAST.ETS(A18,$B$11:$B$15,$A$11:$A$15,1,1)</f>
        <v>1.098629581899657</v>
      </c>
      <c r="D18" s="35">
        <f>C18-_xlfn.FORECAST.ETS.CONFINT(A18,$B$11:$B$15,$A$11:$A$15,0.95,1,1)</f>
        <v>1.0857714952867648</v>
      </c>
      <c r="E18" s="35">
        <f>C18+_xlfn.FORECAST.ETS.CONFINT(A18,$B$11:$B$15,$A$11:$A$15,0.95,1,1)</f>
        <v>1.1114876685125492</v>
      </c>
    </row>
    <row r="19" spans="1:5" x14ac:dyDescent="0.25">
      <c r="A19">
        <v>2027</v>
      </c>
      <c r="C19" s="35">
        <f>_xlfn.FORECAST.ETS(A19,$B$11:$B$15,$A$11:$A$15,1,1)</f>
        <v>1.2164460926456169</v>
      </c>
      <c r="D19" s="35">
        <f>C19-_xlfn.FORECAST.ETS.CONFINT(A19,$B$11:$B$15,$A$11:$A$15,0.95,1,1)</f>
        <v>1.2025458701241356</v>
      </c>
      <c r="E19" s="35">
        <f>C19+_xlfn.FORECAST.ETS.CONFINT(A19,$B$11:$B$15,$A$11:$A$15,0.95,1,1)</f>
        <v>1.2303463151670981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EEB44-D1F4-4DCF-859E-5E4FFECDC5F7}">
  <dimension ref="A1:V59"/>
  <sheetViews>
    <sheetView showGridLines="0" showRowColHeaders="0" topLeftCell="A30" zoomScale="70" zoomScaleNormal="70" workbookViewId="0">
      <selection activeCell="S47" sqref="S47"/>
    </sheetView>
  </sheetViews>
  <sheetFormatPr defaultRowHeight="15" x14ac:dyDescent="0.25"/>
  <sheetData>
    <row r="1" spans="1:22" x14ac:dyDescent="0.25">
      <c r="A1" s="19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x14ac:dyDescent="0.25">
      <c r="A2" s="19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42" x14ac:dyDescent="0.4">
      <c r="A3" s="19"/>
      <c r="B3" s="145"/>
      <c r="C3" s="145"/>
      <c r="D3" s="145"/>
      <c r="E3" s="145"/>
      <c r="F3" s="152" t="s">
        <v>318</v>
      </c>
      <c r="G3" s="152"/>
      <c r="H3" s="152"/>
      <c r="I3" s="152"/>
      <c r="J3" s="152"/>
      <c r="K3" s="152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x14ac:dyDescent="0.25">
      <c r="A4" s="19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20.100000000000001" customHeight="1" x14ac:dyDescent="0.3">
      <c r="A5" s="19"/>
      <c r="B5" s="146">
        <v>1</v>
      </c>
      <c r="C5" s="147" t="s">
        <v>301</v>
      </c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5"/>
      <c r="U5" s="145"/>
      <c r="V5" s="145"/>
    </row>
    <row r="6" spans="1:22" ht="20.100000000000001" customHeight="1" x14ac:dyDescent="0.3">
      <c r="A6" s="19"/>
      <c r="B6" s="146">
        <v>2</v>
      </c>
      <c r="C6" s="147" t="s">
        <v>298</v>
      </c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5"/>
      <c r="U6" s="145"/>
      <c r="V6" s="145"/>
    </row>
    <row r="7" spans="1:22" ht="20.100000000000001" customHeight="1" x14ac:dyDescent="0.3">
      <c r="A7" s="19"/>
      <c r="B7" s="146">
        <v>3</v>
      </c>
      <c r="C7" s="147" t="s">
        <v>299</v>
      </c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5"/>
      <c r="U7" s="145"/>
      <c r="V7" s="145"/>
    </row>
    <row r="8" spans="1:22" ht="20.100000000000001" customHeight="1" x14ac:dyDescent="0.3">
      <c r="A8" s="19"/>
      <c r="B8" s="146">
        <v>4</v>
      </c>
      <c r="C8" s="147" t="s">
        <v>302</v>
      </c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5"/>
      <c r="U8" s="145"/>
      <c r="V8" s="145"/>
    </row>
    <row r="9" spans="1:22" ht="20.100000000000001" customHeight="1" x14ac:dyDescent="0.3">
      <c r="A9" s="19"/>
      <c r="B9" s="146">
        <v>5</v>
      </c>
      <c r="C9" s="147" t="s">
        <v>300</v>
      </c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5"/>
      <c r="U9" s="145"/>
      <c r="V9" s="145"/>
    </row>
    <row r="10" spans="1:22" ht="20.100000000000001" customHeight="1" x14ac:dyDescent="0.3">
      <c r="A10" s="19"/>
      <c r="B10" s="146">
        <v>6</v>
      </c>
      <c r="C10" s="147" t="s">
        <v>303</v>
      </c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5"/>
      <c r="U10" s="145"/>
      <c r="V10" s="145"/>
    </row>
    <row r="11" spans="1:22" ht="20.100000000000001" customHeight="1" x14ac:dyDescent="0.3">
      <c r="A11" s="19"/>
      <c r="B11" s="146">
        <v>7</v>
      </c>
      <c r="C11" s="147" t="s">
        <v>304</v>
      </c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5"/>
      <c r="U11" s="145"/>
      <c r="V11" s="145"/>
    </row>
    <row r="12" spans="1:22" ht="20.100000000000001" customHeight="1" x14ac:dyDescent="0.3">
      <c r="A12" s="19"/>
      <c r="B12" s="146">
        <v>8</v>
      </c>
      <c r="C12" s="147" t="s">
        <v>305</v>
      </c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5"/>
      <c r="U12" s="145"/>
      <c r="V12" s="145"/>
    </row>
    <row r="13" spans="1:22" ht="20.100000000000001" customHeight="1" x14ac:dyDescent="0.3">
      <c r="A13" s="19"/>
      <c r="B13" s="146">
        <v>9</v>
      </c>
      <c r="C13" s="147" t="s">
        <v>306</v>
      </c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5"/>
      <c r="U13" s="145"/>
      <c r="V13" s="145"/>
    </row>
    <row r="14" spans="1:22" ht="20.100000000000001" customHeight="1" x14ac:dyDescent="0.3">
      <c r="A14" s="19"/>
      <c r="B14" s="146">
        <v>10</v>
      </c>
      <c r="C14" s="147" t="s">
        <v>307</v>
      </c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5"/>
      <c r="U14" s="145"/>
      <c r="V14" s="145"/>
    </row>
    <row r="15" spans="1:22" ht="20.100000000000001" customHeight="1" x14ac:dyDescent="0.3">
      <c r="A15" s="19"/>
      <c r="B15" s="146">
        <v>11</v>
      </c>
      <c r="C15" s="147" t="s">
        <v>309</v>
      </c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5"/>
      <c r="U15" s="145"/>
      <c r="V15" s="145"/>
    </row>
    <row r="16" spans="1:22" ht="20.100000000000001" customHeight="1" x14ac:dyDescent="0.3">
      <c r="A16" s="19"/>
      <c r="B16" s="146">
        <v>12</v>
      </c>
      <c r="C16" s="147" t="s">
        <v>310</v>
      </c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5"/>
      <c r="U16" s="145"/>
      <c r="V16" s="145"/>
    </row>
    <row r="17" spans="1:22" ht="20.100000000000001" customHeight="1" x14ac:dyDescent="0.3">
      <c r="A17" s="19"/>
      <c r="B17" s="146">
        <v>13</v>
      </c>
      <c r="C17" s="147" t="s">
        <v>311</v>
      </c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5"/>
      <c r="U17" s="145"/>
      <c r="V17" s="145"/>
    </row>
    <row r="18" spans="1:22" ht="20.100000000000001" customHeight="1" x14ac:dyDescent="0.3">
      <c r="A18" s="19"/>
      <c r="B18" s="146">
        <v>14</v>
      </c>
      <c r="C18" s="147" t="s">
        <v>313</v>
      </c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5"/>
      <c r="U18" s="145"/>
      <c r="V18" s="145"/>
    </row>
    <row r="19" spans="1:22" ht="20.100000000000001" customHeight="1" x14ac:dyDescent="0.3">
      <c r="A19" s="19"/>
      <c r="B19" s="146">
        <v>15</v>
      </c>
      <c r="C19" s="147" t="s">
        <v>314</v>
      </c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5"/>
      <c r="U19" s="145"/>
      <c r="V19" s="145"/>
    </row>
    <row r="20" spans="1:22" ht="20.100000000000001" customHeight="1" x14ac:dyDescent="0.3">
      <c r="A20" s="19"/>
      <c r="B20" s="146">
        <v>16</v>
      </c>
      <c r="C20" s="148" t="s">
        <v>328</v>
      </c>
      <c r="D20" s="148"/>
      <c r="E20" s="148"/>
      <c r="F20" s="148"/>
      <c r="G20" s="148"/>
      <c r="H20" s="148"/>
      <c r="I20" s="148"/>
      <c r="J20" s="148"/>
      <c r="K20" s="148"/>
      <c r="L20" s="148"/>
      <c r="M20" s="147"/>
      <c r="N20" s="147"/>
      <c r="O20" s="147"/>
      <c r="P20" s="147"/>
      <c r="Q20" s="147"/>
      <c r="R20" s="147"/>
      <c r="S20" s="147"/>
      <c r="T20" s="145"/>
      <c r="U20" s="145"/>
      <c r="V20" s="145"/>
    </row>
    <row r="21" spans="1:22" ht="20.100000000000001" customHeight="1" x14ac:dyDescent="0.3">
      <c r="A21" s="19"/>
      <c r="B21" s="145"/>
      <c r="C21" s="147" t="s">
        <v>329</v>
      </c>
      <c r="D21" s="147"/>
      <c r="E21" s="147"/>
      <c r="F21" s="147"/>
      <c r="G21" s="147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ht="17.25" x14ac:dyDescent="0.3">
      <c r="A22" s="19"/>
      <c r="B22" s="146">
        <v>17</v>
      </c>
      <c r="C22" s="148" t="s">
        <v>326</v>
      </c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5"/>
      <c r="P22" s="145"/>
      <c r="Q22" s="145"/>
      <c r="R22" s="145"/>
      <c r="S22" s="145"/>
      <c r="T22" s="145"/>
      <c r="U22" s="145"/>
      <c r="V22" s="145"/>
    </row>
    <row r="23" spans="1:22" ht="17.25" x14ac:dyDescent="0.3">
      <c r="A23" s="19"/>
      <c r="B23" s="149"/>
      <c r="C23" s="147" t="s">
        <v>327</v>
      </c>
      <c r="D23" s="147"/>
      <c r="E23" s="147"/>
      <c r="F23" s="147"/>
      <c r="G23" s="147"/>
      <c r="H23" s="147"/>
      <c r="I23" s="147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x14ac:dyDescent="0.25">
      <c r="A24" s="19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x14ac:dyDescent="0.25">
      <c r="A25" s="19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x14ac:dyDescent="0.25">
      <c r="A26" s="19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x14ac:dyDescent="0.25">
      <c r="A27" s="19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x14ac:dyDescent="0.25">
      <c r="A28" s="19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42" x14ac:dyDescent="0.4">
      <c r="A29" s="19"/>
      <c r="B29" s="145"/>
      <c r="C29" s="145"/>
      <c r="D29" s="145"/>
      <c r="E29" s="145"/>
      <c r="F29" s="145"/>
      <c r="G29" s="145"/>
      <c r="H29" s="145"/>
      <c r="I29" s="152" t="s">
        <v>187</v>
      </c>
      <c r="J29" s="152"/>
      <c r="K29" s="152"/>
      <c r="L29" s="152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x14ac:dyDescent="0.25">
      <c r="A30" s="19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7.25" x14ac:dyDescent="0.3">
      <c r="A31" s="19"/>
      <c r="B31" s="145"/>
      <c r="C31" s="150" t="s">
        <v>315</v>
      </c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1"/>
      <c r="T31" s="145"/>
      <c r="U31" s="145"/>
      <c r="V31" s="145"/>
    </row>
    <row r="32" spans="1:22" ht="17.25" x14ac:dyDescent="0.3">
      <c r="A32" s="19"/>
      <c r="B32" s="145"/>
      <c r="C32" s="150" t="s">
        <v>316</v>
      </c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1"/>
      <c r="T32" s="145"/>
      <c r="U32" s="145"/>
      <c r="V32" s="145"/>
    </row>
    <row r="33" spans="1:22" ht="17.25" x14ac:dyDescent="0.3">
      <c r="A33" s="19"/>
      <c r="B33" s="145"/>
      <c r="C33" s="150" t="s">
        <v>319</v>
      </c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1"/>
      <c r="T33" s="145"/>
      <c r="U33" s="145"/>
      <c r="V33" s="145"/>
    </row>
    <row r="34" spans="1:22" ht="17.25" x14ac:dyDescent="0.3">
      <c r="A34" s="19"/>
      <c r="B34" s="145"/>
      <c r="C34" s="150" t="s">
        <v>320</v>
      </c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1"/>
      <c r="T34" s="145"/>
      <c r="U34" s="145"/>
      <c r="V34" s="145"/>
    </row>
    <row r="35" spans="1:22" ht="17.25" x14ac:dyDescent="0.3">
      <c r="A35" s="19"/>
      <c r="B35" s="145"/>
      <c r="C35" s="150" t="s">
        <v>321</v>
      </c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1"/>
      <c r="T35" s="145"/>
      <c r="U35" s="145"/>
      <c r="V35" s="145"/>
    </row>
    <row r="36" spans="1:22" ht="17.25" x14ac:dyDescent="0.3">
      <c r="A36" s="19"/>
      <c r="B36" s="145"/>
      <c r="C36" s="150" t="s">
        <v>322</v>
      </c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1"/>
      <c r="T36" s="145"/>
      <c r="U36" s="145"/>
      <c r="V36" s="145"/>
    </row>
    <row r="37" spans="1:22" ht="17.25" x14ac:dyDescent="0.3">
      <c r="A37" s="19"/>
      <c r="B37" s="145"/>
      <c r="C37" s="150" t="s">
        <v>323</v>
      </c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1"/>
      <c r="T37" s="145"/>
      <c r="U37" s="145"/>
      <c r="V37" s="145"/>
    </row>
    <row r="38" spans="1:22" ht="17.25" x14ac:dyDescent="0.3">
      <c r="A38" s="19"/>
      <c r="B38" s="145"/>
      <c r="C38" s="150" t="s">
        <v>324</v>
      </c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1"/>
      <c r="T38" s="145"/>
      <c r="U38" s="145"/>
      <c r="V38" s="145"/>
    </row>
    <row r="39" spans="1:22" ht="17.25" x14ac:dyDescent="0.3">
      <c r="A39" s="19"/>
      <c r="B39" s="145"/>
      <c r="C39" s="150" t="s">
        <v>325</v>
      </c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1"/>
      <c r="T39" s="145"/>
      <c r="U39" s="145"/>
      <c r="V39" s="145"/>
    </row>
    <row r="40" spans="1:22" ht="17.25" x14ac:dyDescent="0.3">
      <c r="A40" s="19"/>
      <c r="B40" s="145"/>
      <c r="C40" s="150" t="s">
        <v>317</v>
      </c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1"/>
      <c r="T40" s="145"/>
      <c r="U40" s="145"/>
      <c r="V40" s="145"/>
    </row>
    <row r="41" spans="1:22" x14ac:dyDescent="0.25">
      <c r="A41" s="19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x14ac:dyDescent="0.25">
      <c r="A42" s="19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x14ac:dyDescent="0.25">
      <c r="A43" s="19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x14ac:dyDescent="0.25">
      <c r="A44" s="19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x14ac:dyDescent="0.25">
      <c r="A45" s="19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x14ac:dyDescent="0.25">
      <c r="A46" s="19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x14ac:dyDescent="0.25">
      <c r="A47" s="19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 t="s">
        <v>330</v>
      </c>
      <c r="T47" s="145"/>
      <c r="U47" s="145"/>
      <c r="V47" s="145"/>
    </row>
    <row r="48" spans="1:22" x14ac:dyDescent="0.25">
      <c r="A48" s="19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x14ac:dyDescent="0.25">
      <c r="A49" s="19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x14ac:dyDescent="0.25">
      <c r="A50" s="19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x14ac:dyDescent="0.25">
      <c r="A51" s="19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x14ac:dyDescent="0.25"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x14ac:dyDescent="0.25"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x14ac:dyDescent="0.25"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x14ac:dyDescent="0.25"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</row>
    <row r="57" spans="1:22" x14ac:dyDescent="0.25"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</row>
    <row r="58" spans="1:22" x14ac:dyDescent="0.25"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</row>
    <row r="59" spans="1:22" x14ac:dyDescent="0.25"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</row>
  </sheetData>
  <mergeCells count="2">
    <mergeCell ref="I29:L29"/>
    <mergeCell ref="F3:K3"/>
  </mergeCells>
  <printOptions horizontalCentered="1" verticalCentered="1"/>
  <pageMargins left="0" right="0" top="0" bottom="0" header="0" footer="0"/>
  <pageSetup paperSize="3" scale="112" fitToHeight="0" orientation="landscape" r:id="rId1"/>
  <rowBreaks count="1" manualBreakCount="1">
    <brk id="25" min="1" max="21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B590-4B7E-4D80-AFF3-30B6DED54758}">
  <dimension ref="A1:Z56"/>
  <sheetViews>
    <sheetView topLeftCell="A23" zoomScale="90" zoomScaleNormal="90" workbookViewId="0">
      <selection activeCell="T11" sqref="T11"/>
    </sheetView>
  </sheetViews>
  <sheetFormatPr defaultRowHeight="15" x14ac:dyDescent="0.25"/>
  <sheetData>
    <row r="1" spans="1:26" x14ac:dyDescent="0.25">
      <c r="A1" s="137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 spans="1:26" ht="15" customHeight="1" x14ac:dyDescent="0.4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43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spans="1:26" ht="15" customHeight="1" x14ac:dyDescent="0.4">
      <c r="A3" s="137"/>
      <c r="B3" s="137"/>
      <c r="C3" s="137"/>
      <c r="D3" s="143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</row>
    <row r="4" spans="1:26" ht="15" customHeight="1" x14ac:dyDescent="0.4">
      <c r="A4" s="137"/>
      <c r="B4" s="137"/>
      <c r="C4" s="137"/>
      <c r="D4" s="144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</row>
    <row r="5" spans="1:26" ht="15" customHeight="1" x14ac:dyDescent="0.25">
      <c r="A5" s="137"/>
      <c r="B5" s="137"/>
      <c r="C5" s="137"/>
      <c r="D5" s="137"/>
      <c r="E5" s="153" t="s">
        <v>297</v>
      </c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37"/>
      <c r="R5" s="137"/>
      <c r="S5" s="137"/>
      <c r="T5" s="137"/>
      <c r="U5" s="137"/>
      <c r="V5" s="137"/>
      <c r="W5" s="137"/>
      <c r="X5" s="137"/>
      <c r="Y5" s="137"/>
      <c r="Z5" s="137"/>
    </row>
    <row r="6" spans="1:26" ht="15" customHeight="1" x14ac:dyDescent="0.25">
      <c r="A6" s="137"/>
      <c r="B6" s="137"/>
      <c r="C6" s="137"/>
      <c r="D6" s="137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37"/>
      <c r="R6" s="137"/>
      <c r="S6" s="137"/>
      <c r="T6" s="137"/>
      <c r="U6" s="137"/>
      <c r="V6" s="137"/>
      <c r="W6" s="137"/>
      <c r="X6" s="137"/>
      <c r="Y6" s="137"/>
      <c r="Z6" s="137"/>
    </row>
    <row r="7" spans="1:26" ht="15" customHeight="1" x14ac:dyDescent="0.25">
      <c r="A7" s="137"/>
      <c r="B7" s="137"/>
      <c r="C7" s="137"/>
      <c r="D7" s="137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37"/>
      <c r="R7" s="137"/>
      <c r="S7" s="137"/>
      <c r="T7" s="137"/>
      <c r="U7" s="137"/>
      <c r="V7" s="137"/>
      <c r="W7" s="137"/>
      <c r="X7" s="137"/>
      <c r="Y7" s="137"/>
      <c r="Z7" s="137"/>
    </row>
    <row r="8" spans="1:26" ht="15" customHeight="1" x14ac:dyDescent="0.25">
      <c r="A8" s="137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</row>
    <row r="9" spans="1:26" x14ac:dyDescent="0.25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</row>
    <row r="10" spans="1:26" ht="18.75" x14ac:dyDescent="0.3">
      <c r="A10" s="137"/>
      <c r="B10" s="137"/>
      <c r="C10" s="138" t="s">
        <v>291</v>
      </c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7"/>
      <c r="S10" s="137"/>
      <c r="T10" s="137"/>
      <c r="U10" s="137"/>
      <c r="V10" s="137"/>
      <c r="W10" s="137"/>
      <c r="X10" s="137"/>
      <c r="Y10" s="137"/>
      <c r="Z10" s="137"/>
    </row>
    <row r="11" spans="1:26" ht="18.75" x14ac:dyDescent="0.3">
      <c r="A11" s="137"/>
      <c r="B11" s="137"/>
      <c r="C11" s="138" t="s">
        <v>292</v>
      </c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7"/>
      <c r="S11" s="137"/>
      <c r="T11" s="137"/>
      <c r="U11" s="137"/>
      <c r="V11" s="137"/>
      <c r="W11" s="137"/>
      <c r="X11" s="137"/>
      <c r="Y11" s="137"/>
      <c r="Z11" s="137"/>
    </row>
    <row r="12" spans="1:26" ht="18.75" x14ac:dyDescent="0.3">
      <c r="A12" s="137"/>
      <c r="B12" s="137"/>
      <c r="C12" s="138" t="s">
        <v>293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7"/>
      <c r="S12" s="137"/>
      <c r="T12" s="137"/>
      <c r="U12" s="137"/>
      <c r="V12" s="137"/>
      <c r="W12" s="137"/>
      <c r="X12" s="137"/>
      <c r="Y12" s="137"/>
      <c r="Z12" s="137"/>
    </row>
    <row r="13" spans="1:26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</row>
    <row r="14" spans="1:26" ht="18.75" x14ac:dyDescent="0.3">
      <c r="A14" s="137"/>
      <c r="B14" s="137"/>
      <c r="C14" s="138" t="s">
        <v>296</v>
      </c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</row>
    <row r="15" spans="1:26" ht="18.75" x14ac:dyDescent="0.3">
      <c r="A15" s="137"/>
      <c r="B15" s="137"/>
      <c r="C15" s="138" t="s">
        <v>294</v>
      </c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</row>
    <row r="16" spans="1:26" ht="18.75" x14ac:dyDescent="0.3">
      <c r="A16" s="137"/>
      <c r="B16" s="137"/>
      <c r="C16" s="138" t="s">
        <v>295</v>
      </c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</row>
    <row r="17" spans="1:26" x14ac:dyDescent="0.25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</row>
    <row r="18" spans="1:26" ht="18.75" x14ac:dyDescent="0.3">
      <c r="A18" s="137"/>
      <c r="B18" s="137"/>
      <c r="C18" s="139" t="s">
        <v>286</v>
      </c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 spans="1:26" ht="18.75" x14ac:dyDescent="0.3">
      <c r="A19" s="137"/>
      <c r="B19" s="137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 spans="1:26" ht="18.75" x14ac:dyDescent="0.3">
      <c r="A20" s="137"/>
      <c r="B20" s="137"/>
      <c r="C20" s="141" t="s">
        <v>287</v>
      </c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</row>
    <row r="21" spans="1:26" ht="18.75" x14ac:dyDescent="0.3">
      <c r="A21" s="137"/>
      <c r="B21" s="137"/>
      <c r="C21" s="140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</row>
    <row r="22" spans="1:26" ht="18.75" x14ac:dyDescent="0.3">
      <c r="A22" s="137"/>
      <c r="B22" s="137">
        <v>1</v>
      </c>
      <c r="C22" s="140" t="s">
        <v>288</v>
      </c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</row>
    <row r="23" spans="1:26" ht="18.75" x14ac:dyDescent="0.3">
      <c r="A23" s="137"/>
      <c r="B23" s="137">
        <v>2</v>
      </c>
      <c r="C23" s="140" t="s">
        <v>289</v>
      </c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</row>
    <row r="24" spans="1:26" ht="18.75" x14ac:dyDescent="0.3">
      <c r="A24" s="137"/>
      <c r="B24" s="137">
        <v>3</v>
      </c>
      <c r="C24" s="140" t="s">
        <v>290</v>
      </c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</row>
    <row r="25" spans="1:26" x14ac:dyDescent="0.25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spans="1:26" x14ac:dyDescent="0.25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</row>
    <row r="27" spans="1:26" ht="21" x14ac:dyDescent="0.35">
      <c r="A27" s="137"/>
      <c r="B27" s="137"/>
      <c r="C27" s="142" t="s">
        <v>280</v>
      </c>
      <c r="D27" s="142"/>
      <c r="E27" s="142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</row>
    <row r="28" spans="1:26" x14ac:dyDescent="0.25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</row>
    <row r="29" spans="1:26" ht="18.75" x14ac:dyDescent="0.3">
      <c r="A29" s="137"/>
      <c r="B29" s="137"/>
      <c r="C29" s="138" t="s">
        <v>281</v>
      </c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7"/>
      <c r="R29" s="137"/>
      <c r="S29" s="137"/>
      <c r="T29" s="137"/>
      <c r="U29" s="137"/>
      <c r="V29" s="137"/>
      <c r="W29" s="137"/>
      <c r="X29" s="137"/>
      <c r="Y29" s="137"/>
      <c r="Z29" s="137"/>
    </row>
    <row r="30" spans="1:26" ht="18.75" x14ac:dyDescent="0.3">
      <c r="A30" s="137"/>
      <c r="B30" s="137"/>
      <c r="C30" s="138" t="s">
        <v>282</v>
      </c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7"/>
      <c r="R30" s="137"/>
      <c r="S30" s="137"/>
      <c r="T30" s="137"/>
      <c r="U30" s="137"/>
      <c r="V30" s="137"/>
      <c r="W30" s="137"/>
      <c r="X30" s="137"/>
      <c r="Y30" s="137"/>
      <c r="Z30" s="137"/>
    </row>
    <row r="31" spans="1:26" ht="18.75" x14ac:dyDescent="0.3">
      <c r="A31" s="137"/>
      <c r="B31" s="137"/>
      <c r="C31" s="138" t="s">
        <v>283</v>
      </c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7"/>
      <c r="R31" s="137"/>
      <c r="S31" s="137"/>
      <c r="T31" s="137"/>
      <c r="U31" s="137"/>
      <c r="V31" s="137"/>
      <c r="W31" s="137"/>
      <c r="X31" s="137"/>
      <c r="Y31" s="137"/>
      <c r="Z31" s="137"/>
    </row>
    <row r="32" spans="1:26" x14ac:dyDescent="0.25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</row>
    <row r="33" spans="1:26" ht="18.75" x14ac:dyDescent="0.3">
      <c r="A33" s="137"/>
      <c r="B33" s="137"/>
      <c r="C33" s="138" t="s">
        <v>284</v>
      </c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</row>
    <row r="34" spans="1:26" ht="18.75" x14ac:dyDescent="0.3">
      <c r="A34" s="137"/>
      <c r="B34" s="137"/>
      <c r="C34" s="138" t="s">
        <v>285</v>
      </c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</row>
    <row r="35" spans="1:26" x14ac:dyDescent="0.25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</row>
    <row r="36" spans="1:26" x14ac:dyDescent="0.25">
      <c r="A36" s="137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</row>
    <row r="37" spans="1:26" x14ac:dyDescent="0.25">
      <c r="A37" s="137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</row>
    <row r="38" spans="1:26" x14ac:dyDescent="0.25">
      <c r="A38" s="137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 spans="1:26" x14ac:dyDescent="0.25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</row>
    <row r="40" spans="1:26" x14ac:dyDescent="0.25">
      <c r="A40" s="137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 spans="1:26" x14ac:dyDescent="0.25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</row>
    <row r="42" spans="1:26" x14ac:dyDescent="0.25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</row>
    <row r="43" spans="1:26" x14ac:dyDescent="0.25">
      <c r="A43" s="13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</row>
    <row r="44" spans="1:26" x14ac:dyDescent="0.25">
      <c r="A44" s="137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</row>
    <row r="45" spans="1:26" x14ac:dyDescent="0.25">
      <c r="A45" s="137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</row>
    <row r="46" spans="1:26" x14ac:dyDescent="0.25">
      <c r="A46" s="137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</row>
    <row r="47" spans="1:26" x14ac:dyDescent="0.25">
      <c r="A47" s="137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</row>
    <row r="48" spans="1:26" x14ac:dyDescent="0.25">
      <c r="A48" s="137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</row>
    <row r="49" spans="1:26" x14ac:dyDescent="0.25">
      <c r="A49" s="137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</row>
    <row r="50" spans="1:26" x14ac:dyDescent="0.25">
      <c r="A50" s="137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</row>
    <row r="51" spans="1:26" x14ac:dyDescent="0.25">
      <c r="A51" s="137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</row>
    <row r="52" spans="1:26" x14ac:dyDescent="0.25">
      <c r="A52" s="137"/>
      <c r="B52" s="137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 spans="1:26" x14ac:dyDescent="0.25">
      <c r="A53" s="137"/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 spans="1:26" x14ac:dyDescent="0.25">
      <c r="A54" s="137"/>
      <c r="B54" s="137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 spans="1:26" x14ac:dyDescent="0.25">
      <c r="A55" s="137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</row>
    <row r="56" spans="1:26" x14ac:dyDescent="0.25">
      <c r="A56" s="137"/>
      <c r="B56" s="137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</sheetData>
  <mergeCells count="1">
    <mergeCell ref="E5:P7"/>
  </mergeCells>
  <printOptions horizontalCentered="1" verticalCentered="1"/>
  <pageMargins left="0" right="0" top="0" bottom="0" header="0" footer="0"/>
  <pageSetup paperSize="3" scale="130" orientation="landscape" r:id="rId1"/>
  <colBreaks count="1" manualBreakCount="1">
    <brk id="2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0919-CF37-4613-A6C4-B68B1B8D26F1}">
  <dimension ref="A1:BX158"/>
  <sheetViews>
    <sheetView showGridLines="0" topLeftCell="A52" zoomScale="80" zoomScaleNormal="80" workbookViewId="0">
      <selection activeCell="L20" sqref="L20"/>
    </sheetView>
  </sheetViews>
  <sheetFormatPr defaultRowHeight="15" x14ac:dyDescent="0.25"/>
  <cols>
    <col min="1" max="1" width="8.28515625" customWidth="1"/>
    <col min="2" max="2" width="10.5703125" customWidth="1"/>
    <col min="3" max="3" width="16" style="3" customWidth="1"/>
    <col min="4" max="4" width="10.28515625" style="3" customWidth="1"/>
    <col min="5" max="5" width="12.85546875" style="3" customWidth="1"/>
    <col min="6" max="6" width="13.28515625" customWidth="1"/>
    <col min="7" max="7" width="19.140625" customWidth="1"/>
    <col min="8" max="8" width="14.140625" customWidth="1"/>
    <col min="9" max="9" width="14" customWidth="1"/>
    <col min="10" max="10" width="12.140625" customWidth="1"/>
    <col min="11" max="11" width="20.5703125" customWidth="1"/>
    <col min="12" max="12" width="14.42578125" customWidth="1"/>
    <col min="13" max="13" width="9.42578125" customWidth="1"/>
    <col min="14" max="14" width="11" customWidth="1"/>
    <col min="15" max="15" width="10.42578125" customWidth="1"/>
    <col min="16" max="16" width="10.5703125" customWidth="1"/>
    <col min="17" max="17" width="14.140625" customWidth="1"/>
    <col min="18" max="18" width="11.42578125" customWidth="1"/>
    <col min="19" max="19" width="11.7109375" customWidth="1"/>
    <col min="20" max="20" width="12" customWidth="1"/>
    <col min="21" max="21" width="11.42578125" customWidth="1"/>
    <col min="22" max="22" width="13.140625" bestFit="1" customWidth="1"/>
    <col min="23" max="23" width="28.28515625" bestFit="1" customWidth="1"/>
    <col min="24" max="24" width="17.85546875" bestFit="1" customWidth="1"/>
    <col min="25" max="25" width="13.28515625" bestFit="1" customWidth="1"/>
    <col min="26" max="26" width="25.5703125" bestFit="1" customWidth="1"/>
    <col min="27" max="27" width="13.7109375" bestFit="1" customWidth="1"/>
    <col min="28" max="28" width="8.5703125" customWidth="1"/>
    <col min="29" max="30" width="6.140625" bestFit="1" customWidth="1"/>
    <col min="31" max="31" width="11.28515625" bestFit="1" customWidth="1"/>
    <col min="32" max="32" width="9" bestFit="1" customWidth="1"/>
    <col min="34" max="34" width="9.7109375" bestFit="1" customWidth="1"/>
    <col min="35" max="35" width="9.5703125" bestFit="1" customWidth="1"/>
    <col min="36" max="36" width="11.28515625" bestFit="1" customWidth="1"/>
    <col min="51" max="51" width="9.5703125" customWidth="1"/>
    <col min="52" max="52" width="11.140625" customWidth="1"/>
    <col min="56" max="56" width="13" customWidth="1"/>
    <col min="57" max="57" width="14" customWidth="1"/>
  </cols>
  <sheetData>
    <row r="1" spans="1:76" ht="45" x14ac:dyDescent="0.25">
      <c r="A1" s="89" t="s">
        <v>0</v>
      </c>
      <c r="B1" s="89" t="s">
        <v>1</v>
      </c>
      <c r="C1" s="97" t="s">
        <v>2</v>
      </c>
      <c r="D1" s="98" t="s">
        <v>3</v>
      </c>
      <c r="E1" s="97" t="s">
        <v>4</v>
      </c>
      <c r="F1" s="89" t="s">
        <v>5</v>
      </c>
      <c r="G1" s="99" t="s">
        <v>6</v>
      </c>
      <c r="H1" s="100" t="s">
        <v>7</v>
      </c>
      <c r="I1" s="89" t="s">
        <v>8</v>
      </c>
      <c r="J1" s="89" t="s">
        <v>9</v>
      </c>
      <c r="K1" s="101" t="s">
        <v>182</v>
      </c>
      <c r="L1" s="99" t="s">
        <v>239</v>
      </c>
      <c r="M1" s="99" t="s">
        <v>233</v>
      </c>
      <c r="N1" s="99" t="s">
        <v>240</v>
      </c>
      <c r="O1" s="99" t="s">
        <v>241</v>
      </c>
      <c r="P1" s="99" t="s">
        <v>242</v>
      </c>
      <c r="Q1" s="99" t="s">
        <v>219</v>
      </c>
      <c r="R1" s="96" t="s">
        <v>117</v>
      </c>
      <c r="S1" s="38" t="s">
        <v>118</v>
      </c>
      <c r="T1" s="36" t="s">
        <v>119</v>
      </c>
      <c r="U1" s="36" t="s">
        <v>120</v>
      </c>
    </row>
    <row r="2" spans="1:76" ht="62.25" customHeight="1" x14ac:dyDescent="0.25">
      <c r="A2" s="89">
        <v>2019</v>
      </c>
      <c r="B2" s="89">
        <v>1</v>
      </c>
      <c r="C2" s="98">
        <v>0.25</v>
      </c>
      <c r="D2" s="98">
        <v>0.1</v>
      </c>
      <c r="E2" s="98">
        <v>0.05</v>
      </c>
      <c r="F2" s="89">
        <v>1000</v>
      </c>
      <c r="G2" s="89" t="s">
        <v>16</v>
      </c>
      <c r="H2" s="89">
        <v>2.2999999999999998</v>
      </c>
      <c r="I2" s="89">
        <v>20</v>
      </c>
      <c r="J2" s="89">
        <v>35</v>
      </c>
      <c r="K2" s="89">
        <v>0</v>
      </c>
      <c r="L2" s="89">
        <v>1200</v>
      </c>
      <c r="M2" s="89">
        <v>7.2</v>
      </c>
      <c r="N2" s="89">
        <v>0.12</v>
      </c>
      <c r="O2" s="89">
        <v>0.08</v>
      </c>
      <c r="P2" s="89">
        <v>1.5</v>
      </c>
      <c r="Q2" s="89" t="str">
        <f t="shared" ref="Q2:Q33" si="0">_xlfn.IFS(OR(B2=3,B2=4,B2=5),"Summer",OR(B2=6,B2=7,B2=8),"Rainy",OR(B2=9,B2=10,B2=11),"Fall",OR(B2=12,B2=1,B2=2),"Winter")</f>
        <v>Winter</v>
      </c>
      <c r="R2">
        <v>0</v>
      </c>
      <c r="S2">
        <v>0</v>
      </c>
      <c r="T2">
        <v>0</v>
      </c>
      <c r="U2">
        <v>0</v>
      </c>
      <c r="Y2" t="s">
        <v>121</v>
      </c>
      <c r="AQ2" s="26" t="s">
        <v>0</v>
      </c>
      <c r="AR2" s="47" t="s">
        <v>4</v>
      </c>
      <c r="AS2" s="34" t="s">
        <v>10</v>
      </c>
      <c r="AT2" s="33" t="s">
        <v>13</v>
      </c>
      <c r="AU2" s="26" t="s">
        <v>0</v>
      </c>
      <c r="AV2" s="33" t="s">
        <v>15</v>
      </c>
      <c r="AW2" s="34" t="s">
        <v>228</v>
      </c>
      <c r="AX2" s="47" t="s">
        <v>2</v>
      </c>
      <c r="AY2" s="34" t="s">
        <v>10</v>
      </c>
      <c r="AZ2" s="54" t="s">
        <v>3</v>
      </c>
      <c r="BA2" s="55" t="s">
        <v>7</v>
      </c>
      <c r="BB2" s="26" t="s">
        <v>1</v>
      </c>
      <c r="BC2" s="54" t="s">
        <v>3</v>
      </c>
      <c r="BD2" s="26" t="s">
        <v>8</v>
      </c>
      <c r="BE2" s="47" t="s">
        <v>4</v>
      </c>
      <c r="BI2" s="47" t="s">
        <v>4</v>
      </c>
      <c r="BJ2" s="55" t="s">
        <v>7</v>
      </c>
      <c r="BK2" s="26" t="s">
        <v>8</v>
      </c>
      <c r="BL2" s="26" t="s">
        <v>9</v>
      </c>
      <c r="BM2" s="34" t="s">
        <v>182</v>
      </c>
      <c r="BN2" s="33" t="s">
        <v>239</v>
      </c>
      <c r="BO2" s="33" t="s">
        <v>233</v>
      </c>
      <c r="BP2" s="33" t="s">
        <v>240</v>
      </c>
      <c r="BQ2" s="33" t="s">
        <v>241</v>
      </c>
      <c r="BR2" s="33" t="s">
        <v>242</v>
      </c>
      <c r="BS2" s="47" t="s">
        <v>2</v>
      </c>
      <c r="BT2" s="54" t="s">
        <v>3</v>
      </c>
      <c r="BU2" s="26" t="s">
        <v>5</v>
      </c>
      <c r="BW2" s="33" t="s">
        <v>241</v>
      </c>
      <c r="BX2" s="26" t="s">
        <v>0</v>
      </c>
    </row>
    <row r="3" spans="1:76" ht="15.75" thickBot="1" x14ac:dyDescent="0.3">
      <c r="A3" s="89">
        <v>2019</v>
      </c>
      <c r="B3" s="89">
        <v>2</v>
      </c>
      <c r="C3" s="98">
        <v>0.27</v>
      </c>
      <c r="D3" s="98">
        <v>0.11</v>
      </c>
      <c r="E3" s="98">
        <v>0.06</v>
      </c>
      <c r="F3" s="89">
        <v>1100</v>
      </c>
      <c r="G3" s="89" t="s">
        <v>17</v>
      </c>
      <c r="H3" s="89">
        <v>2.5</v>
      </c>
      <c r="I3" s="89">
        <v>21</v>
      </c>
      <c r="J3" s="89">
        <v>36</v>
      </c>
      <c r="K3" s="89">
        <v>0.9</v>
      </c>
      <c r="L3" s="89">
        <v>1300</v>
      </c>
      <c r="M3" s="89">
        <v>7.1</v>
      </c>
      <c r="N3" s="89">
        <v>0.11</v>
      </c>
      <c r="O3" s="89">
        <v>7.0000000000000007E-2</v>
      </c>
      <c r="P3" s="89">
        <v>1.6</v>
      </c>
      <c r="Q3" s="89" t="str">
        <f t="shared" si="0"/>
        <v>Winter</v>
      </c>
      <c r="R3">
        <f>L2</f>
        <v>1200</v>
      </c>
      <c r="S3">
        <v>0</v>
      </c>
      <c r="T3">
        <f t="shared" ref="T3:T34" si="1">AVERAGE(L2:L4)</f>
        <v>1250</v>
      </c>
      <c r="U3">
        <v>0</v>
      </c>
      <c r="AQ3" s="46">
        <v>2019</v>
      </c>
      <c r="AR3" s="45">
        <v>0.05</v>
      </c>
      <c r="AS3" s="46" t="b">
        <f>IF(ISBLANK(AW:AW),0)</f>
        <v>0</v>
      </c>
      <c r="AT3" s="46">
        <v>0.12</v>
      </c>
      <c r="AU3" s="46">
        <v>2019</v>
      </c>
      <c r="AV3" s="46">
        <v>1.5</v>
      </c>
      <c r="AW3" s="46">
        <v>0</v>
      </c>
      <c r="AX3" s="45">
        <v>0.25</v>
      </c>
      <c r="AY3" s="46">
        <v>0</v>
      </c>
      <c r="AZ3" s="45">
        <v>0.1</v>
      </c>
      <c r="BA3" s="46">
        <v>2.2999999999999998</v>
      </c>
      <c r="BB3" s="46">
        <v>1</v>
      </c>
      <c r="BC3" s="45">
        <v>0.1</v>
      </c>
      <c r="BD3" s="46">
        <v>20</v>
      </c>
      <c r="BE3" s="45">
        <v>0.05</v>
      </c>
      <c r="BI3" s="45">
        <v>0.05</v>
      </c>
      <c r="BJ3" s="46">
        <v>2.2999999999999998</v>
      </c>
      <c r="BK3" s="46">
        <v>20</v>
      </c>
      <c r="BL3" s="46">
        <v>35</v>
      </c>
      <c r="BM3" s="46">
        <v>0</v>
      </c>
      <c r="BN3" s="46">
        <v>1200</v>
      </c>
      <c r="BO3" s="46">
        <v>7.2</v>
      </c>
      <c r="BP3" s="46">
        <v>0.12</v>
      </c>
      <c r="BQ3" s="46">
        <v>0.08</v>
      </c>
      <c r="BR3" s="46">
        <v>1.5</v>
      </c>
      <c r="BS3" s="45">
        <v>0.25</v>
      </c>
      <c r="BT3" s="45">
        <v>0.1</v>
      </c>
      <c r="BU3" s="46">
        <v>1000</v>
      </c>
      <c r="BW3" s="46">
        <v>0.08</v>
      </c>
      <c r="BX3" s="46">
        <v>2019</v>
      </c>
    </row>
    <row r="4" spans="1:76" x14ac:dyDescent="0.25">
      <c r="A4" s="89">
        <v>2019</v>
      </c>
      <c r="B4" s="89">
        <v>3</v>
      </c>
      <c r="C4" s="98">
        <v>0.26</v>
      </c>
      <c r="D4" s="98">
        <v>0.12</v>
      </c>
      <c r="E4" s="98">
        <v>7.0000000000000007E-2</v>
      </c>
      <c r="F4" s="89">
        <v>1200</v>
      </c>
      <c r="G4" s="89" t="s">
        <v>18</v>
      </c>
      <c r="H4" s="89">
        <v>2.6</v>
      </c>
      <c r="I4" s="89">
        <v>22</v>
      </c>
      <c r="J4" s="89">
        <v>34</v>
      </c>
      <c r="K4" s="89">
        <v>0.7</v>
      </c>
      <c r="L4" s="89">
        <v>1250</v>
      </c>
      <c r="M4" s="89">
        <v>7</v>
      </c>
      <c r="N4" s="89">
        <v>0.1</v>
      </c>
      <c r="O4" s="89">
        <v>0.09</v>
      </c>
      <c r="P4" s="89">
        <v>1.7</v>
      </c>
      <c r="Q4" s="89" t="str">
        <f t="shared" si="0"/>
        <v>Summer</v>
      </c>
      <c r="R4">
        <f t="shared" ref="R4:R35" si="2">0.5*L3+0.5*R3</f>
        <v>1250</v>
      </c>
      <c r="S4">
        <v>0</v>
      </c>
      <c r="T4">
        <f t="shared" si="1"/>
        <v>1316.6666666666667</v>
      </c>
      <c r="U4">
        <v>0</v>
      </c>
      <c r="Y4" s="41" t="s">
        <v>122</v>
      </c>
      <c r="Z4" s="41"/>
      <c r="AQ4" s="1">
        <v>2019</v>
      </c>
      <c r="AR4" s="2">
        <v>0.06</v>
      </c>
      <c r="AS4" s="1">
        <v>0.9</v>
      </c>
      <c r="AT4" s="1">
        <v>0.11</v>
      </c>
      <c r="AU4" s="1">
        <v>2019</v>
      </c>
      <c r="AV4" s="1">
        <v>1.6</v>
      </c>
      <c r="AW4" s="1">
        <v>0.9</v>
      </c>
      <c r="AX4" s="2">
        <v>0.27</v>
      </c>
      <c r="AY4" s="1">
        <v>0.9</v>
      </c>
      <c r="AZ4" s="2">
        <v>0.11</v>
      </c>
      <c r="BA4" s="1">
        <v>2.5</v>
      </c>
      <c r="BB4" s="1">
        <v>2</v>
      </c>
      <c r="BC4" s="2">
        <v>0.11</v>
      </c>
      <c r="BD4" s="1">
        <v>21</v>
      </c>
      <c r="BE4" s="2">
        <v>0.06</v>
      </c>
      <c r="BI4" s="2">
        <v>0.06</v>
      </c>
      <c r="BJ4" s="1">
        <v>2.5</v>
      </c>
      <c r="BK4" s="1">
        <v>21</v>
      </c>
      <c r="BL4" s="1">
        <v>36</v>
      </c>
      <c r="BM4" s="1">
        <v>0.9</v>
      </c>
      <c r="BN4" s="1">
        <v>1300</v>
      </c>
      <c r="BO4" s="1">
        <v>7.1</v>
      </c>
      <c r="BP4" s="1">
        <v>0.11</v>
      </c>
      <c r="BQ4" s="1">
        <v>7.0000000000000007E-2</v>
      </c>
      <c r="BR4" s="1">
        <v>1.6</v>
      </c>
      <c r="BS4" s="2">
        <v>0.27</v>
      </c>
      <c r="BT4" s="2">
        <v>0.11</v>
      </c>
      <c r="BU4" s="1">
        <v>1100</v>
      </c>
      <c r="BW4" s="1">
        <v>7.0000000000000007E-2</v>
      </c>
      <c r="BX4" s="1">
        <v>2019</v>
      </c>
    </row>
    <row r="5" spans="1:76" x14ac:dyDescent="0.25">
      <c r="A5" s="89">
        <v>2019</v>
      </c>
      <c r="B5" s="89">
        <v>4</v>
      </c>
      <c r="C5" s="98">
        <v>0.28000000000000003</v>
      </c>
      <c r="D5" s="98">
        <v>0.09</v>
      </c>
      <c r="E5" s="98">
        <v>0.08</v>
      </c>
      <c r="F5" s="89">
        <v>1250</v>
      </c>
      <c r="G5" s="89" t="s">
        <v>19</v>
      </c>
      <c r="H5" s="89">
        <v>2.7</v>
      </c>
      <c r="I5" s="89">
        <v>20</v>
      </c>
      <c r="J5" s="89">
        <v>34</v>
      </c>
      <c r="K5" s="89">
        <v>0.6</v>
      </c>
      <c r="L5" s="89">
        <v>1400</v>
      </c>
      <c r="M5" s="89">
        <v>6.9</v>
      </c>
      <c r="N5" s="89">
        <v>0.09</v>
      </c>
      <c r="O5" s="89">
        <v>0.06</v>
      </c>
      <c r="P5" s="89">
        <v>1.8</v>
      </c>
      <c r="Q5" s="89" t="str">
        <f t="shared" si="0"/>
        <v>Summer</v>
      </c>
      <c r="R5">
        <f t="shared" si="2"/>
        <v>1250</v>
      </c>
      <c r="S5">
        <v>0</v>
      </c>
      <c r="T5">
        <f t="shared" si="1"/>
        <v>1383.3333333333333</v>
      </c>
      <c r="U5">
        <f t="shared" ref="U5:U36" si="3">SQRT(SUMXMY2(L4:L6,T3:T5)/3)</f>
        <v>82.77591347639634</v>
      </c>
      <c r="V5" s="10" t="s">
        <v>36</v>
      </c>
      <c r="W5" t="s">
        <v>38</v>
      </c>
      <c r="Y5" t="s">
        <v>123</v>
      </c>
      <c r="Z5">
        <v>0.99654021592136977</v>
      </c>
      <c r="AQ5" s="46">
        <v>2019</v>
      </c>
      <c r="AR5" s="45">
        <v>7.0000000000000007E-2</v>
      </c>
      <c r="AS5" s="46">
        <v>0.7</v>
      </c>
      <c r="AT5" s="46">
        <v>0.1</v>
      </c>
      <c r="AU5" s="46">
        <v>2019</v>
      </c>
      <c r="AV5" s="46">
        <v>1.7</v>
      </c>
      <c r="AW5" s="46">
        <v>0.7</v>
      </c>
      <c r="AX5" s="45">
        <v>0.26</v>
      </c>
      <c r="AY5" s="46">
        <v>0.7</v>
      </c>
      <c r="AZ5" s="45">
        <v>0.12</v>
      </c>
      <c r="BA5" s="46">
        <v>2.6</v>
      </c>
      <c r="BB5" s="46">
        <v>3</v>
      </c>
      <c r="BC5" s="45">
        <v>0.12</v>
      </c>
      <c r="BD5" s="46">
        <v>22</v>
      </c>
      <c r="BE5" s="45">
        <v>7.0000000000000007E-2</v>
      </c>
      <c r="BI5" s="45">
        <v>7.0000000000000007E-2</v>
      </c>
      <c r="BJ5" s="46">
        <v>2.6</v>
      </c>
      <c r="BK5" s="46">
        <v>22</v>
      </c>
      <c r="BL5" s="46">
        <v>34</v>
      </c>
      <c r="BM5" s="46">
        <v>0.7</v>
      </c>
      <c r="BN5" s="46">
        <v>1250</v>
      </c>
      <c r="BO5" s="46">
        <v>7</v>
      </c>
      <c r="BP5" s="46">
        <v>0.1</v>
      </c>
      <c r="BQ5" s="46">
        <v>0.09</v>
      </c>
      <c r="BR5" s="46">
        <v>1.7</v>
      </c>
      <c r="BS5" s="45">
        <v>0.26</v>
      </c>
      <c r="BT5" s="45">
        <v>0.12</v>
      </c>
      <c r="BU5" s="46">
        <v>1200</v>
      </c>
      <c r="BW5" s="46">
        <v>0.09</v>
      </c>
      <c r="BX5" s="46">
        <v>2019</v>
      </c>
    </row>
    <row r="6" spans="1:76" x14ac:dyDescent="0.25">
      <c r="A6" s="89">
        <v>2019</v>
      </c>
      <c r="B6" s="89">
        <v>5</v>
      </c>
      <c r="C6" s="98">
        <v>0.28999999999999998</v>
      </c>
      <c r="D6" s="98">
        <v>0.08</v>
      </c>
      <c r="E6" s="98">
        <v>0.09</v>
      </c>
      <c r="F6" s="89">
        <v>1250</v>
      </c>
      <c r="G6" s="89" t="s">
        <v>17</v>
      </c>
      <c r="H6" s="89">
        <v>2.8</v>
      </c>
      <c r="I6" s="89">
        <v>19</v>
      </c>
      <c r="J6" s="89">
        <v>34</v>
      </c>
      <c r="K6" s="89">
        <v>0.5</v>
      </c>
      <c r="L6" s="89">
        <v>1500</v>
      </c>
      <c r="M6" s="89">
        <v>6.8</v>
      </c>
      <c r="N6" s="89">
        <v>0.08</v>
      </c>
      <c r="O6" s="89">
        <v>0.05</v>
      </c>
      <c r="P6" s="89">
        <v>1.9</v>
      </c>
      <c r="Q6" s="89" t="str">
        <f t="shared" si="0"/>
        <v>Summer</v>
      </c>
      <c r="R6">
        <f t="shared" si="2"/>
        <v>1325</v>
      </c>
      <c r="S6">
        <f t="shared" ref="S6:S37" si="4">SQRT(SUMXMY2(L3:L5,R3:R5)/3)</f>
        <v>104.08329997330664</v>
      </c>
      <c r="T6">
        <f t="shared" si="1"/>
        <v>1500</v>
      </c>
      <c r="U6">
        <f t="shared" si="3"/>
        <v>100.9216784699164</v>
      </c>
      <c r="V6" s="11">
        <v>1</v>
      </c>
      <c r="W6" s="6">
        <v>4071.4285714285716</v>
      </c>
      <c r="Y6" t="s">
        <v>124</v>
      </c>
      <c r="Z6">
        <v>0.99309240194861026</v>
      </c>
      <c r="AQ6" s="1">
        <v>2019</v>
      </c>
      <c r="AR6" s="2">
        <v>0.08</v>
      </c>
      <c r="AS6" s="1">
        <v>0.6</v>
      </c>
      <c r="AT6" s="1">
        <v>0.09</v>
      </c>
      <c r="AU6" s="1">
        <v>2019</v>
      </c>
      <c r="AV6" s="1">
        <v>1.8</v>
      </c>
      <c r="AW6" s="1">
        <v>0.6</v>
      </c>
      <c r="AX6" s="2">
        <v>0.28000000000000003</v>
      </c>
      <c r="AY6" s="1">
        <v>0.6</v>
      </c>
      <c r="AZ6" s="2">
        <v>0.09</v>
      </c>
      <c r="BA6" s="1">
        <v>2.7</v>
      </c>
      <c r="BB6" s="1">
        <v>4</v>
      </c>
      <c r="BC6" s="2">
        <v>0.09</v>
      </c>
      <c r="BD6" s="1">
        <v>20</v>
      </c>
      <c r="BE6" s="2">
        <v>0.08</v>
      </c>
      <c r="BI6" s="2">
        <v>0.08</v>
      </c>
      <c r="BJ6" s="1">
        <v>2.7</v>
      </c>
      <c r="BK6" s="1">
        <v>20</v>
      </c>
      <c r="BL6" s="1">
        <v>34</v>
      </c>
      <c r="BM6" s="1">
        <v>0.6</v>
      </c>
      <c r="BN6" s="1">
        <v>1400</v>
      </c>
      <c r="BO6" s="1">
        <v>6.9</v>
      </c>
      <c r="BP6" s="1">
        <v>0.09</v>
      </c>
      <c r="BQ6" s="1">
        <v>0.06</v>
      </c>
      <c r="BR6" s="1">
        <v>1.8</v>
      </c>
      <c r="BS6" s="2">
        <v>0.28000000000000003</v>
      </c>
      <c r="BT6" s="2">
        <v>0.09</v>
      </c>
      <c r="BU6" s="1">
        <v>1250</v>
      </c>
      <c r="BW6" s="1">
        <v>0.06</v>
      </c>
      <c r="BX6" s="1">
        <v>2019</v>
      </c>
    </row>
    <row r="7" spans="1:76" x14ac:dyDescent="0.25">
      <c r="A7" s="89">
        <v>2019</v>
      </c>
      <c r="B7" s="89">
        <v>6</v>
      </c>
      <c r="C7" s="98">
        <v>0.28999999999999998</v>
      </c>
      <c r="D7" s="98">
        <v>0.1</v>
      </c>
      <c r="E7" s="98">
        <v>0.05</v>
      </c>
      <c r="F7" s="89">
        <v>1300</v>
      </c>
      <c r="G7" s="89" t="s">
        <v>16</v>
      </c>
      <c r="H7" s="89">
        <v>2.9</v>
      </c>
      <c r="I7" s="89">
        <v>18</v>
      </c>
      <c r="J7" s="89">
        <v>36</v>
      </c>
      <c r="K7" s="89">
        <v>0.4</v>
      </c>
      <c r="L7" s="89">
        <v>1600</v>
      </c>
      <c r="M7" s="89">
        <v>6.7</v>
      </c>
      <c r="N7" s="89">
        <v>7.0000000000000007E-2</v>
      </c>
      <c r="O7" s="89">
        <v>0.04</v>
      </c>
      <c r="P7" s="89">
        <v>2</v>
      </c>
      <c r="Q7" s="89" t="str">
        <f t="shared" si="0"/>
        <v>Rainy</v>
      </c>
      <c r="R7">
        <f t="shared" si="2"/>
        <v>1412.5</v>
      </c>
      <c r="S7">
        <f t="shared" si="4"/>
        <v>133.07266185559425</v>
      </c>
      <c r="T7">
        <f t="shared" si="1"/>
        <v>1600</v>
      </c>
      <c r="U7">
        <f t="shared" si="3"/>
        <v>105.84754935143143</v>
      </c>
      <c r="V7" s="11">
        <v>2</v>
      </c>
      <c r="W7" s="6">
        <v>4171.4285714285716</v>
      </c>
      <c r="Y7" t="s">
        <v>125</v>
      </c>
      <c r="Z7">
        <v>0.9929081993339065</v>
      </c>
      <c r="AQ7" s="46">
        <v>2019</v>
      </c>
      <c r="AR7" s="45">
        <v>0.09</v>
      </c>
      <c r="AS7" s="46">
        <v>0.5</v>
      </c>
      <c r="AT7" s="46">
        <v>0.08</v>
      </c>
      <c r="AU7" s="46">
        <v>2019</v>
      </c>
      <c r="AV7" s="46">
        <v>1.9</v>
      </c>
      <c r="AW7" s="46">
        <v>0.5</v>
      </c>
      <c r="AX7" s="45">
        <v>0.28999999999999998</v>
      </c>
      <c r="AY7" s="46">
        <v>0.5</v>
      </c>
      <c r="AZ7" s="45">
        <v>0.08</v>
      </c>
      <c r="BA7" s="46">
        <v>2.8</v>
      </c>
      <c r="BB7" s="46">
        <v>5</v>
      </c>
      <c r="BC7" s="45">
        <v>0.08</v>
      </c>
      <c r="BD7" s="46">
        <v>19</v>
      </c>
      <c r="BE7" s="45">
        <v>0.09</v>
      </c>
      <c r="BI7" s="45">
        <v>0.09</v>
      </c>
      <c r="BJ7" s="46">
        <v>2.8</v>
      </c>
      <c r="BK7" s="46">
        <v>19</v>
      </c>
      <c r="BL7" s="46">
        <v>34</v>
      </c>
      <c r="BM7" s="46">
        <v>0.5</v>
      </c>
      <c r="BN7" s="46">
        <v>1500</v>
      </c>
      <c r="BO7" s="46">
        <v>6.8</v>
      </c>
      <c r="BP7" s="46">
        <v>0.08</v>
      </c>
      <c r="BQ7" s="46">
        <v>0.05</v>
      </c>
      <c r="BR7" s="46">
        <v>1.9</v>
      </c>
      <c r="BS7" s="45">
        <v>0.28999999999999998</v>
      </c>
      <c r="BT7" s="45">
        <v>0.08</v>
      </c>
      <c r="BU7" s="46">
        <v>1250</v>
      </c>
      <c r="BW7" s="46">
        <v>0.05</v>
      </c>
      <c r="BX7" s="46">
        <v>2019</v>
      </c>
    </row>
    <row r="8" spans="1:76" x14ac:dyDescent="0.25">
      <c r="A8" s="89">
        <v>2019</v>
      </c>
      <c r="B8" s="89">
        <v>7</v>
      </c>
      <c r="C8" s="98">
        <v>0.31</v>
      </c>
      <c r="D8" s="98">
        <v>0.1</v>
      </c>
      <c r="E8" s="98">
        <v>7.0000000000000007E-2</v>
      </c>
      <c r="F8" s="89">
        <v>1400</v>
      </c>
      <c r="G8" s="89" t="s">
        <v>18</v>
      </c>
      <c r="H8" s="89">
        <v>2.8</v>
      </c>
      <c r="I8" s="89">
        <v>20</v>
      </c>
      <c r="J8" s="89">
        <v>35</v>
      </c>
      <c r="K8" s="89">
        <v>0.3</v>
      </c>
      <c r="L8" s="89">
        <v>1700</v>
      </c>
      <c r="M8" s="89">
        <v>6.6</v>
      </c>
      <c r="N8" s="89">
        <v>0.06</v>
      </c>
      <c r="O8" s="89">
        <v>0.03</v>
      </c>
      <c r="P8" s="89">
        <v>2.1</v>
      </c>
      <c r="Q8" s="89" t="str">
        <f t="shared" si="0"/>
        <v>Rainy</v>
      </c>
      <c r="R8">
        <f t="shared" si="2"/>
        <v>1506.25</v>
      </c>
      <c r="S8">
        <f t="shared" si="4"/>
        <v>171.54324041865752</v>
      </c>
      <c r="T8">
        <f t="shared" si="1"/>
        <v>1700</v>
      </c>
      <c r="U8">
        <f t="shared" si="3"/>
        <v>100</v>
      </c>
      <c r="V8" s="11">
        <v>3</v>
      </c>
      <c r="W8" s="6">
        <v>4250</v>
      </c>
      <c r="Y8" t="s">
        <v>126</v>
      </c>
      <c r="Z8">
        <v>140.22955728134789</v>
      </c>
      <c r="AQ8" s="1">
        <v>2019</v>
      </c>
      <c r="AR8" s="2">
        <v>0.05</v>
      </c>
      <c r="AS8" s="1">
        <v>0.4</v>
      </c>
      <c r="AT8" s="1">
        <v>7.0000000000000007E-2</v>
      </c>
      <c r="AU8" s="1">
        <v>2019</v>
      </c>
      <c r="AV8" s="1">
        <v>2</v>
      </c>
      <c r="AW8" s="1">
        <v>0.4</v>
      </c>
      <c r="AX8" s="2">
        <v>0.28999999999999998</v>
      </c>
      <c r="AY8" s="1">
        <v>0.4</v>
      </c>
      <c r="AZ8" s="2">
        <v>0.1</v>
      </c>
      <c r="BA8" s="1">
        <v>2.9</v>
      </c>
      <c r="BB8" s="1">
        <v>6</v>
      </c>
      <c r="BC8" s="2">
        <v>0.1</v>
      </c>
      <c r="BD8" s="1">
        <v>18</v>
      </c>
      <c r="BE8" s="2">
        <v>0.05</v>
      </c>
      <c r="BI8" s="2">
        <v>0.05</v>
      </c>
      <c r="BJ8" s="1">
        <v>2.9</v>
      </c>
      <c r="BK8" s="1">
        <v>18</v>
      </c>
      <c r="BL8" s="1">
        <v>36</v>
      </c>
      <c r="BM8" s="1">
        <v>0.4</v>
      </c>
      <c r="BN8" s="1">
        <v>1600</v>
      </c>
      <c r="BO8" s="1">
        <v>6.7</v>
      </c>
      <c r="BP8" s="1">
        <v>7.0000000000000007E-2</v>
      </c>
      <c r="BQ8" s="1">
        <v>0.04</v>
      </c>
      <c r="BR8" s="1">
        <v>2</v>
      </c>
      <c r="BS8" s="2">
        <v>0.28999999999999998</v>
      </c>
      <c r="BT8" s="2">
        <v>0.1</v>
      </c>
      <c r="BU8" s="1">
        <v>1300</v>
      </c>
      <c r="BW8" s="1">
        <v>0.04</v>
      </c>
      <c r="BX8" s="1">
        <v>2019</v>
      </c>
    </row>
    <row r="9" spans="1:76" ht="15.75" thickBot="1" x14ac:dyDescent="0.3">
      <c r="A9" s="89">
        <v>2019</v>
      </c>
      <c r="B9" s="89">
        <v>8</v>
      </c>
      <c r="C9" s="98">
        <v>0.32</v>
      </c>
      <c r="D9" s="98">
        <v>0.1</v>
      </c>
      <c r="E9" s="98">
        <v>7.0000000000000007E-2</v>
      </c>
      <c r="F9" s="89">
        <v>1450</v>
      </c>
      <c r="G9" s="89" t="s">
        <v>17</v>
      </c>
      <c r="H9" s="89">
        <v>2.8</v>
      </c>
      <c r="I9" s="89">
        <v>20</v>
      </c>
      <c r="J9" s="89">
        <v>33</v>
      </c>
      <c r="K9" s="89">
        <v>0.2</v>
      </c>
      <c r="L9" s="89">
        <v>1800</v>
      </c>
      <c r="M9" s="89">
        <v>6.5</v>
      </c>
      <c r="N9" s="89">
        <v>0.05</v>
      </c>
      <c r="O9" s="89">
        <v>0.02</v>
      </c>
      <c r="P9" s="89">
        <v>2.2000000000000002</v>
      </c>
      <c r="Q9" s="89" t="str">
        <f t="shared" si="0"/>
        <v>Rainy</v>
      </c>
      <c r="R9">
        <f t="shared" si="2"/>
        <v>1603.125</v>
      </c>
      <c r="S9">
        <f t="shared" si="4"/>
        <v>185.58045200577206</v>
      </c>
      <c r="T9">
        <f t="shared" si="1"/>
        <v>1800</v>
      </c>
      <c r="U9">
        <f t="shared" si="3"/>
        <v>100</v>
      </c>
      <c r="V9" s="11">
        <v>4</v>
      </c>
      <c r="W9" s="6">
        <v>4357.1428571428569</v>
      </c>
      <c r="Y9" s="39" t="s">
        <v>127</v>
      </c>
      <c r="Z9" s="39">
        <v>78</v>
      </c>
      <c r="AQ9" s="46">
        <v>2019</v>
      </c>
      <c r="AR9" s="45">
        <v>7.0000000000000007E-2</v>
      </c>
      <c r="AS9" s="46">
        <v>0.3</v>
      </c>
      <c r="AT9" s="46">
        <v>0.06</v>
      </c>
      <c r="AU9" s="46">
        <v>2019</v>
      </c>
      <c r="AV9" s="46">
        <v>2.1</v>
      </c>
      <c r="AW9" s="46">
        <v>0.3</v>
      </c>
      <c r="AX9" s="45">
        <v>0.31</v>
      </c>
      <c r="AY9" s="46">
        <v>0.3</v>
      </c>
      <c r="AZ9" s="45">
        <v>0.1</v>
      </c>
      <c r="BA9" s="46">
        <v>2.8</v>
      </c>
      <c r="BB9" s="46">
        <v>7</v>
      </c>
      <c r="BC9" s="45">
        <v>0.1</v>
      </c>
      <c r="BD9" s="46">
        <v>20</v>
      </c>
      <c r="BE9" s="45">
        <v>7.0000000000000007E-2</v>
      </c>
      <c r="BI9" s="45">
        <v>7.0000000000000007E-2</v>
      </c>
      <c r="BJ9" s="46">
        <v>2.8</v>
      </c>
      <c r="BK9" s="46">
        <v>20</v>
      </c>
      <c r="BL9" s="46">
        <v>35</v>
      </c>
      <c r="BM9" s="46">
        <v>0.3</v>
      </c>
      <c r="BN9" s="46">
        <v>1700</v>
      </c>
      <c r="BO9" s="46">
        <v>6.6</v>
      </c>
      <c r="BP9" s="46">
        <v>0.06</v>
      </c>
      <c r="BQ9" s="46">
        <v>0.03</v>
      </c>
      <c r="BR9" s="46">
        <v>2.1</v>
      </c>
      <c r="BS9" s="45">
        <v>0.31</v>
      </c>
      <c r="BT9" s="45">
        <v>0.1</v>
      </c>
      <c r="BU9" s="46">
        <v>1400</v>
      </c>
      <c r="BW9" s="46">
        <v>0.03</v>
      </c>
      <c r="BX9" s="46">
        <v>2019</v>
      </c>
    </row>
    <row r="10" spans="1:76" x14ac:dyDescent="0.25">
      <c r="A10" s="89">
        <v>2019</v>
      </c>
      <c r="B10" s="89">
        <v>9</v>
      </c>
      <c r="C10" s="98">
        <v>0.33</v>
      </c>
      <c r="D10" s="98">
        <v>0.11</v>
      </c>
      <c r="E10" s="98">
        <v>0.08</v>
      </c>
      <c r="F10" s="89">
        <v>1500</v>
      </c>
      <c r="G10" s="89" t="s">
        <v>19</v>
      </c>
      <c r="H10" s="89">
        <v>2.7</v>
      </c>
      <c r="I10" s="89">
        <v>21</v>
      </c>
      <c r="J10" s="89">
        <v>32</v>
      </c>
      <c r="K10" s="89">
        <v>0.1</v>
      </c>
      <c r="L10" s="89">
        <v>1900</v>
      </c>
      <c r="M10" s="89">
        <v>6.4</v>
      </c>
      <c r="N10" s="89">
        <v>0.04</v>
      </c>
      <c r="O10" s="89">
        <v>0.01</v>
      </c>
      <c r="P10" s="89">
        <v>2.2999999999999998</v>
      </c>
      <c r="Q10" s="89" t="str">
        <f t="shared" si="0"/>
        <v>Fall</v>
      </c>
      <c r="R10">
        <f t="shared" si="2"/>
        <v>1701.5625</v>
      </c>
      <c r="S10">
        <f t="shared" si="4"/>
        <v>192.74774371787944</v>
      </c>
      <c r="T10">
        <f t="shared" si="1"/>
        <v>1900</v>
      </c>
      <c r="U10">
        <f t="shared" si="3"/>
        <v>100</v>
      </c>
      <c r="V10" s="11">
        <v>5</v>
      </c>
      <c r="W10" s="6">
        <v>4457.1428571428569</v>
      </c>
      <c r="AQ10" s="1">
        <v>2019</v>
      </c>
      <c r="AR10" s="2">
        <v>7.0000000000000007E-2</v>
      </c>
      <c r="AS10" s="1">
        <v>0.2</v>
      </c>
      <c r="AT10" s="1">
        <v>0.05</v>
      </c>
      <c r="AU10" s="1">
        <v>2019</v>
      </c>
      <c r="AV10" s="1">
        <v>2.2000000000000002</v>
      </c>
      <c r="AW10" s="1">
        <v>0.2</v>
      </c>
      <c r="AX10" s="2">
        <v>0.32</v>
      </c>
      <c r="AY10" s="1">
        <v>0.2</v>
      </c>
      <c r="AZ10" s="2">
        <v>0.1</v>
      </c>
      <c r="BA10" s="1">
        <v>2.8</v>
      </c>
      <c r="BB10" s="1">
        <v>8</v>
      </c>
      <c r="BC10" s="2">
        <v>0.1</v>
      </c>
      <c r="BD10" s="1">
        <v>20</v>
      </c>
      <c r="BE10" s="2">
        <v>7.0000000000000007E-2</v>
      </c>
      <c r="BI10" s="2">
        <v>7.0000000000000007E-2</v>
      </c>
      <c r="BJ10" s="1">
        <v>2.8</v>
      </c>
      <c r="BK10" s="1">
        <v>20</v>
      </c>
      <c r="BL10" s="1">
        <v>33</v>
      </c>
      <c r="BM10" s="1">
        <v>0.2</v>
      </c>
      <c r="BN10" s="1">
        <v>1800</v>
      </c>
      <c r="BO10" s="1">
        <v>6.5</v>
      </c>
      <c r="BP10" s="1">
        <v>0.05</v>
      </c>
      <c r="BQ10" s="1">
        <v>0.02</v>
      </c>
      <c r="BR10" s="1">
        <v>2.2000000000000002</v>
      </c>
      <c r="BS10" s="2">
        <v>0.32</v>
      </c>
      <c r="BT10" s="2">
        <v>0.1</v>
      </c>
      <c r="BU10" s="1">
        <v>1450</v>
      </c>
      <c r="BW10" s="1">
        <v>0.02</v>
      </c>
      <c r="BX10" s="1">
        <v>2019</v>
      </c>
    </row>
    <row r="11" spans="1:76" ht="15.75" thickBot="1" x14ac:dyDescent="0.3">
      <c r="A11" s="89">
        <v>2019</v>
      </c>
      <c r="B11" s="89">
        <v>10</v>
      </c>
      <c r="C11" s="98">
        <v>0.35</v>
      </c>
      <c r="D11" s="98">
        <v>0.09</v>
      </c>
      <c r="E11" s="98">
        <v>0.1</v>
      </c>
      <c r="F11" s="89">
        <v>1600</v>
      </c>
      <c r="G11" s="89" t="s">
        <v>17</v>
      </c>
      <c r="H11" s="89">
        <v>2.6</v>
      </c>
      <c r="I11" s="89">
        <v>22</v>
      </c>
      <c r="J11" s="89">
        <v>32</v>
      </c>
      <c r="K11" s="89">
        <v>0.2</v>
      </c>
      <c r="L11" s="89">
        <v>2000</v>
      </c>
      <c r="M11" s="89">
        <v>6.3</v>
      </c>
      <c r="N11" s="89">
        <v>0.03</v>
      </c>
      <c r="O11" s="89">
        <v>0.05</v>
      </c>
      <c r="P11" s="89">
        <v>2.4</v>
      </c>
      <c r="Q11" s="89" t="str">
        <f t="shared" si="0"/>
        <v>Fall</v>
      </c>
      <c r="R11">
        <f t="shared" si="2"/>
        <v>1800.78125</v>
      </c>
      <c r="S11">
        <f t="shared" si="4"/>
        <v>196.36383707398025</v>
      </c>
      <c r="T11">
        <f t="shared" si="1"/>
        <v>2000</v>
      </c>
      <c r="U11">
        <f t="shared" si="3"/>
        <v>100</v>
      </c>
      <c r="V11" s="11">
        <v>6</v>
      </c>
      <c r="W11" s="6">
        <v>4557.1428571428569</v>
      </c>
      <c r="Y11" t="s">
        <v>128</v>
      </c>
      <c r="AQ11" s="46">
        <v>2019</v>
      </c>
      <c r="AR11" s="45">
        <v>0.08</v>
      </c>
      <c r="AS11" s="46">
        <v>0.1</v>
      </c>
      <c r="AT11" s="46">
        <v>0.04</v>
      </c>
      <c r="AU11" s="46">
        <v>2019</v>
      </c>
      <c r="AV11" s="46">
        <v>2.2999999999999998</v>
      </c>
      <c r="AW11" s="46">
        <v>0.1</v>
      </c>
      <c r="AX11" s="45">
        <v>0.33</v>
      </c>
      <c r="AY11" s="46">
        <v>0.1</v>
      </c>
      <c r="AZ11" s="45">
        <v>0.11</v>
      </c>
      <c r="BA11" s="46">
        <v>2.7</v>
      </c>
      <c r="BB11" s="46">
        <v>9</v>
      </c>
      <c r="BC11" s="45">
        <v>0.11</v>
      </c>
      <c r="BD11" s="46">
        <v>21</v>
      </c>
      <c r="BE11" s="45">
        <v>0.08</v>
      </c>
      <c r="BI11" s="45">
        <v>0.08</v>
      </c>
      <c r="BJ11" s="46">
        <v>2.7</v>
      </c>
      <c r="BK11" s="46">
        <v>21</v>
      </c>
      <c r="BL11" s="46">
        <v>32</v>
      </c>
      <c r="BM11" s="46">
        <v>0.1</v>
      </c>
      <c r="BN11" s="46">
        <v>1900</v>
      </c>
      <c r="BO11" s="46">
        <v>6.4</v>
      </c>
      <c r="BP11" s="46">
        <v>0.04</v>
      </c>
      <c r="BQ11" s="46">
        <v>0.01</v>
      </c>
      <c r="BR11" s="46">
        <v>2.2999999999999998</v>
      </c>
      <c r="BS11" s="45">
        <v>0.33</v>
      </c>
      <c r="BT11" s="45">
        <v>0.11</v>
      </c>
      <c r="BU11" s="46">
        <v>1500</v>
      </c>
      <c r="BW11" s="46">
        <v>0.01</v>
      </c>
      <c r="BX11" s="46">
        <v>2019</v>
      </c>
    </row>
    <row r="12" spans="1:76" x14ac:dyDescent="0.25">
      <c r="A12" s="89">
        <v>2019</v>
      </c>
      <c r="B12" s="89">
        <v>11</v>
      </c>
      <c r="C12" s="98">
        <v>0.36</v>
      </c>
      <c r="D12" s="98">
        <v>0.08</v>
      </c>
      <c r="E12" s="98">
        <v>0.05</v>
      </c>
      <c r="F12" s="89">
        <v>1600</v>
      </c>
      <c r="G12" s="89" t="s">
        <v>16</v>
      </c>
      <c r="H12" s="89">
        <v>2.6</v>
      </c>
      <c r="I12" s="89">
        <v>23</v>
      </c>
      <c r="J12" s="89">
        <v>30</v>
      </c>
      <c r="K12" s="89">
        <v>0.3</v>
      </c>
      <c r="L12" s="89">
        <v>2100</v>
      </c>
      <c r="M12" s="89">
        <v>6.2</v>
      </c>
      <c r="N12" s="89">
        <v>0.02</v>
      </c>
      <c r="O12" s="89">
        <v>0.04</v>
      </c>
      <c r="P12" s="89">
        <v>2.5</v>
      </c>
      <c r="Q12" s="89" t="str">
        <f t="shared" si="0"/>
        <v>Fall</v>
      </c>
      <c r="R12">
        <f t="shared" si="2"/>
        <v>1900.390625</v>
      </c>
      <c r="S12">
        <f t="shared" si="4"/>
        <v>198.17947874154589</v>
      </c>
      <c r="T12">
        <f t="shared" si="1"/>
        <v>2100</v>
      </c>
      <c r="U12">
        <f t="shared" si="3"/>
        <v>100</v>
      </c>
      <c r="V12" s="11">
        <v>7</v>
      </c>
      <c r="W12" s="6">
        <v>4100</v>
      </c>
      <c r="Y12" s="40"/>
      <c r="Z12" s="40" t="s">
        <v>132</v>
      </c>
      <c r="AA12" s="40" t="s">
        <v>133</v>
      </c>
      <c r="AB12" s="40" t="s">
        <v>134</v>
      </c>
      <c r="AC12" s="40" t="s">
        <v>135</v>
      </c>
      <c r="AD12" s="40" t="s">
        <v>136</v>
      </c>
      <c r="AQ12" s="1">
        <v>2019</v>
      </c>
      <c r="AR12" s="2">
        <v>0.1</v>
      </c>
      <c r="AS12" s="1">
        <v>0.2</v>
      </c>
      <c r="AT12" s="1">
        <v>0.03</v>
      </c>
      <c r="AU12" s="1">
        <v>2019</v>
      </c>
      <c r="AV12" s="1">
        <v>2.4</v>
      </c>
      <c r="AW12" s="1">
        <v>0.2</v>
      </c>
      <c r="AX12" s="2">
        <v>0.35</v>
      </c>
      <c r="AY12" s="1">
        <v>0.2</v>
      </c>
      <c r="AZ12" s="2">
        <v>0.09</v>
      </c>
      <c r="BA12" s="1">
        <v>2.6</v>
      </c>
      <c r="BB12" s="1">
        <v>10</v>
      </c>
      <c r="BC12" s="2">
        <v>0.09</v>
      </c>
      <c r="BD12" s="1">
        <v>22</v>
      </c>
      <c r="BE12" s="2">
        <v>0.1</v>
      </c>
      <c r="BI12" s="2">
        <v>0.1</v>
      </c>
      <c r="BJ12" s="1">
        <v>2.6</v>
      </c>
      <c r="BK12" s="1">
        <v>22</v>
      </c>
      <c r="BL12" s="1">
        <v>32</v>
      </c>
      <c r="BM12" s="1">
        <v>0.2</v>
      </c>
      <c r="BN12" s="1">
        <v>2000</v>
      </c>
      <c r="BO12" s="1">
        <v>6.3</v>
      </c>
      <c r="BP12" s="1">
        <v>0.03</v>
      </c>
      <c r="BQ12" s="1">
        <v>0.05</v>
      </c>
      <c r="BR12" s="1">
        <v>2.4</v>
      </c>
      <c r="BS12" s="2">
        <v>0.35</v>
      </c>
      <c r="BT12" s="2">
        <v>0.09</v>
      </c>
      <c r="BU12" s="1">
        <v>1600</v>
      </c>
      <c r="BW12" s="1">
        <v>0.05</v>
      </c>
      <c r="BX12" s="1">
        <v>2019</v>
      </c>
    </row>
    <row r="13" spans="1:76" x14ac:dyDescent="0.25">
      <c r="A13" s="89">
        <v>2019</v>
      </c>
      <c r="B13" s="89">
        <v>12</v>
      </c>
      <c r="C13" s="98">
        <v>0.37</v>
      </c>
      <c r="D13" s="98">
        <v>0.1</v>
      </c>
      <c r="E13" s="98">
        <v>0.06</v>
      </c>
      <c r="F13" s="89">
        <v>1700</v>
      </c>
      <c r="G13" s="89" t="s">
        <v>18</v>
      </c>
      <c r="H13" s="89">
        <v>2.5</v>
      </c>
      <c r="I13" s="89">
        <v>23</v>
      </c>
      <c r="J13" s="89">
        <v>31</v>
      </c>
      <c r="K13" s="89">
        <v>0.4</v>
      </c>
      <c r="L13" s="89">
        <v>2200</v>
      </c>
      <c r="M13" s="89">
        <v>6.1</v>
      </c>
      <c r="N13" s="89">
        <v>0.01</v>
      </c>
      <c r="O13" s="89">
        <v>0.03</v>
      </c>
      <c r="P13" s="89">
        <v>2.6</v>
      </c>
      <c r="Q13" s="89" t="str">
        <f t="shared" si="0"/>
        <v>Winter</v>
      </c>
      <c r="R13">
        <f t="shared" si="2"/>
        <v>2000.1953125</v>
      </c>
      <c r="S13">
        <f t="shared" si="4"/>
        <v>199.08913777979208</v>
      </c>
      <c r="T13">
        <f t="shared" si="1"/>
        <v>2200</v>
      </c>
      <c r="U13">
        <f t="shared" si="3"/>
        <v>100</v>
      </c>
      <c r="V13" s="11">
        <v>8</v>
      </c>
      <c r="W13" s="6">
        <v>4200</v>
      </c>
      <c r="Y13" t="s">
        <v>129</v>
      </c>
      <c r="Z13">
        <v>2</v>
      </c>
      <c r="AA13">
        <v>212032771.49869698</v>
      </c>
      <c r="AB13">
        <v>106016385.74934849</v>
      </c>
      <c r="AC13">
        <v>5391.3045889490413</v>
      </c>
      <c r="AD13">
        <v>9.4354949594237636E-82</v>
      </c>
      <c r="AQ13" s="46">
        <v>2019</v>
      </c>
      <c r="AR13" s="45">
        <v>0.05</v>
      </c>
      <c r="AS13" s="46">
        <v>0.3</v>
      </c>
      <c r="AT13" s="46">
        <v>0.02</v>
      </c>
      <c r="AU13" s="46">
        <v>2019</v>
      </c>
      <c r="AV13" s="46">
        <v>2.5</v>
      </c>
      <c r="AW13" s="46">
        <v>0.3</v>
      </c>
      <c r="AX13" s="45">
        <v>0.36</v>
      </c>
      <c r="AY13" s="46">
        <v>0.3</v>
      </c>
      <c r="AZ13" s="45">
        <v>0.08</v>
      </c>
      <c r="BA13" s="46">
        <v>2.6</v>
      </c>
      <c r="BB13" s="46">
        <v>11</v>
      </c>
      <c r="BC13" s="45">
        <v>0.08</v>
      </c>
      <c r="BD13" s="46">
        <v>23</v>
      </c>
      <c r="BE13" s="45">
        <v>0.05</v>
      </c>
      <c r="BI13" s="45">
        <v>0.05</v>
      </c>
      <c r="BJ13" s="46">
        <v>2.6</v>
      </c>
      <c r="BK13" s="46">
        <v>23</v>
      </c>
      <c r="BL13" s="46">
        <v>30</v>
      </c>
      <c r="BM13" s="46">
        <v>0.3</v>
      </c>
      <c r="BN13" s="46">
        <v>2100</v>
      </c>
      <c r="BO13" s="46">
        <v>6.2</v>
      </c>
      <c r="BP13" s="46">
        <v>0.02</v>
      </c>
      <c r="BQ13" s="46">
        <v>0.04</v>
      </c>
      <c r="BR13" s="46">
        <v>2.5</v>
      </c>
      <c r="BS13" s="45">
        <v>0.36</v>
      </c>
      <c r="BT13" s="45">
        <v>0.08</v>
      </c>
      <c r="BU13" s="46">
        <v>1600</v>
      </c>
      <c r="BW13" s="46">
        <v>0.04</v>
      </c>
      <c r="BX13" s="46">
        <v>2019</v>
      </c>
    </row>
    <row r="14" spans="1:76" x14ac:dyDescent="0.25">
      <c r="A14" s="89">
        <v>2020</v>
      </c>
      <c r="B14" s="89">
        <v>1</v>
      </c>
      <c r="C14" s="98">
        <v>0.38</v>
      </c>
      <c r="D14" s="98">
        <v>0.1</v>
      </c>
      <c r="E14" s="98">
        <v>0.08</v>
      </c>
      <c r="F14" s="89">
        <v>1800</v>
      </c>
      <c r="G14" s="89" t="s">
        <v>17</v>
      </c>
      <c r="H14" s="89">
        <v>2.4</v>
      </c>
      <c r="I14" s="89">
        <v>24</v>
      </c>
      <c r="J14" s="89">
        <v>30</v>
      </c>
      <c r="K14" s="89">
        <v>0.5</v>
      </c>
      <c r="L14" s="89">
        <v>2300</v>
      </c>
      <c r="M14" s="89">
        <v>6</v>
      </c>
      <c r="N14" s="89">
        <v>0.02</v>
      </c>
      <c r="O14" s="89">
        <v>0.02</v>
      </c>
      <c r="P14" s="89">
        <v>2.7</v>
      </c>
      <c r="Q14" s="89" t="str">
        <f t="shared" si="0"/>
        <v>Winter</v>
      </c>
      <c r="R14">
        <f t="shared" si="2"/>
        <v>2100.09765625</v>
      </c>
      <c r="S14">
        <f t="shared" si="4"/>
        <v>199.54441952142366</v>
      </c>
      <c r="T14">
        <f t="shared" si="1"/>
        <v>2300</v>
      </c>
      <c r="U14">
        <f t="shared" si="3"/>
        <v>100</v>
      </c>
      <c r="V14" s="11">
        <v>9</v>
      </c>
      <c r="W14" s="6">
        <v>4300</v>
      </c>
      <c r="Y14" t="s">
        <v>130</v>
      </c>
      <c r="Z14">
        <v>75</v>
      </c>
      <c r="AA14">
        <v>1474824.6551492126</v>
      </c>
      <c r="AB14">
        <v>19664.328735322833</v>
      </c>
      <c r="AQ14" s="1">
        <v>2019</v>
      </c>
      <c r="AR14" s="2">
        <v>0.06</v>
      </c>
      <c r="AS14" s="1">
        <v>0.4</v>
      </c>
      <c r="AT14" s="1">
        <v>0.01</v>
      </c>
      <c r="AU14" s="1">
        <v>2019</v>
      </c>
      <c r="AV14" s="1">
        <v>2.6</v>
      </c>
      <c r="AW14" s="1">
        <v>0.4</v>
      </c>
      <c r="AX14" s="2">
        <v>0.37</v>
      </c>
      <c r="AY14" s="1">
        <v>0.4</v>
      </c>
      <c r="AZ14" s="2">
        <v>0.1</v>
      </c>
      <c r="BA14" s="1">
        <v>2.5</v>
      </c>
      <c r="BB14" s="1">
        <v>12</v>
      </c>
      <c r="BC14" s="2">
        <v>0.1</v>
      </c>
      <c r="BD14" s="1">
        <v>23</v>
      </c>
      <c r="BE14" s="2">
        <v>0.06</v>
      </c>
      <c r="BI14" s="2">
        <v>0.06</v>
      </c>
      <c r="BJ14" s="1">
        <v>2.5</v>
      </c>
      <c r="BK14" s="1">
        <v>23</v>
      </c>
      <c r="BL14" s="1">
        <v>31</v>
      </c>
      <c r="BM14" s="1">
        <v>0.4</v>
      </c>
      <c r="BN14" s="1">
        <v>2200</v>
      </c>
      <c r="BO14" s="1">
        <v>6.1</v>
      </c>
      <c r="BP14" s="1">
        <v>0.01</v>
      </c>
      <c r="BQ14" s="1">
        <v>0.03</v>
      </c>
      <c r="BR14" s="1">
        <v>2.6</v>
      </c>
      <c r="BS14" s="2">
        <v>0.37</v>
      </c>
      <c r="BT14" s="2">
        <v>0.1</v>
      </c>
      <c r="BU14" s="1">
        <v>1700</v>
      </c>
      <c r="BW14" s="1">
        <v>0.03</v>
      </c>
      <c r="BX14" s="1">
        <v>2019</v>
      </c>
    </row>
    <row r="15" spans="1:76" ht="15.75" thickBot="1" x14ac:dyDescent="0.3">
      <c r="A15" s="89">
        <v>2020</v>
      </c>
      <c r="B15" s="89">
        <v>2</v>
      </c>
      <c r="C15" s="98">
        <v>0.38</v>
      </c>
      <c r="D15" s="98">
        <v>0.1</v>
      </c>
      <c r="E15" s="98">
        <v>0.09</v>
      </c>
      <c r="F15" s="89">
        <v>1900</v>
      </c>
      <c r="G15" s="89" t="s">
        <v>16</v>
      </c>
      <c r="H15" s="89">
        <v>2.2999999999999998</v>
      </c>
      <c r="I15" s="89">
        <v>25</v>
      </c>
      <c r="J15" s="89">
        <v>29</v>
      </c>
      <c r="K15" s="89">
        <v>0.6</v>
      </c>
      <c r="L15" s="89">
        <v>2400</v>
      </c>
      <c r="M15" s="89">
        <v>5.9</v>
      </c>
      <c r="N15" s="89">
        <v>0.03</v>
      </c>
      <c r="O15" s="89">
        <v>0.01</v>
      </c>
      <c r="P15" s="89">
        <v>2.8</v>
      </c>
      <c r="Q15" s="89" t="str">
        <f t="shared" si="0"/>
        <v>Winter</v>
      </c>
      <c r="R15">
        <f t="shared" si="2"/>
        <v>2200.048828125</v>
      </c>
      <c r="S15">
        <f t="shared" si="4"/>
        <v>199.7721725463004</v>
      </c>
      <c r="T15">
        <f t="shared" si="1"/>
        <v>2400</v>
      </c>
      <c r="U15">
        <f t="shared" si="3"/>
        <v>100</v>
      </c>
      <c r="V15" s="11">
        <v>10</v>
      </c>
      <c r="W15" s="6">
        <v>4400</v>
      </c>
      <c r="Y15" s="39" t="s">
        <v>29</v>
      </c>
      <c r="Z15" s="39">
        <v>77</v>
      </c>
      <c r="AA15" s="39">
        <v>213507596.1538462</v>
      </c>
      <c r="AB15" s="39"/>
      <c r="AC15" s="39"/>
      <c r="AD15" s="39"/>
      <c r="AQ15" s="46">
        <v>2020</v>
      </c>
      <c r="AR15" s="45">
        <v>0.08</v>
      </c>
      <c r="AS15" s="46">
        <v>0.5</v>
      </c>
      <c r="AT15" s="46">
        <v>0.02</v>
      </c>
      <c r="AU15" s="46">
        <v>2020</v>
      </c>
      <c r="AV15" s="46">
        <v>2.7</v>
      </c>
      <c r="AW15" s="46">
        <v>0.5</v>
      </c>
      <c r="AX15" s="45">
        <v>0.38</v>
      </c>
      <c r="AY15" s="46">
        <v>0.5</v>
      </c>
      <c r="AZ15" s="45">
        <v>0.1</v>
      </c>
      <c r="BA15" s="46">
        <v>2.4</v>
      </c>
      <c r="BB15" s="46">
        <v>1</v>
      </c>
      <c r="BC15" s="45">
        <v>0.1</v>
      </c>
      <c r="BD15" s="46">
        <v>24</v>
      </c>
      <c r="BE15" s="45">
        <v>0.08</v>
      </c>
      <c r="BI15" s="45">
        <v>0.08</v>
      </c>
      <c r="BJ15" s="46">
        <v>2.4</v>
      </c>
      <c r="BK15" s="46">
        <v>24</v>
      </c>
      <c r="BL15" s="46">
        <v>30</v>
      </c>
      <c r="BM15" s="46">
        <v>0.5</v>
      </c>
      <c r="BN15" s="46">
        <v>2300</v>
      </c>
      <c r="BO15" s="46">
        <v>6</v>
      </c>
      <c r="BP15" s="46">
        <v>0.02</v>
      </c>
      <c r="BQ15" s="46">
        <v>0.02</v>
      </c>
      <c r="BR15" s="46">
        <v>2.7</v>
      </c>
      <c r="BS15" s="45">
        <v>0.38</v>
      </c>
      <c r="BT15" s="45">
        <v>0.1</v>
      </c>
      <c r="BU15" s="46">
        <v>1800</v>
      </c>
      <c r="BW15" s="46">
        <v>0.02</v>
      </c>
      <c r="BX15" s="46">
        <v>2020</v>
      </c>
    </row>
    <row r="16" spans="1:76" ht="15.75" thickBot="1" x14ac:dyDescent="0.3">
      <c r="A16" s="89">
        <v>2020</v>
      </c>
      <c r="B16" s="89">
        <v>3</v>
      </c>
      <c r="C16" s="98">
        <v>0.39</v>
      </c>
      <c r="D16" s="98">
        <v>0.12</v>
      </c>
      <c r="E16" s="98">
        <v>0.09</v>
      </c>
      <c r="F16" s="89">
        <v>1900</v>
      </c>
      <c r="G16" s="89" t="s">
        <v>18</v>
      </c>
      <c r="H16" s="89">
        <v>2.2999999999999998</v>
      </c>
      <c r="I16" s="89">
        <v>26</v>
      </c>
      <c r="J16" s="89">
        <v>28</v>
      </c>
      <c r="K16" s="89">
        <v>0.7</v>
      </c>
      <c r="L16" s="89">
        <v>2500</v>
      </c>
      <c r="M16" s="89">
        <v>5.8</v>
      </c>
      <c r="N16" s="89">
        <v>0.04</v>
      </c>
      <c r="O16" s="89">
        <v>0.09</v>
      </c>
      <c r="P16" s="89">
        <v>2.9</v>
      </c>
      <c r="Q16" s="89" t="str">
        <f t="shared" si="0"/>
        <v>Summer</v>
      </c>
      <c r="R16">
        <f t="shared" si="2"/>
        <v>2300.0244140625</v>
      </c>
      <c r="S16">
        <f t="shared" si="4"/>
        <v>199.88607698545158</v>
      </c>
      <c r="T16">
        <f t="shared" si="1"/>
        <v>2500</v>
      </c>
      <c r="U16">
        <f t="shared" si="3"/>
        <v>100</v>
      </c>
      <c r="V16" s="11">
        <v>11</v>
      </c>
      <c r="W16" s="6">
        <v>4500</v>
      </c>
      <c r="AQ16" s="1">
        <v>2020</v>
      </c>
      <c r="AR16" s="2">
        <v>0.09</v>
      </c>
      <c r="AS16" s="1">
        <v>0.6</v>
      </c>
      <c r="AT16" s="1">
        <v>0.03</v>
      </c>
      <c r="AU16" s="1">
        <v>2020</v>
      </c>
      <c r="AV16" s="1">
        <v>2.8</v>
      </c>
      <c r="AW16" s="1">
        <v>0.6</v>
      </c>
      <c r="AX16" s="2">
        <v>0.38</v>
      </c>
      <c r="AY16" s="1">
        <v>0.6</v>
      </c>
      <c r="AZ16" s="2">
        <v>0.1</v>
      </c>
      <c r="BA16" s="1">
        <v>2.2999999999999998</v>
      </c>
      <c r="BB16" s="1">
        <v>2</v>
      </c>
      <c r="BC16" s="2">
        <v>0.1</v>
      </c>
      <c r="BD16" s="1">
        <v>25</v>
      </c>
      <c r="BE16" s="2">
        <v>0.09</v>
      </c>
      <c r="BI16" s="2">
        <v>0.09</v>
      </c>
      <c r="BJ16" s="1">
        <v>2.2999999999999998</v>
      </c>
      <c r="BK16" s="1">
        <v>25</v>
      </c>
      <c r="BL16" s="1">
        <v>29</v>
      </c>
      <c r="BM16" s="1">
        <v>0.6</v>
      </c>
      <c r="BN16" s="1">
        <v>2400</v>
      </c>
      <c r="BO16" s="1">
        <v>5.9</v>
      </c>
      <c r="BP16" s="1">
        <v>0.03</v>
      </c>
      <c r="BQ16" s="1">
        <v>0.01</v>
      </c>
      <c r="BR16" s="1">
        <v>2.8</v>
      </c>
      <c r="BS16" s="2">
        <v>0.38</v>
      </c>
      <c r="BT16" s="2">
        <v>0.1</v>
      </c>
      <c r="BU16" s="1">
        <v>1900</v>
      </c>
      <c r="BW16" s="1">
        <v>0.01</v>
      </c>
      <c r="BX16" s="1">
        <v>2020</v>
      </c>
    </row>
    <row r="17" spans="1:76" x14ac:dyDescent="0.25">
      <c r="A17" s="89">
        <v>2020</v>
      </c>
      <c r="B17" s="89">
        <v>4</v>
      </c>
      <c r="C17" s="98">
        <v>0.4</v>
      </c>
      <c r="D17" s="98">
        <v>0.09</v>
      </c>
      <c r="E17" s="98">
        <v>7.0000000000000007E-2</v>
      </c>
      <c r="F17" s="89">
        <v>2000</v>
      </c>
      <c r="G17" s="89" t="s">
        <v>17</v>
      </c>
      <c r="H17" s="89">
        <v>2.2999999999999998</v>
      </c>
      <c r="I17" s="89">
        <v>27</v>
      </c>
      <c r="J17" s="89">
        <v>28</v>
      </c>
      <c r="K17" s="89">
        <v>0.8</v>
      </c>
      <c r="L17" s="89">
        <v>2600</v>
      </c>
      <c r="M17" s="89">
        <v>5.7</v>
      </c>
      <c r="N17" s="89">
        <v>0.05</v>
      </c>
      <c r="O17" s="89">
        <v>0.08</v>
      </c>
      <c r="P17" s="89">
        <v>3</v>
      </c>
      <c r="Q17" s="89" t="str">
        <f t="shared" si="0"/>
        <v>Summer</v>
      </c>
      <c r="R17">
        <f t="shared" si="2"/>
        <v>2400.01220703125</v>
      </c>
      <c r="S17">
        <f t="shared" si="4"/>
        <v>199.94303617278547</v>
      </c>
      <c r="T17">
        <f t="shared" si="1"/>
        <v>2600</v>
      </c>
      <c r="U17">
        <f t="shared" si="3"/>
        <v>100</v>
      </c>
      <c r="V17" s="11">
        <v>12</v>
      </c>
      <c r="W17" s="6">
        <v>4600</v>
      </c>
      <c r="Y17" s="40"/>
      <c r="Z17" s="40" t="s">
        <v>137</v>
      </c>
      <c r="AA17" s="40" t="s">
        <v>126</v>
      </c>
      <c r="AB17" s="40" t="s">
        <v>138</v>
      </c>
      <c r="AC17" s="40" t="s">
        <v>139</v>
      </c>
      <c r="AD17" s="40" t="s">
        <v>140</v>
      </c>
      <c r="AE17" s="40" t="s">
        <v>141</v>
      </c>
      <c r="AF17" s="40" t="s">
        <v>142</v>
      </c>
      <c r="AG17" s="40" t="s">
        <v>143</v>
      </c>
      <c r="AQ17" s="46">
        <v>2020</v>
      </c>
      <c r="AR17" s="45">
        <v>0.09</v>
      </c>
      <c r="AS17" s="46">
        <v>0.7</v>
      </c>
      <c r="AT17" s="46">
        <v>0.04</v>
      </c>
      <c r="AU17" s="46">
        <v>2020</v>
      </c>
      <c r="AV17" s="46">
        <v>2.9</v>
      </c>
      <c r="AW17" s="46">
        <v>0.7</v>
      </c>
      <c r="AX17" s="45">
        <v>0.39</v>
      </c>
      <c r="AY17" s="46">
        <v>0.7</v>
      </c>
      <c r="AZ17" s="45">
        <v>0.12</v>
      </c>
      <c r="BA17" s="46">
        <v>2.2999999999999998</v>
      </c>
      <c r="BB17" s="46">
        <v>3</v>
      </c>
      <c r="BC17" s="45">
        <v>0.12</v>
      </c>
      <c r="BD17" s="46">
        <v>26</v>
      </c>
      <c r="BE17" s="45">
        <v>0.09</v>
      </c>
      <c r="BI17" s="45">
        <v>0.09</v>
      </c>
      <c r="BJ17" s="46">
        <v>2.2999999999999998</v>
      </c>
      <c r="BK17" s="46">
        <v>26</v>
      </c>
      <c r="BL17" s="46">
        <v>28</v>
      </c>
      <c r="BM17" s="46">
        <v>0.7</v>
      </c>
      <c r="BN17" s="46">
        <v>2500</v>
      </c>
      <c r="BO17" s="46">
        <v>5.8</v>
      </c>
      <c r="BP17" s="46">
        <v>0.04</v>
      </c>
      <c r="BQ17" s="46">
        <v>0.09</v>
      </c>
      <c r="BR17" s="46">
        <v>2.9</v>
      </c>
      <c r="BS17" s="45">
        <v>0.39</v>
      </c>
      <c r="BT17" s="45">
        <v>0.12</v>
      </c>
      <c r="BU17" s="46">
        <v>1900</v>
      </c>
      <c r="BW17" s="46">
        <v>0.09</v>
      </c>
      <c r="BX17" s="46">
        <v>2020</v>
      </c>
    </row>
    <row r="18" spans="1:76" x14ac:dyDescent="0.25">
      <c r="A18" s="89">
        <v>2020</v>
      </c>
      <c r="B18" s="89">
        <v>5</v>
      </c>
      <c r="C18" s="98">
        <v>0.41</v>
      </c>
      <c r="D18" s="98">
        <v>0.08</v>
      </c>
      <c r="E18" s="98">
        <v>0.06</v>
      </c>
      <c r="F18" s="89">
        <v>2100</v>
      </c>
      <c r="G18" s="89" t="s">
        <v>16</v>
      </c>
      <c r="H18" s="89">
        <v>2.2000000000000002</v>
      </c>
      <c r="I18" s="89">
        <v>27</v>
      </c>
      <c r="J18" s="89">
        <v>27</v>
      </c>
      <c r="K18" s="89">
        <v>0.9</v>
      </c>
      <c r="L18" s="89">
        <v>2700</v>
      </c>
      <c r="M18" s="89">
        <v>5.6</v>
      </c>
      <c r="N18" s="89">
        <v>0.06</v>
      </c>
      <c r="O18" s="89">
        <v>7.0000000000000007E-2</v>
      </c>
      <c r="P18" s="89">
        <v>3.1</v>
      </c>
      <c r="Q18" s="89" t="str">
        <f t="shared" si="0"/>
        <v>Summer</v>
      </c>
      <c r="R18">
        <f t="shared" si="2"/>
        <v>2500.006103515625</v>
      </c>
      <c r="S18">
        <f t="shared" si="4"/>
        <v>199.97151750665549</v>
      </c>
      <c r="T18">
        <f t="shared" si="1"/>
        <v>2700</v>
      </c>
      <c r="U18">
        <f t="shared" si="3"/>
        <v>100</v>
      </c>
      <c r="V18" s="11" t="s">
        <v>37</v>
      </c>
      <c r="W18" s="6">
        <v>4328.8461538461543</v>
      </c>
      <c r="Y18" t="s">
        <v>131</v>
      </c>
      <c r="Z18">
        <v>5289.3060554978374</v>
      </c>
      <c r="AA18">
        <v>459.4884397620483</v>
      </c>
      <c r="AB18">
        <v>11.511292989736519</v>
      </c>
      <c r="AC18">
        <v>3.0413333302307911E-18</v>
      </c>
      <c r="AD18">
        <v>4373.9581449087327</v>
      </c>
      <c r="AE18">
        <v>6204.6539660869421</v>
      </c>
      <c r="AF18">
        <v>4373.9581449087327</v>
      </c>
      <c r="AG18">
        <v>6204.6539660869421</v>
      </c>
      <c r="AQ18" s="1">
        <v>2020</v>
      </c>
      <c r="AR18" s="2">
        <v>7.0000000000000007E-2</v>
      </c>
      <c r="AS18" s="1">
        <v>0.8</v>
      </c>
      <c r="AT18" s="1">
        <v>0.05</v>
      </c>
      <c r="AU18" s="1">
        <v>2020</v>
      </c>
      <c r="AV18" s="1">
        <v>3</v>
      </c>
      <c r="AW18" s="1">
        <v>0.8</v>
      </c>
      <c r="AX18" s="2">
        <v>0.4</v>
      </c>
      <c r="AY18" s="1">
        <v>0.8</v>
      </c>
      <c r="AZ18" s="2">
        <v>0.09</v>
      </c>
      <c r="BA18" s="1">
        <v>2.2999999999999998</v>
      </c>
      <c r="BB18" s="1">
        <v>4</v>
      </c>
      <c r="BC18" s="2">
        <v>0.09</v>
      </c>
      <c r="BD18" s="1">
        <v>27</v>
      </c>
      <c r="BE18" s="2">
        <v>7.0000000000000007E-2</v>
      </c>
      <c r="BI18" s="2">
        <v>7.0000000000000007E-2</v>
      </c>
      <c r="BJ18" s="1">
        <v>2.2999999999999998</v>
      </c>
      <c r="BK18" s="1">
        <v>27</v>
      </c>
      <c r="BL18" s="1">
        <v>28</v>
      </c>
      <c r="BM18" s="1">
        <v>0.8</v>
      </c>
      <c r="BN18" s="1">
        <v>2600</v>
      </c>
      <c r="BO18" s="1">
        <v>5.7</v>
      </c>
      <c r="BP18" s="1">
        <v>0.05</v>
      </c>
      <c r="BQ18" s="1">
        <v>0.08</v>
      </c>
      <c r="BR18" s="1">
        <v>3</v>
      </c>
      <c r="BS18" s="2">
        <v>0.4</v>
      </c>
      <c r="BT18" s="2">
        <v>0.09</v>
      </c>
      <c r="BU18" s="1">
        <v>2000</v>
      </c>
      <c r="BW18" s="1">
        <v>0.08</v>
      </c>
      <c r="BX18" s="1">
        <v>2020</v>
      </c>
    </row>
    <row r="19" spans="1:76" x14ac:dyDescent="0.25">
      <c r="A19" s="89">
        <v>2020</v>
      </c>
      <c r="B19" s="89">
        <v>6</v>
      </c>
      <c r="C19" s="98">
        <v>0.42</v>
      </c>
      <c r="D19" s="98">
        <v>0.1</v>
      </c>
      <c r="E19" s="98">
        <v>0.05</v>
      </c>
      <c r="F19" s="89">
        <v>2200</v>
      </c>
      <c r="G19" s="89" t="s">
        <v>18</v>
      </c>
      <c r="H19" s="89">
        <v>2.1</v>
      </c>
      <c r="I19" s="89">
        <v>28</v>
      </c>
      <c r="J19" s="89">
        <v>26</v>
      </c>
      <c r="K19" s="89">
        <v>1</v>
      </c>
      <c r="L19" s="89">
        <v>2800</v>
      </c>
      <c r="M19" s="89">
        <v>5.5</v>
      </c>
      <c r="N19" s="89">
        <v>7.0000000000000007E-2</v>
      </c>
      <c r="O19" s="89">
        <v>0.06</v>
      </c>
      <c r="P19" s="89">
        <v>3.2</v>
      </c>
      <c r="Q19" s="89" t="str">
        <f t="shared" si="0"/>
        <v>Rainy</v>
      </c>
      <c r="R19">
        <f t="shared" si="2"/>
        <v>2600.0030517578125</v>
      </c>
      <c r="S19">
        <f t="shared" si="4"/>
        <v>199.98575860842439</v>
      </c>
      <c r="T19">
        <f t="shared" si="1"/>
        <v>2800</v>
      </c>
      <c r="U19">
        <f t="shared" si="3"/>
        <v>100</v>
      </c>
      <c r="Y19" t="s">
        <v>8</v>
      </c>
      <c r="Z19">
        <v>35.487912295652535</v>
      </c>
      <c r="AA19">
        <v>11.215133623444842</v>
      </c>
      <c r="AB19">
        <v>3.164287960106539</v>
      </c>
      <c r="AC19">
        <v>2.246139352116865E-3</v>
      </c>
      <c r="AD19">
        <v>13.146220446965113</v>
      </c>
      <c r="AE19">
        <v>57.829604144339953</v>
      </c>
      <c r="AF19">
        <v>13.146220446965113</v>
      </c>
      <c r="AG19">
        <v>57.829604144339953</v>
      </c>
      <c r="AQ19" s="46">
        <v>2020</v>
      </c>
      <c r="AR19" s="45">
        <v>0.06</v>
      </c>
      <c r="AS19" s="46">
        <v>0.9</v>
      </c>
      <c r="AT19" s="46">
        <v>0.06</v>
      </c>
      <c r="AU19" s="46">
        <v>2020</v>
      </c>
      <c r="AV19" s="46">
        <v>3.1</v>
      </c>
      <c r="AW19" s="46">
        <v>0.9</v>
      </c>
      <c r="AX19" s="45">
        <v>0.41</v>
      </c>
      <c r="AY19" s="46">
        <v>0.9</v>
      </c>
      <c r="AZ19" s="45">
        <v>0.08</v>
      </c>
      <c r="BA19" s="46">
        <v>2.2000000000000002</v>
      </c>
      <c r="BB19" s="46">
        <v>5</v>
      </c>
      <c r="BC19" s="45">
        <v>0.08</v>
      </c>
      <c r="BD19" s="46">
        <v>27</v>
      </c>
      <c r="BE19" s="45">
        <v>0.06</v>
      </c>
      <c r="BI19" s="45">
        <v>0.06</v>
      </c>
      <c r="BJ19" s="46">
        <v>2.2000000000000002</v>
      </c>
      <c r="BK19" s="46">
        <v>27</v>
      </c>
      <c r="BL19" s="46">
        <v>27</v>
      </c>
      <c r="BM19" s="46">
        <v>0.9</v>
      </c>
      <c r="BN19" s="46">
        <v>2700</v>
      </c>
      <c r="BO19" s="46">
        <v>5.6</v>
      </c>
      <c r="BP19" s="46">
        <v>0.06</v>
      </c>
      <c r="BQ19" s="46">
        <v>7.0000000000000007E-2</v>
      </c>
      <c r="BR19" s="46">
        <v>3.1</v>
      </c>
      <c r="BS19" s="45">
        <v>0.41</v>
      </c>
      <c r="BT19" s="45">
        <v>0.08</v>
      </c>
      <c r="BU19" s="46">
        <v>2100</v>
      </c>
      <c r="BW19" s="46">
        <v>7.0000000000000007E-2</v>
      </c>
      <c r="BX19" s="46">
        <v>2020</v>
      </c>
    </row>
    <row r="20" spans="1:76" ht="15.75" thickBot="1" x14ac:dyDescent="0.3">
      <c r="A20" s="89">
        <v>2020</v>
      </c>
      <c r="B20" s="89">
        <v>7</v>
      </c>
      <c r="C20" s="98">
        <v>0.43</v>
      </c>
      <c r="D20" s="98">
        <v>0.11</v>
      </c>
      <c r="E20" s="98">
        <v>0.04</v>
      </c>
      <c r="F20" s="89">
        <v>2300</v>
      </c>
      <c r="G20" s="89" t="s">
        <v>17</v>
      </c>
      <c r="H20" s="89">
        <v>2.1</v>
      </c>
      <c r="I20" s="89">
        <v>29</v>
      </c>
      <c r="J20" s="89">
        <v>26</v>
      </c>
      <c r="K20" s="89">
        <v>1.1000000000000001</v>
      </c>
      <c r="L20" s="89">
        <v>2900</v>
      </c>
      <c r="M20" s="89">
        <v>5.4</v>
      </c>
      <c r="N20" s="89">
        <v>0.08</v>
      </c>
      <c r="O20" s="89">
        <v>0.05</v>
      </c>
      <c r="P20" s="89">
        <v>3.3</v>
      </c>
      <c r="Q20" s="89" t="str">
        <f t="shared" si="0"/>
        <v>Rainy</v>
      </c>
      <c r="R20">
        <f t="shared" si="2"/>
        <v>2700.0015258789063</v>
      </c>
      <c r="S20">
        <f t="shared" si="4"/>
        <v>199.99287926799022</v>
      </c>
      <c r="T20">
        <f t="shared" si="1"/>
        <v>2900</v>
      </c>
      <c r="U20">
        <f t="shared" si="3"/>
        <v>100</v>
      </c>
      <c r="V20" s="10" t="s">
        <v>36</v>
      </c>
      <c r="W20" t="s">
        <v>38</v>
      </c>
      <c r="Y20" s="39" t="s">
        <v>9</v>
      </c>
      <c r="Z20" s="39">
        <v>-130.82503792768523</v>
      </c>
      <c r="AA20" s="39">
        <v>6.4935246827601905</v>
      </c>
      <c r="AB20" s="39">
        <v>-20.146999406195476</v>
      </c>
      <c r="AC20" s="39">
        <v>5.4504573845726497E-32</v>
      </c>
      <c r="AD20" s="39">
        <v>-143.76080243527852</v>
      </c>
      <c r="AE20" s="39">
        <v>-117.88927342009194</v>
      </c>
      <c r="AF20" s="39">
        <v>-143.76080243527852</v>
      </c>
      <c r="AG20" s="39">
        <v>-117.88927342009194</v>
      </c>
      <c r="AQ20" s="1">
        <v>2020</v>
      </c>
      <c r="AR20" s="2">
        <v>0.05</v>
      </c>
      <c r="AS20" s="1">
        <v>1</v>
      </c>
      <c r="AT20" s="1">
        <v>7.0000000000000007E-2</v>
      </c>
      <c r="AU20" s="1">
        <v>2020</v>
      </c>
      <c r="AV20" s="1">
        <v>3.2</v>
      </c>
      <c r="AW20" s="1">
        <v>1</v>
      </c>
      <c r="AX20" s="2">
        <v>0.42</v>
      </c>
      <c r="AY20" s="1">
        <v>1</v>
      </c>
      <c r="AZ20" s="2">
        <v>0.1</v>
      </c>
      <c r="BA20" s="1">
        <v>2.1</v>
      </c>
      <c r="BB20" s="1">
        <v>6</v>
      </c>
      <c r="BC20" s="2">
        <v>0.1</v>
      </c>
      <c r="BD20" s="1">
        <v>28</v>
      </c>
      <c r="BE20" s="2">
        <v>0.05</v>
      </c>
      <c r="BI20" s="2">
        <v>0.05</v>
      </c>
      <c r="BJ20" s="1">
        <v>2.1</v>
      </c>
      <c r="BK20" s="1">
        <v>28</v>
      </c>
      <c r="BL20" s="1">
        <v>26</v>
      </c>
      <c r="BM20" s="1">
        <v>1</v>
      </c>
      <c r="BN20" s="1">
        <v>2800</v>
      </c>
      <c r="BO20" s="1">
        <v>5.5</v>
      </c>
      <c r="BP20" s="1">
        <v>7.0000000000000007E-2</v>
      </c>
      <c r="BQ20" s="1">
        <v>0.06</v>
      </c>
      <c r="BR20" s="1">
        <v>3.2</v>
      </c>
      <c r="BS20" s="2">
        <v>0.42</v>
      </c>
      <c r="BT20" s="2">
        <v>0.1</v>
      </c>
      <c r="BU20" s="1">
        <v>2200</v>
      </c>
      <c r="BW20" s="1">
        <v>0.06</v>
      </c>
      <c r="BX20" s="1">
        <v>2020</v>
      </c>
    </row>
    <row r="21" spans="1:76" x14ac:dyDescent="0.25">
      <c r="A21" s="89">
        <v>2020</v>
      </c>
      <c r="B21" s="89">
        <v>8</v>
      </c>
      <c r="C21" s="98">
        <v>0.43</v>
      </c>
      <c r="D21" s="98">
        <v>0.09</v>
      </c>
      <c r="E21" s="98">
        <v>0.03</v>
      </c>
      <c r="F21" s="89">
        <v>2400</v>
      </c>
      <c r="G21" s="89" t="s">
        <v>16</v>
      </c>
      <c r="H21" s="89">
        <v>2</v>
      </c>
      <c r="I21" s="89">
        <v>29</v>
      </c>
      <c r="J21" s="89">
        <v>25</v>
      </c>
      <c r="K21" s="89">
        <v>1.2</v>
      </c>
      <c r="L21" s="89">
        <v>3000</v>
      </c>
      <c r="M21" s="89">
        <v>5.3</v>
      </c>
      <c r="N21" s="89">
        <v>0.09</v>
      </c>
      <c r="O21" s="89">
        <v>0.04</v>
      </c>
      <c r="P21" s="89">
        <v>3.4</v>
      </c>
      <c r="Q21" s="89" t="str">
        <f t="shared" si="0"/>
        <v>Rainy</v>
      </c>
      <c r="R21">
        <f t="shared" si="2"/>
        <v>2800.0007629394531</v>
      </c>
      <c r="S21">
        <f t="shared" si="4"/>
        <v>199.99643962494011</v>
      </c>
      <c r="T21">
        <f t="shared" si="1"/>
        <v>3000</v>
      </c>
      <c r="U21">
        <f t="shared" si="3"/>
        <v>100</v>
      </c>
      <c r="V21" s="11">
        <v>2019</v>
      </c>
      <c r="W21" s="6">
        <v>1662.5</v>
      </c>
      <c r="AQ21" s="46">
        <v>2020</v>
      </c>
      <c r="AR21" s="45">
        <v>0.04</v>
      </c>
      <c r="AS21" s="46">
        <v>1.1000000000000001</v>
      </c>
      <c r="AT21" s="46">
        <v>0.08</v>
      </c>
      <c r="AU21" s="46">
        <v>2020</v>
      </c>
      <c r="AV21" s="46">
        <v>3.3</v>
      </c>
      <c r="AW21" s="46">
        <v>1.1000000000000001</v>
      </c>
      <c r="AX21" s="45">
        <v>0.43</v>
      </c>
      <c r="AY21" s="46">
        <v>1.1000000000000001</v>
      </c>
      <c r="AZ21" s="45">
        <v>0.11</v>
      </c>
      <c r="BA21" s="46">
        <v>2.1</v>
      </c>
      <c r="BB21" s="46">
        <v>7</v>
      </c>
      <c r="BC21" s="45">
        <v>0.11</v>
      </c>
      <c r="BD21" s="46">
        <v>29</v>
      </c>
      <c r="BE21" s="45">
        <v>0.04</v>
      </c>
      <c r="BI21" s="45">
        <v>0.04</v>
      </c>
      <c r="BJ21" s="46">
        <v>2.1</v>
      </c>
      <c r="BK21" s="46">
        <v>29</v>
      </c>
      <c r="BL21" s="46">
        <v>26</v>
      </c>
      <c r="BM21" s="46">
        <v>1.1000000000000001</v>
      </c>
      <c r="BN21" s="46">
        <v>2900</v>
      </c>
      <c r="BO21" s="46">
        <v>5.4</v>
      </c>
      <c r="BP21" s="46">
        <v>0.08</v>
      </c>
      <c r="BQ21" s="46">
        <v>0.05</v>
      </c>
      <c r="BR21" s="46">
        <v>3.3</v>
      </c>
      <c r="BS21" s="45">
        <v>0.43</v>
      </c>
      <c r="BT21" s="45">
        <v>0.11</v>
      </c>
      <c r="BU21" s="46">
        <v>2300</v>
      </c>
      <c r="BW21" s="46">
        <v>0.05</v>
      </c>
      <c r="BX21" s="46">
        <v>2020</v>
      </c>
    </row>
    <row r="22" spans="1:76" x14ac:dyDescent="0.25">
      <c r="A22" s="89">
        <v>2020</v>
      </c>
      <c r="B22" s="89">
        <v>9</v>
      </c>
      <c r="C22" s="98">
        <v>0.44</v>
      </c>
      <c r="D22" s="98">
        <v>0.08</v>
      </c>
      <c r="E22" s="98">
        <v>0.02</v>
      </c>
      <c r="F22" s="89">
        <v>2400</v>
      </c>
      <c r="G22" s="89" t="s">
        <v>18</v>
      </c>
      <c r="H22" s="89">
        <v>2</v>
      </c>
      <c r="I22" s="89">
        <v>30</v>
      </c>
      <c r="J22" s="89">
        <v>24</v>
      </c>
      <c r="K22" s="89">
        <v>1.3</v>
      </c>
      <c r="L22" s="89">
        <v>3100</v>
      </c>
      <c r="M22" s="89">
        <v>5.2</v>
      </c>
      <c r="N22" s="89">
        <v>0.1</v>
      </c>
      <c r="O22" s="89">
        <v>0.03</v>
      </c>
      <c r="P22" s="89">
        <v>3.5</v>
      </c>
      <c r="Q22" s="89" t="str">
        <f t="shared" si="0"/>
        <v>Fall</v>
      </c>
      <c r="R22">
        <f t="shared" si="2"/>
        <v>2900.0003814697266</v>
      </c>
      <c r="S22">
        <f t="shared" si="4"/>
        <v>199.99821981020636</v>
      </c>
      <c r="T22">
        <f t="shared" si="1"/>
        <v>3100</v>
      </c>
      <c r="U22">
        <f t="shared" si="3"/>
        <v>100</v>
      </c>
      <c r="V22" s="11">
        <v>2020</v>
      </c>
      <c r="W22" s="6">
        <v>2850</v>
      </c>
      <c r="AQ22" s="1">
        <v>2020</v>
      </c>
      <c r="AR22" s="2">
        <v>0.03</v>
      </c>
      <c r="AS22" s="1">
        <v>1.2</v>
      </c>
      <c r="AT22" s="1">
        <v>0.09</v>
      </c>
      <c r="AU22" s="1">
        <v>2020</v>
      </c>
      <c r="AV22" s="1">
        <v>3.4</v>
      </c>
      <c r="AW22" s="1">
        <v>1.2</v>
      </c>
      <c r="AX22" s="2">
        <v>0.43</v>
      </c>
      <c r="AY22" s="1">
        <v>1.2</v>
      </c>
      <c r="AZ22" s="2">
        <v>0.09</v>
      </c>
      <c r="BA22" s="1">
        <v>2</v>
      </c>
      <c r="BB22" s="1">
        <v>8</v>
      </c>
      <c r="BC22" s="2">
        <v>0.09</v>
      </c>
      <c r="BD22" s="1">
        <v>29</v>
      </c>
      <c r="BE22" s="2">
        <v>0.03</v>
      </c>
      <c r="BI22" s="2">
        <v>0.03</v>
      </c>
      <c r="BJ22" s="1">
        <v>2</v>
      </c>
      <c r="BK22" s="1">
        <v>29</v>
      </c>
      <c r="BL22" s="1">
        <v>25</v>
      </c>
      <c r="BM22" s="1">
        <v>1.2</v>
      </c>
      <c r="BN22" s="1">
        <v>3000</v>
      </c>
      <c r="BO22" s="1">
        <v>5.3</v>
      </c>
      <c r="BP22" s="1">
        <v>0.09</v>
      </c>
      <c r="BQ22" s="1">
        <v>0.04</v>
      </c>
      <c r="BR22" s="1">
        <v>3.4</v>
      </c>
      <c r="BS22" s="2">
        <v>0.43</v>
      </c>
      <c r="BT22" s="2">
        <v>0.09</v>
      </c>
      <c r="BU22" s="1">
        <v>2400</v>
      </c>
      <c r="BW22" s="1">
        <v>0.04</v>
      </c>
      <c r="BX22" s="1">
        <v>2020</v>
      </c>
    </row>
    <row r="23" spans="1:76" x14ac:dyDescent="0.25">
      <c r="A23" s="89">
        <v>2020</v>
      </c>
      <c r="B23" s="89">
        <v>10</v>
      </c>
      <c r="C23" s="98">
        <v>0.45</v>
      </c>
      <c r="D23" s="98">
        <v>0.1</v>
      </c>
      <c r="E23" s="98">
        <v>0.01</v>
      </c>
      <c r="F23" s="89">
        <v>2500</v>
      </c>
      <c r="G23" s="89" t="s">
        <v>17</v>
      </c>
      <c r="H23" s="89">
        <v>1.9</v>
      </c>
      <c r="I23" s="89">
        <v>31</v>
      </c>
      <c r="J23" s="89">
        <v>24</v>
      </c>
      <c r="K23" s="89">
        <v>1.4</v>
      </c>
      <c r="L23" s="89">
        <v>3200</v>
      </c>
      <c r="M23" s="89">
        <v>5.0999999999999996</v>
      </c>
      <c r="N23" s="89">
        <v>0.11</v>
      </c>
      <c r="O23" s="89">
        <v>0.02</v>
      </c>
      <c r="P23" s="89">
        <v>3.6</v>
      </c>
      <c r="Q23" s="89" t="str">
        <f t="shared" si="0"/>
        <v>Fall</v>
      </c>
      <c r="R23">
        <f t="shared" si="2"/>
        <v>3000.0001907348633</v>
      </c>
      <c r="S23">
        <f t="shared" si="4"/>
        <v>199.99910990453725</v>
      </c>
      <c r="T23">
        <f t="shared" si="1"/>
        <v>3200</v>
      </c>
      <c r="U23">
        <f t="shared" si="3"/>
        <v>100</v>
      </c>
      <c r="V23" s="11">
        <v>2021</v>
      </c>
      <c r="W23" s="6">
        <v>4150</v>
      </c>
      <c r="AQ23" s="46">
        <v>2020</v>
      </c>
      <c r="AR23" s="45">
        <v>0.02</v>
      </c>
      <c r="AS23" s="46">
        <v>1.3</v>
      </c>
      <c r="AT23" s="46">
        <v>0.1</v>
      </c>
      <c r="AU23" s="46">
        <v>2020</v>
      </c>
      <c r="AV23" s="46">
        <v>3.5</v>
      </c>
      <c r="AW23" s="46">
        <v>1.3</v>
      </c>
      <c r="AX23" s="45">
        <v>0.44</v>
      </c>
      <c r="AY23" s="46">
        <v>1.3</v>
      </c>
      <c r="AZ23" s="45">
        <v>0.08</v>
      </c>
      <c r="BA23" s="46">
        <v>2</v>
      </c>
      <c r="BB23" s="46">
        <v>9</v>
      </c>
      <c r="BC23" s="45">
        <v>0.08</v>
      </c>
      <c r="BD23" s="46">
        <v>30</v>
      </c>
      <c r="BE23" s="45">
        <v>0.02</v>
      </c>
      <c r="BI23" s="45">
        <v>0.02</v>
      </c>
      <c r="BJ23" s="46">
        <v>2</v>
      </c>
      <c r="BK23" s="46">
        <v>30</v>
      </c>
      <c r="BL23" s="46">
        <v>24</v>
      </c>
      <c r="BM23" s="46">
        <v>1.3</v>
      </c>
      <c r="BN23" s="46">
        <v>3100</v>
      </c>
      <c r="BO23" s="46">
        <v>5.2</v>
      </c>
      <c r="BP23" s="46">
        <v>0.1</v>
      </c>
      <c r="BQ23" s="46">
        <v>0.03</v>
      </c>
      <c r="BR23" s="46">
        <v>3.5</v>
      </c>
      <c r="BS23" s="45">
        <v>0.44</v>
      </c>
      <c r="BT23" s="45">
        <v>0.08</v>
      </c>
      <c r="BU23" s="46">
        <v>2400</v>
      </c>
      <c r="BW23" s="46">
        <v>0.03</v>
      </c>
      <c r="BX23" s="46">
        <v>2020</v>
      </c>
    </row>
    <row r="24" spans="1:76" ht="15.75" thickBot="1" x14ac:dyDescent="0.3">
      <c r="A24" s="89">
        <v>2020</v>
      </c>
      <c r="B24" s="89">
        <v>11</v>
      </c>
      <c r="C24" s="98">
        <v>0.46</v>
      </c>
      <c r="D24" s="98">
        <v>0.1</v>
      </c>
      <c r="E24" s="98">
        <v>0.05</v>
      </c>
      <c r="F24" s="89">
        <v>2600</v>
      </c>
      <c r="G24" s="89" t="s">
        <v>16</v>
      </c>
      <c r="H24" s="89">
        <v>1.8</v>
      </c>
      <c r="I24" s="89">
        <v>31</v>
      </c>
      <c r="J24" s="89">
        <v>23</v>
      </c>
      <c r="K24" s="89">
        <v>1.5</v>
      </c>
      <c r="L24" s="89">
        <v>3300</v>
      </c>
      <c r="M24" s="89">
        <v>5</v>
      </c>
      <c r="N24" s="89">
        <v>0.12</v>
      </c>
      <c r="O24" s="89">
        <v>0.01</v>
      </c>
      <c r="P24" s="89">
        <v>3.7</v>
      </c>
      <c r="Q24" s="89" t="str">
        <f t="shared" si="0"/>
        <v>Fall</v>
      </c>
      <c r="R24">
        <f t="shared" si="2"/>
        <v>3100.0000953674316</v>
      </c>
      <c r="S24">
        <f t="shared" si="4"/>
        <v>199.99955495212717</v>
      </c>
      <c r="T24">
        <f t="shared" si="1"/>
        <v>3300</v>
      </c>
      <c r="U24">
        <f t="shared" si="3"/>
        <v>100</v>
      </c>
      <c r="V24" s="11">
        <v>2022</v>
      </c>
      <c r="W24" s="6">
        <v>5150</v>
      </c>
      <c r="Y24" s="39"/>
      <c r="Z24" s="39"/>
      <c r="AA24" s="39"/>
      <c r="AB24" s="39"/>
      <c r="AC24" s="39"/>
      <c r="AD24" s="39"/>
      <c r="AE24" s="39"/>
      <c r="AF24" s="39"/>
      <c r="AG24" s="39"/>
      <c r="AQ24" s="1">
        <v>2020</v>
      </c>
      <c r="AR24" s="2">
        <v>0.01</v>
      </c>
      <c r="AS24" s="1">
        <v>1.4</v>
      </c>
      <c r="AT24" s="1">
        <v>0.11</v>
      </c>
      <c r="AU24" s="1">
        <v>2020</v>
      </c>
      <c r="AV24" s="1">
        <v>3.6</v>
      </c>
      <c r="AW24" s="1">
        <v>1.4</v>
      </c>
      <c r="AX24" s="2">
        <v>0.45</v>
      </c>
      <c r="AY24" s="1">
        <v>1.4</v>
      </c>
      <c r="AZ24" s="2">
        <v>0.1</v>
      </c>
      <c r="BA24" s="1">
        <v>1.9</v>
      </c>
      <c r="BB24" s="1">
        <v>10</v>
      </c>
      <c r="BC24" s="2">
        <v>0.1</v>
      </c>
      <c r="BD24" s="1">
        <v>31</v>
      </c>
      <c r="BE24" s="2">
        <v>0.01</v>
      </c>
      <c r="BI24" s="2">
        <v>0.01</v>
      </c>
      <c r="BJ24" s="1">
        <v>1.9</v>
      </c>
      <c r="BK24" s="1">
        <v>31</v>
      </c>
      <c r="BL24" s="1">
        <v>24</v>
      </c>
      <c r="BM24" s="1">
        <v>1.4</v>
      </c>
      <c r="BN24" s="1">
        <v>3200</v>
      </c>
      <c r="BO24" s="1">
        <v>5.0999999999999996</v>
      </c>
      <c r="BP24" s="1">
        <v>0.11</v>
      </c>
      <c r="BQ24" s="1">
        <v>0.02</v>
      </c>
      <c r="BR24" s="1">
        <v>3.6</v>
      </c>
      <c r="BS24" s="2">
        <v>0.45</v>
      </c>
      <c r="BT24" s="2">
        <v>0.1</v>
      </c>
      <c r="BU24" s="1">
        <v>2500</v>
      </c>
      <c r="BW24" s="1">
        <v>0.02</v>
      </c>
      <c r="BX24" s="1">
        <v>2020</v>
      </c>
    </row>
    <row r="25" spans="1:76" ht="15.75" thickBot="1" x14ac:dyDescent="0.3">
      <c r="A25" s="89">
        <v>2020</v>
      </c>
      <c r="B25" s="89">
        <v>12</v>
      </c>
      <c r="C25" s="98">
        <v>0.47</v>
      </c>
      <c r="D25" s="98">
        <v>0.11</v>
      </c>
      <c r="E25" s="98">
        <v>0.06</v>
      </c>
      <c r="F25" s="89">
        <v>2700</v>
      </c>
      <c r="G25" s="89" t="s">
        <v>18</v>
      </c>
      <c r="H25" s="89">
        <v>1.8</v>
      </c>
      <c r="I25" s="89">
        <v>32</v>
      </c>
      <c r="J25" s="89">
        <v>22</v>
      </c>
      <c r="K25" s="89">
        <v>1.6</v>
      </c>
      <c r="L25" s="89">
        <v>3400</v>
      </c>
      <c r="M25" s="89">
        <v>4.9000000000000004</v>
      </c>
      <c r="N25" s="89">
        <v>0.13</v>
      </c>
      <c r="O25" s="89">
        <v>0.09</v>
      </c>
      <c r="P25" s="89">
        <v>3.8</v>
      </c>
      <c r="Q25" s="89" t="str">
        <f t="shared" si="0"/>
        <v>Winter</v>
      </c>
      <c r="R25">
        <f t="shared" si="2"/>
        <v>3200.0000476837158</v>
      </c>
      <c r="S25">
        <f t="shared" si="4"/>
        <v>199.99977747602821</v>
      </c>
      <c r="T25">
        <f t="shared" si="1"/>
        <v>3400</v>
      </c>
      <c r="U25">
        <f t="shared" si="3"/>
        <v>100</v>
      </c>
      <c r="V25" s="11">
        <v>2023</v>
      </c>
      <c r="W25" s="6">
        <v>6450</v>
      </c>
      <c r="AQ25" s="46">
        <v>2020</v>
      </c>
      <c r="AR25" s="45">
        <v>0.05</v>
      </c>
      <c r="AS25" s="46">
        <v>1.5</v>
      </c>
      <c r="AT25" s="46">
        <v>0.12</v>
      </c>
      <c r="AU25" s="46">
        <v>2020</v>
      </c>
      <c r="AV25" s="46">
        <v>3.7</v>
      </c>
      <c r="AW25" s="46">
        <v>1.5</v>
      </c>
      <c r="AX25" s="45">
        <v>0.46</v>
      </c>
      <c r="AY25" s="46">
        <v>1.5</v>
      </c>
      <c r="AZ25" s="45">
        <v>0.1</v>
      </c>
      <c r="BA25" s="46">
        <v>1.8</v>
      </c>
      <c r="BB25" s="46">
        <v>11</v>
      </c>
      <c r="BC25" s="45">
        <v>0.1</v>
      </c>
      <c r="BD25" s="46">
        <v>31</v>
      </c>
      <c r="BE25" s="45">
        <v>0.05</v>
      </c>
      <c r="BI25" s="45">
        <v>0.05</v>
      </c>
      <c r="BJ25" s="46">
        <v>1.8</v>
      </c>
      <c r="BK25" s="46">
        <v>31</v>
      </c>
      <c r="BL25" s="46">
        <v>23</v>
      </c>
      <c r="BM25" s="46">
        <v>1.5</v>
      </c>
      <c r="BN25" s="46">
        <v>3300</v>
      </c>
      <c r="BO25" s="46">
        <v>5</v>
      </c>
      <c r="BP25" s="46">
        <v>0.12</v>
      </c>
      <c r="BQ25" s="46">
        <v>0.01</v>
      </c>
      <c r="BR25" s="46">
        <v>3.7</v>
      </c>
      <c r="BS25" s="45">
        <v>0.46</v>
      </c>
      <c r="BT25" s="45">
        <v>0.1</v>
      </c>
      <c r="BU25" s="46">
        <v>2600</v>
      </c>
      <c r="BW25" s="46">
        <v>0.01</v>
      </c>
      <c r="BX25" s="46">
        <v>2020</v>
      </c>
    </row>
    <row r="26" spans="1:76" x14ac:dyDescent="0.25">
      <c r="A26" s="89">
        <v>2021</v>
      </c>
      <c r="B26" s="89">
        <v>1</v>
      </c>
      <c r="C26" s="98">
        <v>0.48</v>
      </c>
      <c r="D26" s="98">
        <v>0.1</v>
      </c>
      <c r="E26" s="98">
        <v>7.0000000000000007E-2</v>
      </c>
      <c r="F26" s="89">
        <v>2800</v>
      </c>
      <c r="G26" s="89" t="s">
        <v>17</v>
      </c>
      <c r="H26" s="89">
        <v>1.7</v>
      </c>
      <c r="I26" s="89">
        <v>32</v>
      </c>
      <c r="J26" s="89">
        <v>22</v>
      </c>
      <c r="K26" s="89">
        <v>1.7</v>
      </c>
      <c r="L26" s="89">
        <v>3500</v>
      </c>
      <c r="M26" s="89">
        <v>4.8</v>
      </c>
      <c r="N26" s="89">
        <v>0.14000000000000001</v>
      </c>
      <c r="O26" s="89">
        <v>0.08</v>
      </c>
      <c r="P26" s="89">
        <v>3.9</v>
      </c>
      <c r="Q26" s="89" t="str">
        <f t="shared" si="0"/>
        <v>Winter</v>
      </c>
      <c r="R26">
        <f t="shared" si="2"/>
        <v>3300.0000238418579</v>
      </c>
      <c r="S26">
        <f t="shared" si="4"/>
        <v>199.99988873800527</v>
      </c>
      <c r="T26">
        <f t="shared" si="1"/>
        <v>3500</v>
      </c>
      <c r="U26">
        <f t="shared" si="3"/>
        <v>100</v>
      </c>
      <c r="V26" s="11" t="s">
        <v>37</v>
      </c>
      <c r="W26" s="6">
        <v>4328.8461538461543</v>
      </c>
      <c r="AH26" s="40"/>
      <c r="AI26" s="40"/>
      <c r="AJ26" s="40"/>
      <c r="AQ26" s="1">
        <v>2020</v>
      </c>
      <c r="AR26" s="2">
        <v>0.06</v>
      </c>
      <c r="AS26" s="1">
        <v>1.6</v>
      </c>
      <c r="AT26" s="1">
        <v>0.13</v>
      </c>
      <c r="AU26" s="1">
        <v>2020</v>
      </c>
      <c r="AV26" s="1">
        <v>3.8</v>
      </c>
      <c r="AW26" s="1">
        <v>1.6</v>
      </c>
      <c r="AX26" s="2">
        <v>0.47</v>
      </c>
      <c r="AY26" s="1">
        <v>1.6</v>
      </c>
      <c r="AZ26" s="2">
        <v>0.11</v>
      </c>
      <c r="BA26" s="1">
        <v>1.8</v>
      </c>
      <c r="BB26" s="1">
        <v>12</v>
      </c>
      <c r="BC26" s="2">
        <v>0.11</v>
      </c>
      <c r="BD26" s="1">
        <v>32</v>
      </c>
      <c r="BE26" s="2">
        <v>0.06</v>
      </c>
      <c r="BI26" s="2">
        <v>0.06</v>
      </c>
      <c r="BJ26" s="1">
        <v>1.8</v>
      </c>
      <c r="BK26" s="1">
        <v>32</v>
      </c>
      <c r="BL26" s="1">
        <v>22</v>
      </c>
      <c r="BM26" s="1">
        <v>1.6</v>
      </c>
      <c r="BN26" s="1">
        <v>3400</v>
      </c>
      <c r="BO26" s="1">
        <v>4.9000000000000004</v>
      </c>
      <c r="BP26" s="1">
        <v>0.13</v>
      </c>
      <c r="BQ26" s="1">
        <v>0.09</v>
      </c>
      <c r="BR26" s="1">
        <v>3.8</v>
      </c>
      <c r="BS26" s="2">
        <v>0.47</v>
      </c>
      <c r="BT26" s="2">
        <v>0.11</v>
      </c>
      <c r="BU26" s="1">
        <v>2700</v>
      </c>
      <c r="BW26" s="1">
        <v>0.09</v>
      </c>
      <c r="BX26" s="1">
        <v>2020</v>
      </c>
    </row>
    <row r="27" spans="1:76" x14ac:dyDescent="0.25">
      <c r="A27" s="89">
        <v>2021</v>
      </c>
      <c r="B27" s="89">
        <v>2</v>
      </c>
      <c r="C27" s="98">
        <v>0.49</v>
      </c>
      <c r="D27" s="98">
        <v>0.08</v>
      </c>
      <c r="E27" s="98">
        <v>7.0000000000000007E-2</v>
      </c>
      <c r="F27" s="89">
        <v>2900</v>
      </c>
      <c r="G27" s="89" t="s">
        <v>16</v>
      </c>
      <c r="H27" s="89">
        <v>1.6</v>
      </c>
      <c r="I27" s="89">
        <v>32</v>
      </c>
      <c r="J27" s="89">
        <v>21</v>
      </c>
      <c r="K27" s="89">
        <v>1.8</v>
      </c>
      <c r="L27" s="89">
        <v>3600</v>
      </c>
      <c r="M27" s="89">
        <v>4.7</v>
      </c>
      <c r="N27" s="89">
        <v>0.15</v>
      </c>
      <c r="O27" s="89">
        <v>7.0000000000000007E-2</v>
      </c>
      <c r="P27" s="89">
        <v>4</v>
      </c>
      <c r="Q27" s="89" t="str">
        <f t="shared" si="0"/>
        <v>Winter</v>
      </c>
      <c r="R27">
        <f t="shared" si="2"/>
        <v>3400.000011920929</v>
      </c>
      <c r="S27">
        <f t="shared" si="4"/>
        <v>199.99994436900042</v>
      </c>
      <c r="T27">
        <f t="shared" si="1"/>
        <v>3600</v>
      </c>
      <c r="U27">
        <f t="shared" si="3"/>
        <v>100</v>
      </c>
      <c r="AQ27" s="46">
        <v>2021</v>
      </c>
      <c r="AR27" s="45">
        <v>7.0000000000000007E-2</v>
      </c>
      <c r="AS27" s="46">
        <v>1.7</v>
      </c>
      <c r="AT27" s="46">
        <v>0.14000000000000001</v>
      </c>
      <c r="AU27" s="46">
        <v>2021</v>
      </c>
      <c r="AV27" s="46">
        <v>3.9</v>
      </c>
      <c r="AW27" s="46">
        <v>1.7</v>
      </c>
      <c r="AX27" s="45">
        <v>0.48</v>
      </c>
      <c r="AY27" s="46">
        <v>1.7</v>
      </c>
      <c r="AZ27" s="45">
        <v>0.1</v>
      </c>
      <c r="BA27" s="46">
        <v>1.7</v>
      </c>
      <c r="BB27" s="46">
        <v>1</v>
      </c>
      <c r="BC27" s="45">
        <v>0.1</v>
      </c>
      <c r="BD27" s="46">
        <v>32</v>
      </c>
      <c r="BE27" s="45">
        <v>7.0000000000000007E-2</v>
      </c>
      <c r="BI27" s="45">
        <v>7.0000000000000007E-2</v>
      </c>
      <c r="BJ27" s="46">
        <v>1.7</v>
      </c>
      <c r="BK27" s="46">
        <v>32</v>
      </c>
      <c r="BL27" s="46">
        <v>22</v>
      </c>
      <c r="BM27" s="46">
        <v>1.7</v>
      </c>
      <c r="BN27" s="46">
        <v>3500</v>
      </c>
      <c r="BO27" s="46">
        <v>4.8</v>
      </c>
      <c r="BP27" s="46">
        <v>0.14000000000000001</v>
      </c>
      <c r="BQ27" s="46">
        <v>0.08</v>
      </c>
      <c r="BR27" s="46">
        <v>3.9</v>
      </c>
      <c r="BS27" s="45">
        <v>0.48</v>
      </c>
      <c r="BT27" s="45">
        <v>0.1</v>
      </c>
      <c r="BU27" s="46">
        <v>2800</v>
      </c>
      <c r="BW27" s="46">
        <v>0.08</v>
      </c>
      <c r="BX27" s="46">
        <v>2021</v>
      </c>
    </row>
    <row r="28" spans="1:76" x14ac:dyDescent="0.25">
      <c r="A28" s="89">
        <v>2021</v>
      </c>
      <c r="B28" s="89">
        <v>3</v>
      </c>
      <c r="C28" s="98">
        <v>0.5</v>
      </c>
      <c r="D28" s="98">
        <v>7.0000000000000007E-2</v>
      </c>
      <c r="E28" s="98">
        <v>0.05</v>
      </c>
      <c r="F28" s="89">
        <v>3000</v>
      </c>
      <c r="G28" s="89" t="s">
        <v>18</v>
      </c>
      <c r="H28" s="89">
        <v>1.5</v>
      </c>
      <c r="I28" s="89">
        <v>28</v>
      </c>
      <c r="J28" s="89">
        <v>20</v>
      </c>
      <c r="K28" s="89">
        <v>1.9</v>
      </c>
      <c r="L28" s="89">
        <v>3700</v>
      </c>
      <c r="M28" s="89">
        <v>4.5999999999999996</v>
      </c>
      <c r="N28" s="89">
        <v>0.16</v>
      </c>
      <c r="O28" s="89">
        <v>0.06</v>
      </c>
      <c r="P28" s="89">
        <v>4</v>
      </c>
      <c r="Q28" s="89" t="str">
        <f t="shared" si="0"/>
        <v>Summer</v>
      </c>
      <c r="R28">
        <f t="shared" si="2"/>
        <v>3500.0000059604645</v>
      </c>
      <c r="S28">
        <f t="shared" si="4"/>
        <v>199.99997218449965</v>
      </c>
      <c r="T28">
        <f t="shared" si="1"/>
        <v>3700</v>
      </c>
      <c r="U28">
        <f t="shared" si="3"/>
        <v>100</v>
      </c>
      <c r="AQ28" s="1">
        <v>2021</v>
      </c>
      <c r="AR28" s="2">
        <v>7.0000000000000007E-2</v>
      </c>
      <c r="AS28" s="1">
        <v>1.8</v>
      </c>
      <c r="AT28" s="1">
        <v>0.15</v>
      </c>
      <c r="AU28" s="1">
        <v>2021</v>
      </c>
      <c r="AV28" s="1">
        <v>4</v>
      </c>
      <c r="AW28" s="1">
        <v>18</v>
      </c>
      <c r="AX28" s="2">
        <v>0.49</v>
      </c>
      <c r="AY28" s="1">
        <v>1.8</v>
      </c>
      <c r="AZ28" s="2">
        <v>0.08</v>
      </c>
      <c r="BA28" s="1">
        <v>1.6</v>
      </c>
      <c r="BB28" s="1">
        <v>2</v>
      </c>
      <c r="BC28" s="2">
        <v>0.08</v>
      </c>
      <c r="BD28" s="1">
        <v>32</v>
      </c>
      <c r="BE28" s="2">
        <v>7.0000000000000007E-2</v>
      </c>
      <c r="BI28" s="2">
        <v>7.0000000000000007E-2</v>
      </c>
      <c r="BJ28" s="1">
        <v>1.6</v>
      </c>
      <c r="BK28" s="1">
        <v>32</v>
      </c>
      <c r="BL28" s="1">
        <v>21</v>
      </c>
      <c r="BM28" s="1">
        <v>1.8</v>
      </c>
      <c r="BN28" s="1">
        <v>3600</v>
      </c>
      <c r="BO28" s="1">
        <v>4.7</v>
      </c>
      <c r="BP28" s="1">
        <v>0.15</v>
      </c>
      <c r="BQ28" s="1">
        <v>7.0000000000000007E-2</v>
      </c>
      <c r="BR28" s="1">
        <v>4</v>
      </c>
      <c r="BS28" s="2">
        <v>0.49</v>
      </c>
      <c r="BT28" s="2">
        <v>0.08</v>
      </c>
      <c r="BU28" s="1">
        <v>2900</v>
      </c>
      <c r="BW28" s="1">
        <v>7.0000000000000007E-2</v>
      </c>
      <c r="BX28" s="1">
        <v>2021</v>
      </c>
    </row>
    <row r="29" spans="1:76" x14ac:dyDescent="0.25">
      <c r="A29" s="89">
        <v>2021</v>
      </c>
      <c r="B29" s="89">
        <v>4</v>
      </c>
      <c r="C29" s="98">
        <v>0.51</v>
      </c>
      <c r="D29" s="98">
        <v>0.06</v>
      </c>
      <c r="E29" s="98">
        <v>0.04</v>
      </c>
      <c r="F29" s="89">
        <v>3100</v>
      </c>
      <c r="G29" s="89" t="s">
        <v>17</v>
      </c>
      <c r="H29" s="89">
        <v>1.4</v>
      </c>
      <c r="I29" s="89">
        <v>29</v>
      </c>
      <c r="J29" s="89">
        <v>20</v>
      </c>
      <c r="K29" s="89">
        <v>2</v>
      </c>
      <c r="L29" s="89">
        <v>3800</v>
      </c>
      <c r="M29" s="89">
        <v>4.5</v>
      </c>
      <c r="N29" s="89">
        <v>0.17</v>
      </c>
      <c r="O29" s="89">
        <v>0.05</v>
      </c>
      <c r="P29" s="89">
        <v>4.0999999999999996</v>
      </c>
      <c r="Q29" s="89" t="str">
        <f t="shared" si="0"/>
        <v>Summer</v>
      </c>
      <c r="R29">
        <f t="shared" si="2"/>
        <v>3600.0000029802322</v>
      </c>
      <c r="S29">
        <f t="shared" si="4"/>
        <v>199.99998609224971</v>
      </c>
      <c r="T29">
        <f t="shared" si="1"/>
        <v>3800</v>
      </c>
      <c r="U29">
        <f t="shared" si="3"/>
        <v>100</v>
      </c>
      <c r="V29" s="10" t="s">
        <v>36</v>
      </c>
      <c r="W29" t="s">
        <v>99</v>
      </c>
      <c r="AQ29" s="46">
        <v>2021</v>
      </c>
      <c r="AR29" s="45">
        <v>0.05</v>
      </c>
      <c r="AS29" s="46">
        <v>1.9</v>
      </c>
      <c r="AT29" s="46">
        <v>0.16</v>
      </c>
      <c r="AU29" s="46">
        <v>2021</v>
      </c>
      <c r="AV29" s="46">
        <v>4</v>
      </c>
      <c r="AW29" s="46">
        <v>1.9</v>
      </c>
      <c r="AX29" s="45">
        <v>0.5</v>
      </c>
      <c r="AY29" s="46">
        <v>1.9</v>
      </c>
      <c r="AZ29" s="45">
        <v>7.0000000000000007E-2</v>
      </c>
      <c r="BA29" s="46">
        <v>1.5</v>
      </c>
      <c r="BB29" s="46">
        <v>3</v>
      </c>
      <c r="BC29" s="45">
        <v>7.0000000000000007E-2</v>
      </c>
      <c r="BD29" s="46">
        <v>28</v>
      </c>
      <c r="BE29" s="45">
        <v>0.05</v>
      </c>
      <c r="BI29" s="45">
        <v>0.05</v>
      </c>
      <c r="BJ29" s="46">
        <v>1.5</v>
      </c>
      <c r="BK29" s="46">
        <v>28</v>
      </c>
      <c r="BL29" s="46">
        <v>20</v>
      </c>
      <c r="BM29" s="46">
        <v>1.9</v>
      </c>
      <c r="BN29" s="46">
        <v>3700</v>
      </c>
      <c r="BO29" s="46">
        <v>4.5999999999999996</v>
      </c>
      <c r="BP29" s="46">
        <v>0.16</v>
      </c>
      <c r="BQ29" s="46">
        <v>0.06</v>
      </c>
      <c r="BR29" s="46">
        <v>4</v>
      </c>
      <c r="BS29" s="45">
        <v>0.5</v>
      </c>
      <c r="BT29" s="45">
        <v>7.0000000000000007E-2</v>
      </c>
      <c r="BU29" s="46">
        <v>3000</v>
      </c>
      <c r="BW29" s="46">
        <v>0.06</v>
      </c>
      <c r="BX29" s="46">
        <v>2021</v>
      </c>
    </row>
    <row r="30" spans="1:76" x14ac:dyDescent="0.25">
      <c r="A30" s="89">
        <v>2021</v>
      </c>
      <c r="B30" s="89">
        <v>5</v>
      </c>
      <c r="C30" s="98">
        <v>0.52</v>
      </c>
      <c r="D30" s="98">
        <v>0.05</v>
      </c>
      <c r="E30" s="98">
        <v>0.03</v>
      </c>
      <c r="F30" s="89">
        <v>3200</v>
      </c>
      <c r="G30" s="89" t="s">
        <v>16</v>
      </c>
      <c r="H30" s="89">
        <v>1.3</v>
      </c>
      <c r="I30" s="89">
        <v>29</v>
      </c>
      <c r="J30" s="89">
        <v>19</v>
      </c>
      <c r="K30" s="89">
        <v>2.1</v>
      </c>
      <c r="L30" s="89">
        <v>3900</v>
      </c>
      <c r="M30" s="89">
        <v>4.4000000000000004</v>
      </c>
      <c r="N30" s="89">
        <v>0.18</v>
      </c>
      <c r="O30" s="89">
        <v>0.04</v>
      </c>
      <c r="P30" s="89">
        <v>4.2</v>
      </c>
      <c r="Q30" s="89" t="str">
        <f t="shared" si="0"/>
        <v>Summer</v>
      </c>
      <c r="R30">
        <f t="shared" si="2"/>
        <v>3700.0000014901161</v>
      </c>
      <c r="S30">
        <f t="shared" si="4"/>
        <v>199.99999304612481</v>
      </c>
      <c r="T30">
        <f t="shared" si="1"/>
        <v>3900</v>
      </c>
      <c r="U30">
        <f t="shared" si="3"/>
        <v>100</v>
      </c>
      <c r="V30" s="11">
        <v>1</v>
      </c>
      <c r="W30" s="6">
        <v>1.0657142857142856</v>
      </c>
      <c r="Y30" s="10" t="s">
        <v>36</v>
      </c>
      <c r="Z30" t="s">
        <v>234</v>
      </c>
      <c r="AQ30" s="1">
        <v>2021</v>
      </c>
      <c r="AR30" s="2">
        <v>0.04</v>
      </c>
      <c r="AS30" s="1">
        <v>2</v>
      </c>
      <c r="AT30" s="1">
        <v>0.17</v>
      </c>
      <c r="AU30" s="1">
        <v>2021</v>
      </c>
      <c r="AV30" s="1">
        <v>4.0999999999999996</v>
      </c>
      <c r="AW30" s="1">
        <v>2</v>
      </c>
      <c r="AX30" s="2">
        <v>0.51</v>
      </c>
      <c r="AY30" s="1">
        <v>2</v>
      </c>
      <c r="AZ30" s="2">
        <v>0.06</v>
      </c>
      <c r="BA30" s="1">
        <v>1.4</v>
      </c>
      <c r="BB30" s="1">
        <v>4</v>
      </c>
      <c r="BC30" s="2">
        <v>0.06</v>
      </c>
      <c r="BD30" s="1">
        <v>29</v>
      </c>
      <c r="BE30" s="2">
        <v>0.04</v>
      </c>
      <c r="BI30" s="2">
        <v>0.04</v>
      </c>
      <c r="BJ30" s="1">
        <v>1.4</v>
      </c>
      <c r="BK30" s="1">
        <v>29</v>
      </c>
      <c r="BL30" s="1">
        <v>20</v>
      </c>
      <c r="BM30" s="1">
        <v>2</v>
      </c>
      <c r="BN30" s="1">
        <v>3800</v>
      </c>
      <c r="BO30" s="1">
        <v>4.5</v>
      </c>
      <c r="BP30" s="1">
        <v>0.17</v>
      </c>
      <c r="BQ30" s="1">
        <v>0.05</v>
      </c>
      <c r="BR30" s="1">
        <v>4.0999999999999996</v>
      </c>
      <c r="BS30" s="2">
        <v>0.51</v>
      </c>
      <c r="BT30" s="2">
        <v>0.06</v>
      </c>
      <c r="BU30" s="1">
        <v>3100</v>
      </c>
      <c r="BW30" s="1">
        <v>0.05</v>
      </c>
      <c r="BX30" s="1">
        <v>2021</v>
      </c>
    </row>
    <row r="31" spans="1:76" x14ac:dyDescent="0.25">
      <c r="A31" s="89">
        <v>2021</v>
      </c>
      <c r="B31" s="89">
        <v>6</v>
      </c>
      <c r="C31" s="98">
        <v>0.53</v>
      </c>
      <c r="D31" s="98">
        <v>0.04</v>
      </c>
      <c r="E31" s="98">
        <v>0.02</v>
      </c>
      <c r="F31" s="89">
        <v>3300</v>
      </c>
      <c r="G31" s="89" t="s">
        <v>18</v>
      </c>
      <c r="H31" s="89">
        <v>1.2</v>
      </c>
      <c r="I31" s="89">
        <v>30</v>
      </c>
      <c r="J31" s="89">
        <v>18</v>
      </c>
      <c r="K31" s="89">
        <v>2.2000000000000002</v>
      </c>
      <c r="L31" s="89">
        <v>4000</v>
      </c>
      <c r="M31" s="89">
        <v>4.3</v>
      </c>
      <c r="N31" s="89">
        <v>0.19</v>
      </c>
      <c r="O31" s="89">
        <v>0.03</v>
      </c>
      <c r="P31" s="89">
        <v>4.3</v>
      </c>
      <c r="Q31" s="89" t="str">
        <f t="shared" si="0"/>
        <v>Rainy</v>
      </c>
      <c r="R31">
        <f t="shared" si="2"/>
        <v>3800.0000007450581</v>
      </c>
      <c r="S31">
        <f t="shared" si="4"/>
        <v>199.99999652306238</v>
      </c>
      <c r="T31">
        <f t="shared" si="1"/>
        <v>4000</v>
      </c>
      <c r="U31">
        <f t="shared" si="3"/>
        <v>100</v>
      </c>
      <c r="V31" s="11">
        <v>2</v>
      </c>
      <c r="W31" s="6">
        <v>1.0342857142857143</v>
      </c>
      <c r="Y31" s="11">
        <v>1</v>
      </c>
      <c r="Z31">
        <v>3.75</v>
      </c>
      <c r="AQ31" s="46">
        <v>2021</v>
      </c>
      <c r="AR31" s="45">
        <v>0.03</v>
      </c>
      <c r="AS31" s="46">
        <v>2.1</v>
      </c>
      <c r="AT31" s="46">
        <v>0.18</v>
      </c>
      <c r="AU31" s="46">
        <v>2021</v>
      </c>
      <c r="AV31" s="46">
        <v>4.2</v>
      </c>
      <c r="AW31" s="46">
        <v>2.1</v>
      </c>
      <c r="AX31" s="45">
        <v>0.52</v>
      </c>
      <c r="AY31" s="46">
        <v>2.1</v>
      </c>
      <c r="AZ31" s="45">
        <v>0.05</v>
      </c>
      <c r="BA31" s="46">
        <v>1.3</v>
      </c>
      <c r="BB31" s="46">
        <v>5</v>
      </c>
      <c r="BC31" s="45">
        <v>0.05</v>
      </c>
      <c r="BD31" s="46">
        <v>29</v>
      </c>
      <c r="BE31" s="45">
        <v>0.03</v>
      </c>
      <c r="BI31" s="45">
        <v>0.03</v>
      </c>
      <c r="BJ31" s="46">
        <v>1.3</v>
      </c>
      <c r="BK31" s="46">
        <v>29</v>
      </c>
      <c r="BL31" s="46">
        <v>19</v>
      </c>
      <c r="BM31" s="46">
        <v>2.1</v>
      </c>
      <c r="BN31" s="46">
        <v>3900</v>
      </c>
      <c r="BO31" s="46">
        <v>4.4000000000000004</v>
      </c>
      <c r="BP31" s="46">
        <v>0.18</v>
      </c>
      <c r="BQ31" s="46">
        <v>0.04</v>
      </c>
      <c r="BR31" s="46">
        <v>4.2</v>
      </c>
      <c r="BS31" s="45">
        <v>0.52</v>
      </c>
      <c r="BT31" s="45">
        <v>0.05</v>
      </c>
      <c r="BU31" s="46">
        <v>3200</v>
      </c>
      <c r="BW31" s="46">
        <v>0.04</v>
      </c>
      <c r="BX31" s="46">
        <v>2021</v>
      </c>
    </row>
    <row r="32" spans="1:76" x14ac:dyDescent="0.25">
      <c r="A32" s="89">
        <v>2021</v>
      </c>
      <c r="B32" s="89">
        <v>7</v>
      </c>
      <c r="C32" s="98">
        <v>0.54</v>
      </c>
      <c r="D32" s="98">
        <v>0.03</v>
      </c>
      <c r="E32" s="98">
        <v>0.01</v>
      </c>
      <c r="F32" s="89">
        <v>3400</v>
      </c>
      <c r="G32" s="89" t="s">
        <v>17</v>
      </c>
      <c r="H32" s="89">
        <v>1.1000000000000001</v>
      </c>
      <c r="I32" s="89">
        <v>30</v>
      </c>
      <c r="J32" s="89">
        <v>18</v>
      </c>
      <c r="K32" s="89">
        <v>2.2999999999999998</v>
      </c>
      <c r="L32" s="89">
        <v>4100</v>
      </c>
      <c r="M32" s="89">
        <v>4.2</v>
      </c>
      <c r="N32" s="89">
        <v>0.2</v>
      </c>
      <c r="O32" s="89">
        <v>0.02</v>
      </c>
      <c r="P32" s="89">
        <v>4.4000000000000004</v>
      </c>
      <c r="Q32" s="89" t="str">
        <f t="shared" si="0"/>
        <v>Rainy</v>
      </c>
      <c r="R32">
        <f t="shared" si="2"/>
        <v>3900.000000372529</v>
      </c>
      <c r="S32">
        <f t="shared" si="4"/>
        <v>199.9999982615312</v>
      </c>
      <c r="T32">
        <f t="shared" si="1"/>
        <v>4066.6666666666665</v>
      </c>
      <c r="U32">
        <f t="shared" si="3"/>
        <v>83.88704928078613</v>
      </c>
      <c r="V32" s="11">
        <v>3</v>
      </c>
      <c r="W32" s="6">
        <v>1.0028571428571429</v>
      </c>
      <c r="Y32" s="11">
        <v>2</v>
      </c>
      <c r="Z32">
        <v>3.82</v>
      </c>
      <c r="AQ32" s="1">
        <v>2021</v>
      </c>
      <c r="AR32" s="2">
        <v>0.02</v>
      </c>
      <c r="AS32" s="1">
        <v>2.2000000000000002</v>
      </c>
      <c r="AT32" s="1">
        <v>0.19</v>
      </c>
      <c r="AU32" s="1">
        <v>2021</v>
      </c>
      <c r="AV32" s="1">
        <v>4.3</v>
      </c>
      <c r="AW32" s="1">
        <v>2.2000000000000002</v>
      </c>
      <c r="AX32" s="2">
        <v>0.53</v>
      </c>
      <c r="AY32" s="1">
        <v>2.2000000000000002</v>
      </c>
      <c r="AZ32" s="2">
        <v>0.04</v>
      </c>
      <c r="BA32" s="1">
        <v>1.2</v>
      </c>
      <c r="BB32" s="1">
        <v>6</v>
      </c>
      <c r="BC32" s="2">
        <v>0.04</v>
      </c>
      <c r="BD32" s="1">
        <v>30</v>
      </c>
      <c r="BE32" s="2">
        <v>0.02</v>
      </c>
      <c r="BI32" s="2">
        <v>0.02</v>
      </c>
      <c r="BJ32" s="1">
        <v>1.2</v>
      </c>
      <c r="BK32" s="1">
        <v>30</v>
      </c>
      <c r="BL32" s="1">
        <v>18</v>
      </c>
      <c r="BM32" s="1">
        <v>2.2000000000000002</v>
      </c>
      <c r="BN32" s="1">
        <v>4000</v>
      </c>
      <c r="BO32" s="1">
        <v>4.3</v>
      </c>
      <c r="BP32" s="1">
        <v>0.19</v>
      </c>
      <c r="BQ32" s="1">
        <v>0.03</v>
      </c>
      <c r="BR32" s="1">
        <v>4.3</v>
      </c>
      <c r="BS32" s="2">
        <v>0.53</v>
      </c>
      <c r="BT32" s="2">
        <v>0.04</v>
      </c>
      <c r="BU32" s="1">
        <v>3300</v>
      </c>
      <c r="BW32" s="1">
        <v>0.03</v>
      </c>
      <c r="BX32" s="1">
        <v>2021</v>
      </c>
    </row>
    <row r="33" spans="1:76" x14ac:dyDescent="0.25">
      <c r="A33" s="89">
        <v>2021</v>
      </c>
      <c r="B33" s="89">
        <v>7</v>
      </c>
      <c r="C33" s="98">
        <v>0.54</v>
      </c>
      <c r="D33" s="98">
        <v>0.03</v>
      </c>
      <c r="E33" s="98">
        <v>0.01</v>
      </c>
      <c r="F33" s="89">
        <v>3400</v>
      </c>
      <c r="G33" s="89" t="s">
        <v>20</v>
      </c>
      <c r="H33" s="89">
        <v>1.1000000000000001</v>
      </c>
      <c r="I33" s="89">
        <v>30</v>
      </c>
      <c r="J33" s="89">
        <v>18</v>
      </c>
      <c r="K33" s="89">
        <v>2.2999999999999998</v>
      </c>
      <c r="L33" s="89">
        <v>4100</v>
      </c>
      <c r="M33" s="89">
        <v>4.2</v>
      </c>
      <c r="N33" s="89">
        <v>0.2</v>
      </c>
      <c r="O33" s="89">
        <v>0.02</v>
      </c>
      <c r="P33" s="89">
        <v>4.4000000000000004</v>
      </c>
      <c r="Q33" s="89" t="str">
        <f t="shared" si="0"/>
        <v>Rainy</v>
      </c>
      <c r="R33">
        <f t="shared" si="2"/>
        <v>4000.0000001862645</v>
      </c>
      <c r="S33">
        <f t="shared" si="4"/>
        <v>199.99999913076559</v>
      </c>
      <c r="T33">
        <f t="shared" si="1"/>
        <v>4133.333333333333</v>
      </c>
      <c r="U33">
        <f t="shared" si="3"/>
        <v>72.008229982309672</v>
      </c>
      <c r="V33" s="11">
        <v>4</v>
      </c>
      <c r="W33" s="6">
        <v>0.98571428571428577</v>
      </c>
      <c r="Y33" s="11">
        <v>3</v>
      </c>
      <c r="Z33">
        <v>3.87</v>
      </c>
      <c r="AQ33" s="46">
        <v>2021</v>
      </c>
      <c r="AR33" s="45">
        <v>0.01</v>
      </c>
      <c r="AS33" s="46">
        <v>2.2999999999999998</v>
      </c>
      <c r="AT33" s="46">
        <v>0.2</v>
      </c>
      <c r="AU33" s="46">
        <v>2021</v>
      </c>
      <c r="AV33" s="46">
        <v>4.4000000000000004</v>
      </c>
      <c r="AW33" s="46">
        <v>2.2999999999999998</v>
      </c>
      <c r="AX33" s="45">
        <v>0.54</v>
      </c>
      <c r="AY33" s="46">
        <v>2.2999999999999998</v>
      </c>
      <c r="AZ33" s="45">
        <v>0.03</v>
      </c>
      <c r="BA33" s="46">
        <v>1.1000000000000001</v>
      </c>
      <c r="BB33" s="46">
        <v>7</v>
      </c>
      <c r="BC33" s="45">
        <v>0.03</v>
      </c>
      <c r="BD33" s="46">
        <v>30</v>
      </c>
      <c r="BE33" s="45">
        <v>0.01</v>
      </c>
      <c r="BI33" s="45">
        <v>0.01</v>
      </c>
      <c r="BJ33" s="46">
        <v>1.1000000000000001</v>
      </c>
      <c r="BK33" s="46">
        <v>30</v>
      </c>
      <c r="BL33" s="46">
        <v>18</v>
      </c>
      <c r="BM33" s="46">
        <v>2.2999999999999998</v>
      </c>
      <c r="BN33" s="46">
        <v>4100</v>
      </c>
      <c r="BO33" s="46">
        <v>4.2</v>
      </c>
      <c r="BP33" s="46">
        <v>0.2</v>
      </c>
      <c r="BQ33" s="46">
        <v>0.02</v>
      </c>
      <c r="BR33" s="46">
        <v>4.4000000000000004</v>
      </c>
      <c r="BS33" s="45">
        <v>0.54</v>
      </c>
      <c r="BT33" s="45">
        <v>0.03</v>
      </c>
      <c r="BU33" s="46">
        <v>3400</v>
      </c>
      <c r="BW33" s="46">
        <v>0.02</v>
      </c>
      <c r="BX33" s="46">
        <v>2021</v>
      </c>
    </row>
    <row r="34" spans="1:76" x14ac:dyDescent="0.25">
      <c r="A34" s="89">
        <v>2021</v>
      </c>
      <c r="B34" s="89">
        <v>8</v>
      </c>
      <c r="C34" s="98">
        <v>0.55000000000000004</v>
      </c>
      <c r="D34" s="98">
        <v>0.02</v>
      </c>
      <c r="E34" s="98">
        <v>0.06</v>
      </c>
      <c r="F34" s="89">
        <v>3500</v>
      </c>
      <c r="G34" s="89" t="s">
        <v>16</v>
      </c>
      <c r="H34" s="89">
        <v>1</v>
      </c>
      <c r="I34" s="89">
        <v>31</v>
      </c>
      <c r="J34" s="89">
        <v>17</v>
      </c>
      <c r="K34" s="89">
        <v>2.4</v>
      </c>
      <c r="L34" s="89">
        <v>4200</v>
      </c>
      <c r="M34" s="89">
        <v>4.0999999999999996</v>
      </c>
      <c r="N34" s="89">
        <v>0.21</v>
      </c>
      <c r="O34" s="89">
        <v>0.01</v>
      </c>
      <c r="P34" s="89">
        <v>4.5</v>
      </c>
      <c r="Q34" s="89" t="str">
        <f t="shared" ref="Q34:Q65" si="5">_xlfn.IFS(OR(B34=3,B34=4,B34=5),"Summer",OR(B34=6,B34=7,B34=8),"Rainy",OR(B34=9,B34=10,B34=11),"Fall",OR(B34=12,B34=1,B34=2),"Winter")</f>
        <v>Rainy</v>
      </c>
      <c r="R34">
        <f t="shared" si="2"/>
        <v>4050.0000000931323</v>
      </c>
      <c r="S34">
        <f t="shared" si="4"/>
        <v>173.20508029088163</v>
      </c>
      <c r="T34">
        <f t="shared" si="1"/>
        <v>4166.666666666667</v>
      </c>
      <c r="U34">
        <f t="shared" si="3"/>
        <v>47.140452079103277</v>
      </c>
      <c r="V34" s="11">
        <v>5</v>
      </c>
      <c r="W34" s="6">
        <v>0.93999999999999984</v>
      </c>
      <c r="Y34" s="11">
        <v>4</v>
      </c>
      <c r="Z34">
        <v>3.9499999999999997</v>
      </c>
      <c r="AQ34" s="1">
        <v>2021</v>
      </c>
      <c r="AR34" s="2">
        <v>0.01</v>
      </c>
      <c r="AS34" s="1">
        <v>2.2999999999999998</v>
      </c>
      <c r="AT34" s="1">
        <v>0.2</v>
      </c>
      <c r="AU34" s="1">
        <v>2021</v>
      </c>
      <c r="AV34" s="1">
        <v>4.4000000000000004</v>
      </c>
      <c r="AW34" s="1">
        <v>2.2999999999999998</v>
      </c>
      <c r="AX34" s="2">
        <v>0.54</v>
      </c>
      <c r="AY34" s="1">
        <v>2.2999999999999998</v>
      </c>
      <c r="AZ34" s="2">
        <v>0.03</v>
      </c>
      <c r="BA34" s="1">
        <v>1.1000000000000001</v>
      </c>
      <c r="BB34" s="1">
        <v>7</v>
      </c>
      <c r="BC34" s="2">
        <v>0.03</v>
      </c>
      <c r="BD34" s="1">
        <v>30</v>
      </c>
      <c r="BE34" s="2">
        <v>0.01</v>
      </c>
      <c r="BI34" s="2">
        <v>0.01</v>
      </c>
      <c r="BJ34" s="1">
        <v>1.1000000000000001</v>
      </c>
      <c r="BK34" s="1">
        <v>30</v>
      </c>
      <c r="BL34" s="1">
        <v>18</v>
      </c>
      <c r="BM34" s="1">
        <v>2.2999999999999998</v>
      </c>
      <c r="BN34" s="1">
        <v>4100</v>
      </c>
      <c r="BO34" s="1">
        <v>4.2</v>
      </c>
      <c r="BP34" s="1">
        <v>0.2</v>
      </c>
      <c r="BQ34" s="1">
        <v>0.02</v>
      </c>
      <c r="BR34" s="1">
        <v>4.4000000000000004</v>
      </c>
      <c r="BS34" s="2">
        <v>0.54</v>
      </c>
      <c r="BT34" s="2">
        <v>0.03</v>
      </c>
      <c r="BU34" s="1">
        <v>3400</v>
      </c>
      <c r="BW34" s="1">
        <v>0.02</v>
      </c>
      <c r="BX34" s="1">
        <v>2021</v>
      </c>
    </row>
    <row r="35" spans="1:76" x14ac:dyDescent="0.25">
      <c r="A35" s="89">
        <v>2021</v>
      </c>
      <c r="B35" s="89">
        <v>8</v>
      </c>
      <c r="C35" s="98">
        <v>0.55000000000000004</v>
      </c>
      <c r="D35" s="98">
        <v>0.02</v>
      </c>
      <c r="E35" s="98">
        <v>0.06</v>
      </c>
      <c r="F35" s="89">
        <v>3500</v>
      </c>
      <c r="G35" s="89" t="s">
        <v>21</v>
      </c>
      <c r="H35" s="89">
        <v>1</v>
      </c>
      <c r="I35" s="89">
        <v>31</v>
      </c>
      <c r="J35" s="89">
        <v>17</v>
      </c>
      <c r="K35" s="89">
        <v>2.4</v>
      </c>
      <c r="L35" s="89">
        <v>4200</v>
      </c>
      <c r="M35" s="89">
        <v>4.0999999999999996</v>
      </c>
      <c r="N35" s="89">
        <v>0.21</v>
      </c>
      <c r="O35" s="89">
        <v>0.01</v>
      </c>
      <c r="P35" s="89">
        <v>4.5</v>
      </c>
      <c r="Q35" s="89" t="str">
        <f t="shared" si="5"/>
        <v>Rainy</v>
      </c>
      <c r="R35">
        <f t="shared" si="2"/>
        <v>4125.0000000465661</v>
      </c>
      <c r="S35">
        <f t="shared" si="4"/>
        <v>155.45631732182926</v>
      </c>
      <c r="T35">
        <f t="shared" ref="T35:T66" si="6">AVERAGE(L34:L36)</f>
        <v>4233.333333333333</v>
      </c>
      <c r="U35">
        <f t="shared" si="3"/>
        <v>57.735026918962753</v>
      </c>
      <c r="V35" s="11">
        <v>6</v>
      </c>
      <c r="W35" s="6">
        <v>0.92</v>
      </c>
      <c r="Y35" s="11">
        <v>5</v>
      </c>
      <c r="Z35">
        <v>4.0199999999999996</v>
      </c>
      <c r="AQ35" s="46">
        <v>2021</v>
      </c>
      <c r="AR35" s="45">
        <v>0.06</v>
      </c>
      <c r="AS35" s="46">
        <v>2.4</v>
      </c>
      <c r="AT35" s="46">
        <v>0.21</v>
      </c>
      <c r="AU35" s="46">
        <v>2021</v>
      </c>
      <c r="AV35" s="46">
        <v>4.5</v>
      </c>
      <c r="AW35" s="46">
        <v>2.4</v>
      </c>
      <c r="AX35" s="45">
        <v>0.55000000000000004</v>
      </c>
      <c r="AY35" s="46">
        <v>2.4</v>
      </c>
      <c r="AZ35" s="45">
        <v>0.02</v>
      </c>
      <c r="BA35" s="46">
        <v>1</v>
      </c>
      <c r="BB35" s="46">
        <v>8</v>
      </c>
      <c r="BC35" s="45">
        <v>0.02</v>
      </c>
      <c r="BD35" s="46">
        <v>31</v>
      </c>
      <c r="BE35" s="45">
        <v>0.06</v>
      </c>
      <c r="BI35" s="45">
        <v>0.06</v>
      </c>
      <c r="BJ35" s="46">
        <v>1</v>
      </c>
      <c r="BK35" s="46">
        <v>31</v>
      </c>
      <c r="BL35" s="46">
        <v>17</v>
      </c>
      <c r="BM35" s="46">
        <v>2.4</v>
      </c>
      <c r="BN35" s="46">
        <v>4200</v>
      </c>
      <c r="BO35" s="46">
        <v>4.0999999999999996</v>
      </c>
      <c r="BP35" s="46">
        <v>0.21</v>
      </c>
      <c r="BQ35" s="46">
        <v>0.01</v>
      </c>
      <c r="BR35" s="46">
        <v>4.5</v>
      </c>
      <c r="BS35" s="45">
        <v>0.55000000000000004</v>
      </c>
      <c r="BT35" s="45">
        <v>0.02</v>
      </c>
      <c r="BU35" s="46">
        <v>3500</v>
      </c>
      <c r="BW35" s="46">
        <v>0.01</v>
      </c>
      <c r="BX35" s="46">
        <v>2021</v>
      </c>
    </row>
    <row r="36" spans="1:76" x14ac:dyDescent="0.25">
      <c r="A36" s="89">
        <v>2021</v>
      </c>
      <c r="B36" s="89">
        <v>9</v>
      </c>
      <c r="C36" s="98">
        <v>0.56000000000000005</v>
      </c>
      <c r="D36" s="98">
        <v>0.01</v>
      </c>
      <c r="E36" s="98">
        <v>7.0000000000000007E-2</v>
      </c>
      <c r="F36" s="89">
        <v>3500</v>
      </c>
      <c r="G36" s="89" t="s">
        <v>18</v>
      </c>
      <c r="H36" s="89">
        <v>0.9</v>
      </c>
      <c r="I36" s="89">
        <v>31</v>
      </c>
      <c r="J36" s="89">
        <v>16</v>
      </c>
      <c r="K36" s="89">
        <v>2.5</v>
      </c>
      <c r="L36" s="89">
        <v>4300</v>
      </c>
      <c r="M36" s="89">
        <v>4</v>
      </c>
      <c r="N36" s="89">
        <v>0.22</v>
      </c>
      <c r="O36" s="89">
        <v>0.09</v>
      </c>
      <c r="P36" s="89">
        <v>4.5999999999999996</v>
      </c>
      <c r="Q36" s="89" t="str">
        <f t="shared" si="5"/>
        <v>Fall</v>
      </c>
      <c r="R36">
        <f t="shared" ref="R36:R67" si="7">0.5*L35+0.5*R35</f>
        <v>4162.5000000232831</v>
      </c>
      <c r="S36">
        <f t="shared" si="4"/>
        <v>112.73124371386207</v>
      </c>
      <c r="T36">
        <f t="shared" si="6"/>
        <v>4266.666666666667</v>
      </c>
      <c r="U36">
        <f t="shared" si="3"/>
        <v>47.14045207910317</v>
      </c>
      <c r="V36" s="11">
        <v>7</v>
      </c>
      <c r="W36" s="6">
        <v>1.2</v>
      </c>
      <c r="Y36" s="11">
        <v>6</v>
      </c>
      <c r="Z36">
        <v>4.08</v>
      </c>
      <c r="AQ36" s="1">
        <v>2021</v>
      </c>
      <c r="AR36" s="2">
        <v>0.06</v>
      </c>
      <c r="AS36" s="1">
        <v>2.4</v>
      </c>
      <c r="AT36" s="1">
        <v>0.21</v>
      </c>
      <c r="AU36" s="1">
        <v>2021</v>
      </c>
      <c r="AV36" s="1">
        <v>4.5</v>
      </c>
      <c r="AW36" s="1">
        <v>2.4</v>
      </c>
      <c r="AX36" s="2">
        <v>0.55000000000000004</v>
      </c>
      <c r="AY36" s="1">
        <v>2.4</v>
      </c>
      <c r="AZ36" s="2">
        <v>0.02</v>
      </c>
      <c r="BA36" s="1">
        <v>1</v>
      </c>
      <c r="BB36" s="1">
        <v>8</v>
      </c>
      <c r="BC36" s="2">
        <v>0.02</v>
      </c>
      <c r="BD36" s="1">
        <v>31</v>
      </c>
      <c r="BE36" s="2">
        <v>0.06</v>
      </c>
      <c r="BI36" s="2">
        <v>0.06</v>
      </c>
      <c r="BJ36" s="1">
        <v>1</v>
      </c>
      <c r="BK36" s="1">
        <v>31</v>
      </c>
      <c r="BL36" s="1">
        <v>17</v>
      </c>
      <c r="BM36" s="1">
        <v>2.4</v>
      </c>
      <c r="BN36" s="1">
        <v>4200</v>
      </c>
      <c r="BO36" s="1">
        <v>4.0999999999999996</v>
      </c>
      <c r="BP36" s="1">
        <v>0.21</v>
      </c>
      <c r="BQ36" s="1">
        <v>0.01</v>
      </c>
      <c r="BR36" s="1">
        <v>4.5</v>
      </c>
      <c r="BS36" s="2">
        <v>0.55000000000000004</v>
      </c>
      <c r="BT36" s="2">
        <v>0.02</v>
      </c>
      <c r="BU36" s="1">
        <v>3500</v>
      </c>
      <c r="BW36" s="1">
        <v>0.01</v>
      </c>
      <c r="BX36" s="1">
        <v>2021</v>
      </c>
    </row>
    <row r="37" spans="1:76" x14ac:dyDescent="0.25">
      <c r="A37" s="89">
        <v>2021</v>
      </c>
      <c r="B37" s="89">
        <v>9</v>
      </c>
      <c r="C37" s="98">
        <v>0.56000000000000005</v>
      </c>
      <c r="D37" s="98">
        <v>0.01</v>
      </c>
      <c r="E37" s="98">
        <v>7.0000000000000007E-2</v>
      </c>
      <c r="F37" s="89">
        <v>3500</v>
      </c>
      <c r="G37" s="89" t="s">
        <v>22</v>
      </c>
      <c r="H37" s="89">
        <v>0.9</v>
      </c>
      <c r="I37" s="89">
        <v>31</v>
      </c>
      <c r="J37" s="89">
        <v>16</v>
      </c>
      <c r="K37" s="89">
        <v>2.5</v>
      </c>
      <c r="L37" s="89">
        <v>4300</v>
      </c>
      <c r="M37" s="89">
        <v>4</v>
      </c>
      <c r="N37" s="89">
        <v>0.22</v>
      </c>
      <c r="O37" s="89">
        <v>0.09</v>
      </c>
      <c r="P37" s="89">
        <v>4.5999999999999996</v>
      </c>
      <c r="Q37" s="89" t="str">
        <f t="shared" si="5"/>
        <v>Fall</v>
      </c>
      <c r="R37">
        <f t="shared" si="7"/>
        <v>4231.2500000116415</v>
      </c>
      <c r="S37">
        <f t="shared" si="4"/>
        <v>125.20815995596102</v>
      </c>
      <c r="T37">
        <f t="shared" si="6"/>
        <v>4333.333333333333</v>
      </c>
      <c r="U37">
        <f t="shared" ref="U37:U68" si="8">SQRT(SUMXMY2(L36:L38,T35:T37)/3)</f>
        <v>57.735026918962753</v>
      </c>
      <c r="V37" s="11">
        <v>8</v>
      </c>
      <c r="W37" s="6">
        <v>1.1483333333333332</v>
      </c>
      <c r="Y37" s="11">
        <v>7</v>
      </c>
      <c r="Z37">
        <v>3.26</v>
      </c>
      <c r="AQ37" s="46">
        <v>2021</v>
      </c>
      <c r="AR37" s="45">
        <v>7.0000000000000007E-2</v>
      </c>
      <c r="AS37" s="46">
        <v>2.5</v>
      </c>
      <c r="AT37" s="46">
        <v>0.22</v>
      </c>
      <c r="AU37" s="46">
        <v>2021</v>
      </c>
      <c r="AV37" s="46">
        <v>4.5999999999999996</v>
      </c>
      <c r="AW37" s="46">
        <v>2.5</v>
      </c>
      <c r="AX37" s="45">
        <v>0.56000000000000005</v>
      </c>
      <c r="AY37" s="46">
        <v>2.5</v>
      </c>
      <c r="AZ37" s="45">
        <v>0.01</v>
      </c>
      <c r="BA37" s="46">
        <v>0.9</v>
      </c>
      <c r="BB37" s="46">
        <v>9</v>
      </c>
      <c r="BC37" s="45">
        <v>0.01</v>
      </c>
      <c r="BD37" s="46">
        <v>31</v>
      </c>
      <c r="BE37" s="45">
        <v>7.0000000000000007E-2</v>
      </c>
      <c r="BI37" s="45">
        <v>7.0000000000000007E-2</v>
      </c>
      <c r="BJ37" s="46">
        <v>0.9</v>
      </c>
      <c r="BK37" s="46">
        <v>31</v>
      </c>
      <c r="BL37" s="46">
        <v>16</v>
      </c>
      <c r="BM37" s="46">
        <v>2.5</v>
      </c>
      <c r="BN37" s="46">
        <v>4300</v>
      </c>
      <c r="BO37" s="46">
        <v>4</v>
      </c>
      <c r="BP37" s="46">
        <v>0.22</v>
      </c>
      <c r="BQ37" s="46">
        <v>0.09</v>
      </c>
      <c r="BR37" s="46">
        <v>4.5999999999999996</v>
      </c>
      <c r="BS37" s="45">
        <v>0.56000000000000005</v>
      </c>
      <c r="BT37" s="45">
        <v>0.01</v>
      </c>
      <c r="BU37" s="46">
        <v>3500</v>
      </c>
      <c r="BW37" s="46">
        <v>0.09</v>
      </c>
      <c r="BX37" s="46">
        <v>2021</v>
      </c>
    </row>
    <row r="38" spans="1:76" x14ac:dyDescent="0.25">
      <c r="A38" s="89">
        <v>2021</v>
      </c>
      <c r="B38" s="89">
        <v>10</v>
      </c>
      <c r="C38" s="98">
        <v>0.56999999999999995</v>
      </c>
      <c r="D38" s="98">
        <v>0.01</v>
      </c>
      <c r="E38" s="98">
        <v>0.08</v>
      </c>
      <c r="F38" s="89">
        <v>3600</v>
      </c>
      <c r="G38" s="89" t="s">
        <v>17</v>
      </c>
      <c r="H38" s="89">
        <v>0.8</v>
      </c>
      <c r="I38" s="89">
        <v>32</v>
      </c>
      <c r="J38" s="89">
        <v>16</v>
      </c>
      <c r="K38" s="89">
        <v>2.6</v>
      </c>
      <c r="L38" s="89">
        <v>4400</v>
      </c>
      <c r="M38" s="89">
        <v>3.9</v>
      </c>
      <c r="N38" s="89">
        <v>0.23</v>
      </c>
      <c r="O38" s="89">
        <v>0.08</v>
      </c>
      <c r="P38" s="89">
        <v>4.7</v>
      </c>
      <c r="Q38" s="89" t="str">
        <f t="shared" si="5"/>
        <v>Fall</v>
      </c>
      <c r="R38">
        <f t="shared" si="7"/>
        <v>4265.6250000058208</v>
      </c>
      <c r="S38">
        <f t="shared" ref="S38:S69" si="9">SQRT(SUMXMY2(L35:L37,R35:R37)/3)</f>
        <v>98.755274095465452</v>
      </c>
      <c r="T38">
        <f t="shared" si="6"/>
        <v>4366.666666666667</v>
      </c>
      <c r="U38">
        <f t="shared" si="8"/>
        <v>47.14045207910317</v>
      </c>
      <c r="V38" s="11">
        <v>9</v>
      </c>
      <c r="W38" s="6">
        <v>1.1100000000000001</v>
      </c>
      <c r="Y38" s="11">
        <v>8</v>
      </c>
      <c r="Z38">
        <v>3.31</v>
      </c>
      <c r="AQ38" s="1">
        <v>2021</v>
      </c>
      <c r="AR38" s="2">
        <v>7.0000000000000007E-2</v>
      </c>
      <c r="AS38" s="1">
        <v>2.5</v>
      </c>
      <c r="AT38" s="1">
        <v>0.22</v>
      </c>
      <c r="AU38" s="1">
        <v>2021</v>
      </c>
      <c r="AV38" s="1">
        <v>4.5999999999999996</v>
      </c>
      <c r="AW38" s="1">
        <v>2.5</v>
      </c>
      <c r="AX38" s="2">
        <v>0.56000000000000005</v>
      </c>
      <c r="AY38" s="1">
        <v>2.5</v>
      </c>
      <c r="AZ38" s="2">
        <v>0.01</v>
      </c>
      <c r="BA38" s="1">
        <v>0.9</v>
      </c>
      <c r="BB38" s="1">
        <v>9</v>
      </c>
      <c r="BC38" s="2">
        <v>0.01</v>
      </c>
      <c r="BD38" s="1">
        <v>31</v>
      </c>
      <c r="BE38" s="2">
        <v>7.0000000000000007E-2</v>
      </c>
      <c r="BI38" s="2">
        <v>7.0000000000000007E-2</v>
      </c>
      <c r="BJ38" s="1">
        <v>0.9</v>
      </c>
      <c r="BK38" s="1">
        <v>31</v>
      </c>
      <c r="BL38" s="1">
        <v>16</v>
      </c>
      <c r="BM38" s="1">
        <v>2.5</v>
      </c>
      <c r="BN38" s="1">
        <v>4300</v>
      </c>
      <c r="BO38" s="1">
        <v>4</v>
      </c>
      <c r="BP38" s="1">
        <v>0.22</v>
      </c>
      <c r="BQ38" s="1">
        <v>0.09</v>
      </c>
      <c r="BR38" s="1">
        <v>4.5999999999999996</v>
      </c>
      <c r="BS38" s="2">
        <v>0.56000000000000005</v>
      </c>
      <c r="BT38" s="2">
        <v>0.01</v>
      </c>
      <c r="BU38" s="1">
        <v>3500</v>
      </c>
      <c r="BW38" s="1">
        <v>0.09</v>
      </c>
      <c r="BX38" s="1">
        <v>2021</v>
      </c>
    </row>
    <row r="39" spans="1:76" x14ac:dyDescent="0.25">
      <c r="A39" s="89">
        <v>2021</v>
      </c>
      <c r="B39" s="89">
        <v>10</v>
      </c>
      <c r="C39" s="98">
        <v>0.56999999999999995</v>
      </c>
      <c r="D39" s="98">
        <v>0.01</v>
      </c>
      <c r="E39" s="98">
        <v>0.08</v>
      </c>
      <c r="F39" s="89">
        <v>3600</v>
      </c>
      <c r="G39" s="89" t="s">
        <v>23</v>
      </c>
      <c r="H39" s="89">
        <v>0.8</v>
      </c>
      <c r="I39" s="89">
        <v>32</v>
      </c>
      <c r="J39" s="89">
        <v>16</v>
      </c>
      <c r="K39" s="89">
        <v>2.6</v>
      </c>
      <c r="L39" s="89">
        <v>4400</v>
      </c>
      <c r="M39" s="89">
        <v>3.9</v>
      </c>
      <c r="N39" s="89">
        <v>0.23</v>
      </c>
      <c r="O39" s="89">
        <v>0.08</v>
      </c>
      <c r="P39" s="89">
        <v>4.7</v>
      </c>
      <c r="Q39" s="89" t="str">
        <f t="shared" si="5"/>
        <v>Fall</v>
      </c>
      <c r="R39">
        <f t="shared" si="7"/>
        <v>4332.8125000029104</v>
      </c>
      <c r="S39">
        <f t="shared" si="9"/>
        <v>117.88335069809776</v>
      </c>
      <c r="T39">
        <f t="shared" si="6"/>
        <v>4433.333333333333</v>
      </c>
      <c r="U39">
        <f t="shared" si="8"/>
        <v>57.735026918962753</v>
      </c>
      <c r="V39" s="11">
        <v>10</v>
      </c>
      <c r="W39" s="6">
        <v>1.0399999999999998</v>
      </c>
      <c r="Y39" s="11">
        <v>9</v>
      </c>
      <c r="Z39">
        <v>3.37</v>
      </c>
      <c r="AQ39" s="46">
        <v>2021</v>
      </c>
      <c r="AR39" s="45">
        <v>0.08</v>
      </c>
      <c r="AS39" s="46">
        <v>2.6</v>
      </c>
      <c r="AT39" s="46">
        <v>0.23</v>
      </c>
      <c r="AU39" s="46">
        <v>2021</v>
      </c>
      <c r="AV39" s="46">
        <v>4.7</v>
      </c>
      <c r="AW39" s="46">
        <v>2.6</v>
      </c>
      <c r="AX39" s="45">
        <v>0.56999999999999995</v>
      </c>
      <c r="AY39" s="46">
        <v>2.6</v>
      </c>
      <c r="AZ39" s="45">
        <v>0.01</v>
      </c>
      <c r="BA39" s="46">
        <v>0.8</v>
      </c>
      <c r="BB39" s="46">
        <v>10</v>
      </c>
      <c r="BC39" s="45">
        <v>0.01</v>
      </c>
      <c r="BD39" s="46">
        <v>32</v>
      </c>
      <c r="BE39" s="45">
        <v>0.08</v>
      </c>
      <c r="BI39" s="45">
        <v>0.08</v>
      </c>
      <c r="BJ39" s="46">
        <v>0.8</v>
      </c>
      <c r="BK39" s="46">
        <v>32</v>
      </c>
      <c r="BL39" s="46">
        <v>16</v>
      </c>
      <c r="BM39" s="46">
        <v>2.6</v>
      </c>
      <c r="BN39" s="46">
        <v>4400</v>
      </c>
      <c r="BO39" s="46">
        <v>3.9</v>
      </c>
      <c r="BP39" s="46">
        <v>0.23</v>
      </c>
      <c r="BQ39" s="46">
        <v>0.08</v>
      </c>
      <c r="BR39" s="46">
        <v>4.7</v>
      </c>
      <c r="BS39" s="45">
        <v>0.56999999999999995</v>
      </c>
      <c r="BT39" s="45">
        <v>0.01</v>
      </c>
      <c r="BU39" s="46">
        <v>3600</v>
      </c>
      <c r="BW39" s="46">
        <v>0.08</v>
      </c>
      <c r="BX39" s="46">
        <v>2021</v>
      </c>
    </row>
    <row r="40" spans="1:76" x14ac:dyDescent="0.25">
      <c r="A40" s="89">
        <v>2021</v>
      </c>
      <c r="B40" s="89">
        <v>11</v>
      </c>
      <c r="C40" s="98">
        <v>0.57999999999999996</v>
      </c>
      <c r="D40" s="98">
        <v>0.02</v>
      </c>
      <c r="E40" s="98">
        <v>0.08</v>
      </c>
      <c r="F40" s="89">
        <v>3700</v>
      </c>
      <c r="G40" s="89" t="s">
        <v>16</v>
      </c>
      <c r="H40" s="89">
        <v>0.7</v>
      </c>
      <c r="I40" s="89">
        <v>32</v>
      </c>
      <c r="J40" s="89">
        <v>15</v>
      </c>
      <c r="K40" s="89">
        <v>2.7</v>
      </c>
      <c r="L40" s="89">
        <v>4500</v>
      </c>
      <c r="M40" s="89">
        <v>3.8</v>
      </c>
      <c r="N40" s="89">
        <v>0.24</v>
      </c>
      <c r="O40" s="89">
        <v>7.0000000000000007E-2</v>
      </c>
      <c r="P40" s="89">
        <v>4.8</v>
      </c>
      <c r="Q40" s="89" t="str">
        <f t="shared" si="5"/>
        <v>Fall</v>
      </c>
      <c r="R40">
        <f t="shared" si="7"/>
        <v>4366.4062500014552</v>
      </c>
      <c r="S40">
        <f t="shared" si="9"/>
        <v>95.389313303769114</v>
      </c>
      <c r="T40">
        <f t="shared" si="6"/>
        <v>4466.666666666667</v>
      </c>
      <c r="U40">
        <f t="shared" si="8"/>
        <v>47.14045207910317</v>
      </c>
      <c r="V40" s="11">
        <v>11</v>
      </c>
      <c r="W40" s="6">
        <v>0.9866666666666668</v>
      </c>
      <c r="Y40" s="11">
        <v>10</v>
      </c>
      <c r="Z40">
        <v>3.44</v>
      </c>
      <c r="AQ40" s="1">
        <v>2021</v>
      </c>
      <c r="AR40" s="2">
        <v>0.08</v>
      </c>
      <c r="AS40" s="1">
        <v>2.6</v>
      </c>
      <c r="AT40" s="1">
        <v>0.23</v>
      </c>
      <c r="AU40" s="1">
        <v>2021</v>
      </c>
      <c r="AV40" s="1">
        <v>4.7</v>
      </c>
      <c r="AW40" s="1">
        <v>2.6</v>
      </c>
      <c r="AX40" s="2">
        <v>0.56999999999999995</v>
      </c>
      <c r="AY40" s="1">
        <v>2.6</v>
      </c>
      <c r="AZ40" s="2">
        <v>0.01</v>
      </c>
      <c r="BA40" s="1">
        <v>0.8</v>
      </c>
      <c r="BB40" s="1">
        <v>10</v>
      </c>
      <c r="BC40" s="2">
        <v>0.01</v>
      </c>
      <c r="BD40" s="1">
        <v>32</v>
      </c>
      <c r="BE40" s="2">
        <v>0.08</v>
      </c>
      <c r="BI40" s="2">
        <v>0.08</v>
      </c>
      <c r="BJ40" s="1">
        <v>0.8</v>
      </c>
      <c r="BK40" s="1">
        <v>32</v>
      </c>
      <c r="BL40" s="1">
        <v>16</v>
      </c>
      <c r="BM40" s="1">
        <v>2.6</v>
      </c>
      <c r="BN40" s="1">
        <v>4400</v>
      </c>
      <c r="BO40" s="1">
        <v>3.9</v>
      </c>
      <c r="BP40" s="1">
        <v>0.23</v>
      </c>
      <c r="BQ40" s="1">
        <v>0.08</v>
      </c>
      <c r="BR40" s="1">
        <v>4.7</v>
      </c>
      <c r="BS40" s="2">
        <v>0.56999999999999995</v>
      </c>
      <c r="BT40" s="2">
        <v>0.01</v>
      </c>
      <c r="BU40" s="1">
        <v>3600</v>
      </c>
      <c r="BW40" s="1">
        <v>0.08</v>
      </c>
      <c r="BX40" s="1">
        <v>2021</v>
      </c>
    </row>
    <row r="41" spans="1:76" x14ac:dyDescent="0.25">
      <c r="A41" s="89">
        <v>2021</v>
      </c>
      <c r="B41" s="89">
        <v>11</v>
      </c>
      <c r="C41" s="98">
        <v>0.57999999999999996</v>
      </c>
      <c r="D41" s="98">
        <v>0.02</v>
      </c>
      <c r="E41" s="98">
        <v>0.08</v>
      </c>
      <c r="F41" s="89">
        <v>3700</v>
      </c>
      <c r="G41" s="89" t="s">
        <v>24</v>
      </c>
      <c r="H41" s="89">
        <v>0.7</v>
      </c>
      <c r="I41" s="89">
        <v>32</v>
      </c>
      <c r="J41" s="89">
        <v>15</v>
      </c>
      <c r="K41" s="89">
        <v>2.7</v>
      </c>
      <c r="L41" s="89">
        <v>4500</v>
      </c>
      <c r="M41" s="89">
        <v>3.8</v>
      </c>
      <c r="N41" s="89">
        <v>0.24</v>
      </c>
      <c r="O41" s="89">
        <v>7.0000000000000007E-2</v>
      </c>
      <c r="P41" s="89">
        <v>4.8</v>
      </c>
      <c r="Q41" s="89" t="str">
        <f t="shared" si="5"/>
        <v>Fall</v>
      </c>
      <c r="R41">
        <f t="shared" si="7"/>
        <v>4433.2031250007276</v>
      </c>
      <c r="S41">
        <f t="shared" si="9"/>
        <v>116.07194725394572</v>
      </c>
      <c r="T41">
        <f t="shared" si="6"/>
        <v>4533.333333333333</v>
      </c>
      <c r="U41">
        <f t="shared" si="8"/>
        <v>57.735026918962753</v>
      </c>
      <c r="V41" s="11">
        <v>12</v>
      </c>
      <c r="W41" s="6">
        <v>0.93333333333333313</v>
      </c>
      <c r="Y41" s="11">
        <v>11</v>
      </c>
      <c r="Z41">
        <v>3.4999999999999996</v>
      </c>
      <c r="AQ41" s="46">
        <v>2021</v>
      </c>
      <c r="AR41" s="45">
        <v>0.08</v>
      </c>
      <c r="AS41" s="46">
        <v>2.7</v>
      </c>
      <c r="AT41" s="46">
        <v>0.24</v>
      </c>
      <c r="AU41" s="46">
        <v>2021</v>
      </c>
      <c r="AV41" s="46">
        <v>4.8</v>
      </c>
      <c r="AW41" s="46">
        <v>2.7</v>
      </c>
      <c r="AX41" s="45">
        <v>0.57999999999999996</v>
      </c>
      <c r="AY41" s="46">
        <v>2.7</v>
      </c>
      <c r="AZ41" s="45">
        <v>0.02</v>
      </c>
      <c r="BA41" s="46">
        <v>0.7</v>
      </c>
      <c r="BB41" s="46">
        <v>11</v>
      </c>
      <c r="BC41" s="45">
        <v>0.02</v>
      </c>
      <c r="BD41" s="46">
        <v>32</v>
      </c>
      <c r="BE41" s="45">
        <v>0.08</v>
      </c>
      <c r="BI41" s="45">
        <v>0.08</v>
      </c>
      <c r="BJ41" s="46">
        <v>0.7</v>
      </c>
      <c r="BK41" s="46">
        <v>32</v>
      </c>
      <c r="BL41" s="46">
        <v>15</v>
      </c>
      <c r="BM41" s="46">
        <v>2.7</v>
      </c>
      <c r="BN41" s="46">
        <v>4500</v>
      </c>
      <c r="BO41" s="46">
        <v>3.8</v>
      </c>
      <c r="BP41" s="46">
        <v>0.24</v>
      </c>
      <c r="BQ41" s="46">
        <v>7.0000000000000007E-2</v>
      </c>
      <c r="BR41" s="46">
        <v>4.8</v>
      </c>
      <c r="BS41" s="45">
        <v>0.57999999999999996</v>
      </c>
      <c r="BT41" s="45">
        <v>0.02</v>
      </c>
      <c r="BU41" s="46">
        <v>3700</v>
      </c>
      <c r="BW41" s="46">
        <v>7.0000000000000007E-2</v>
      </c>
      <c r="BX41" s="46">
        <v>2021</v>
      </c>
    </row>
    <row r="42" spans="1:76" x14ac:dyDescent="0.25">
      <c r="A42" s="89">
        <v>2021</v>
      </c>
      <c r="B42" s="89">
        <v>12</v>
      </c>
      <c r="C42" s="98">
        <v>0.59</v>
      </c>
      <c r="D42" s="98">
        <v>0.03</v>
      </c>
      <c r="E42" s="98">
        <v>0.09</v>
      </c>
      <c r="F42" s="89">
        <v>3800</v>
      </c>
      <c r="G42" s="89" t="s">
        <v>18</v>
      </c>
      <c r="H42" s="89">
        <v>0.6</v>
      </c>
      <c r="I42" s="89">
        <v>33</v>
      </c>
      <c r="J42" s="89">
        <v>14</v>
      </c>
      <c r="K42" s="89">
        <v>2.8</v>
      </c>
      <c r="L42" s="89">
        <v>4600</v>
      </c>
      <c r="M42" s="89">
        <v>3.7</v>
      </c>
      <c r="N42" s="89">
        <v>0.25</v>
      </c>
      <c r="O42" s="89">
        <v>0.06</v>
      </c>
      <c r="P42" s="89">
        <v>4.9000000000000004</v>
      </c>
      <c r="Q42" s="89" t="str">
        <f t="shared" si="5"/>
        <v>Winter</v>
      </c>
      <c r="R42">
        <f t="shared" si="7"/>
        <v>4466.6015625003638</v>
      </c>
      <c r="S42">
        <f t="shared" si="9"/>
        <v>94.557341869366979</v>
      </c>
      <c r="T42">
        <f t="shared" si="6"/>
        <v>4566.666666666667</v>
      </c>
      <c r="U42">
        <f t="shared" si="8"/>
        <v>47.14045207910317</v>
      </c>
      <c r="V42" s="11" t="s">
        <v>37</v>
      </c>
      <c r="W42" s="6">
        <v>1.0275641025641025</v>
      </c>
      <c r="Y42" s="11">
        <v>12</v>
      </c>
      <c r="Z42">
        <v>3.56</v>
      </c>
      <c r="AQ42" s="1">
        <v>2021</v>
      </c>
      <c r="AR42" s="2">
        <v>0.08</v>
      </c>
      <c r="AS42" s="1">
        <v>2.7</v>
      </c>
      <c r="AT42" s="1">
        <v>0.24</v>
      </c>
      <c r="AU42" s="1">
        <v>2021</v>
      </c>
      <c r="AV42" s="1">
        <v>4.8</v>
      </c>
      <c r="AW42" s="1">
        <v>2.7</v>
      </c>
      <c r="AX42" s="2">
        <v>0.57999999999999996</v>
      </c>
      <c r="AY42" s="1">
        <v>2.7</v>
      </c>
      <c r="AZ42" s="2">
        <v>0.02</v>
      </c>
      <c r="BA42" s="1">
        <v>0.7</v>
      </c>
      <c r="BB42" s="1">
        <v>11</v>
      </c>
      <c r="BC42" s="2">
        <v>0.02</v>
      </c>
      <c r="BD42" s="1">
        <v>32</v>
      </c>
      <c r="BE42" s="2">
        <v>0.08</v>
      </c>
      <c r="BI42" s="2">
        <v>0.08</v>
      </c>
      <c r="BJ42" s="1">
        <v>0.7</v>
      </c>
      <c r="BK42" s="1">
        <v>32</v>
      </c>
      <c r="BL42" s="1">
        <v>15</v>
      </c>
      <c r="BM42" s="1">
        <v>2.7</v>
      </c>
      <c r="BN42" s="1">
        <v>4500</v>
      </c>
      <c r="BO42" s="1">
        <v>3.8</v>
      </c>
      <c r="BP42" s="1">
        <v>0.24</v>
      </c>
      <c r="BQ42" s="1">
        <v>7.0000000000000007E-2</v>
      </c>
      <c r="BR42" s="1">
        <v>4.8</v>
      </c>
      <c r="BS42" s="2">
        <v>0.57999999999999996</v>
      </c>
      <c r="BT42" s="2">
        <v>0.02</v>
      </c>
      <c r="BU42" s="1">
        <v>3700</v>
      </c>
      <c r="BW42" s="1">
        <v>7.0000000000000007E-2</v>
      </c>
      <c r="BX42" s="1">
        <v>2021</v>
      </c>
    </row>
    <row r="43" spans="1:76" x14ac:dyDescent="0.25">
      <c r="A43" s="89">
        <v>2021</v>
      </c>
      <c r="B43" s="89">
        <v>12</v>
      </c>
      <c r="C43" s="98">
        <v>0.59</v>
      </c>
      <c r="D43" s="98">
        <v>0.03</v>
      </c>
      <c r="E43" s="98">
        <v>0.09</v>
      </c>
      <c r="F43" s="89">
        <v>3800</v>
      </c>
      <c r="G43" s="89" t="s">
        <v>25</v>
      </c>
      <c r="H43" s="89">
        <v>0.6</v>
      </c>
      <c r="I43" s="89">
        <v>33</v>
      </c>
      <c r="J43" s="89">
        <v>14</v>
      </c>
      <c r="K43" s="89">
        <v>2.8</v>
      </c>
      <c r="L43" s="89">
        <v>4600</v>
      </c>
      <c r="M43" s="89">
        <v>3.7</v>
      </c>
      <c r="N43" s="89">
        <v>0.25</v>
      </c>
      <c r="O43" s="89">
        <v>0.06</v>
      </c>
      <c r="P43" s="89">
        <v>4.9000000000000004</v>
      </c>
      <c r="Q43" s="89" t="str">
        <f t="shared" si="5"/>
        <v>Winter</v>
      </c>
      <c r="R43">
        <f t="shared" si="7"/>
        <v>4533.3007812501819</v>
      </c>
      <c r="S43">
        <f t="shared" si="9"/>
        <v>115.62043601902225</v>
      </c>
      <c r="T43">
        <f t="shared" si="6"/>
        <v>4633.333333333333</v>
      </c>
      <c r="U43">
        <f t="shared" si="8"/>
        <v>57.735026918962753</v>
      </c>
      <c r="Y43" s="11" t="s">
        <v>37</v>
      </c>
      <c r="Z43">
        <v>43.93</v>
      </c>
      <c r="AQ43" s="46">
        <v>2021</v>
      </c>
      <c r="AR43" s="45">
        <v>0.09</v>
      </c>
      <c r="AS43" s="46">
        <v>2.8</v>
      </c>
      <c r="AT43" s="46">
        <v>0.25</v>
      </c>
      <c r="AU43" s="46">
        <v>2021</v>
      </c>
      <c r="AV43" s="46">
        <v>4.9000000000000004</v>
      </c>
      <c r="AW43" s="46">
        <v>2.8</v>
      </c>
      <c r="AX43" s="45">
        <v>0.59</v>
      </c>
      <c r="AY43" s="46">
        <v>2.8</v>
      </c>
      <c r="AZ43" s="45">
        <v>0.03</v>
      </c>
      <c r="BA43" s="46">
        <v>0.6</v>
      </c>
      <c r="BB43" s="46">
        <v>12</v>
      </c>
      <c r="BC43" s="45">
        <v>0.03</v>
      </c>
      <c r="BD43" s="46">
        <v>33</v>
      </c>
      <c r="BE43" s="45">
        <v>0.09</v>
      </c>
      <c r="BI43" s="45">
        <v>0.09</v>
      </c>
      <c r="BJ43" s="46">
        <v>0.6</v>
      </c>
      <c r="BK43" s="46">
        <v>33</v>
      </c>
      <c r="BL43" s="46">
        <v>14</v>
      </c>
      <c r="BM43" s="46">
        <v>2.8</v>
      </c>
      <c r="BN43" s="46">
        <v>4600</v>
      </c>
      <c r="BO43" s="46">
        <v>3.7</v>
      </c>
      <c r="BP43" s="46">
        <v>0.25</v>
      </c>
      <c r="BQ43" s="46">
        <v>0.06</v>
      </c>
      <c r="BR43" s="46">
        <v>4.9000000000000004</v>
      </c>
      <c r="BS43" s="45">
        <v>0.59</v>
      </c>
      <c r="BT43" s="45">
        <v>0.03</v>
      </c>
      <c r="BU43" s="46">
        <v>3800</v>
      </c>
      <c r="BW43" s="46">
        <v>0.06</v>
      </c>
      <c r="BX43" s="46">
        <v>2021</v>
      </c>
    </row>
    <row r="44" spans="1:76" x14ac:dyDescent="0.25">
      <c r="A44" s="89">
        <v>2022</v>
      </c>
      <c r="B44" s="89">
        <v>1</v>
      </c>
      <c r="C44" s="98">
        <v>0.6</v>
      </c>
      <c r="D44" s="98">
        <v>0.04</v>
      </c>
      <c r="E44" s="98">
        <v>0.1</v>
      </c>
      <c r="F44" s="89">
        <v>3900</v>
      </c>
      <c r="G44" s="89" t="s">
        <v>17</v>
      </c>
      <c r="H44" s="89">
        <v>0.5</v>
      </c>
      <c r="I44" s="89">
        <v>33</v>
      </c>
      <c r="J44" s="89">
        <v>14</v>
      </c>
      <c r="K44" s="89">
        <v>2.9</v>
      </c>
      <c r="L44" s="89">
        <v>4700</v>
      </c>
      <c r="M44" s="89">
        <v>3.6</v>
      </c>
      <c r="N44" s="89">
        <v>0.26</v>
      </c>
      <c r="O44" s="89">
        <v>0.05</v>
      </c>
      <c r="P44" s="89">
        <v>5</v>
      </c>
      <c r="Q44" s="89" t="str">
        <f t="shared" si="5"/>
        <v>Winter</v>
      </c>
      <c r="R44">
        <f t="shared" si="7"/>
        <v>4566.6503906250909</v>
      </c>
      <c r="S44">
        <f t="shared" si="9"/>
        <v>94.349971593086792</v>
      </c>
      <c r="T44">
        <f t="shared" si="6"/>
        <v>4666.666666666667</v>
      </c>
      <c r="U44">
        <f t="shared" si="8"/>
        <v>47.14045207910317</v>
      </c>
      <c r="AQ44" s="1">
        <v>2021</v>
      </c>
      <c r="AR44" s="2">
        <v>0.09</v>
      </c>
      <c r="AS44" s="1">
        <v>2.8</v>
      </c>
      <c r="AT44" s="1">
        <v>0.25</v>
      </c>
      <c r="AU44" s="1">
        <v>2021</v>
      </c>
      <c r="AV44" s="1">
        <v>4.9000000000000004</v>
      </c>
      <c r="AW44" s="1">
        <v>2.8</v>
      </c>
      <c r="AX44" s="2">
        <v>0.59</v>
      </c>
      <c r="AY44" s="1">
        <v>2.8</v>
      </c>
      <c r="AZ44" s="2">
        <v>0.03</v>
      </c>
      <c r="BA44" s="1">
        <v>0.6</v>
      </c>
      <c r="BB44" s="1">
        <v>12</v>
      </c>
      <c r="BC44" s="2">
        <v>0.03</v>
      </c>
      <c r="BD44" s="1">
        <v>33</v>
      </c>
      <c r="BE44" s="2">
        <v>0.09</v>
      </c>
      <c r="BI44" s="2">
        <v>0.09</v>
      </c>
      <c r="BJ44" s="1">
        <v>0.6</v>
      </c>
      <c r="BK44" s="1">
        <v>33</v>
      </c>
      <c r="BL44" s="1">
        <v>14</v>
      </c>
      <c r="BM44" s="1">
        <v>2.8</v>
      </c>
      <c r="BN44" s="1">
        <v>4600</v>
      </c>
      <c r="BO44" s="1">
        <v>3.7</v>
      </c>
      <c r="BP44" s="1">
        <v>0.25</v>
      </c>
      <c r="BQ44" s="1">
        <v>0.06</v>
      </c>
      <c r="BR44" s="1">
        <v>4.9000000000000004</v>
      </c>
      <c r="BS44" s="2">
        <v>0.59</v>
      </c>
      <c r="BT44" s="2">
        <v>0.03</v>
      </c>
      <c r="BU44" s="1">
        <v>3800</v>
      </c>
      <c r="BW44" s="1">
        <v>0.06</v>
      </c>
      <c r="BX44" s="1">
        <v>2021</v>
      </c>
    </row>
    <row r="45" spans="1:76" x14ac:dyDescent="0.25">
      <c r="A45" s="89">
        <v>2022</v>
      </c>
      <c r="B45" s="89">
        <v>1</v>
      </c>
      <c r="C45" s="98">
        <v>0.6</v>
      </c>
      <c r="D45" s="98">
        <v>0.04</v>
      </c>
      <c r="E45" s="98">
        <v>0.1</v>
      </c>
      <c r="F45" s="89">
        <v>3900</v>
      </c>
      <c r="G45" s="89" t="s">
        <v>26</v>
      </c>
      <c r="H45" s="89">
        <v>0.5</v>
      </c>
      <c r="I45" s="89">
        <v>33</v>
      </c>
      <c r="J45" s="89">
        <v>14</v>
      </c>
      <c r="K45" s="89">
        <v>2.9</v>
      </c>
      <c r="L45" s="89">
        <v>4700</v>
      </c>
      <c r="M45" s="89">
        <v>3.6</v>
      </c>
      <c r="N45" s="89">
        <v>0.26</v>
      </c>
      <c r="O45" s="89">
        <v>0.05</v>
      </c>
      <c r="P45" s="89">
        <v>5</v>
      </c>
      <c r="Q45" s="89" t="str">
        <f t="shared" si="5"/>
        <v>Winter</v>
      </c>
      <c r="R45">
        <f t="shared" si="7"/>
        <v>4633.3251953125455</v>
      </c>
      <c r="S45">
        <f t="shared" si="9"/>
        <v>115.50764365706318</v>
      </c>
      <c r="T45">
        <f t="shared" si="6"/>
        <v>4733.333333333333</v>
      </c>
      <c r="U45">
        <f t="shared" si="8"/>
        <v>57.735026918962753</v>
      </c>
      <c r="V45" s="10" t="s">
        <v>36</v>
      </c>
      <c r="W45" t="s">
        <v>182</v>
      </c>
      <c r="AQ45" s="46">
        <v>2022</v>
      </c>
      <c r="AR45" s="45">
        <v>0.1</v>
      </c>
      <c r="AS45" s="46">
        <v>2.9</v>
      </c>
      <c r="AT45" s="46">
        <v>0.26</v>
      </c>
      <c r="AU45" s="46">
        <v>2022</v>
      </c>
      <c r="AV45" s="46">
        <v>5</v>
      </c>
      <c r="AW45" s="46">
        <v>2.9</v>
      </c>
      <c r="AX45" s="45">
        <v>0.6</v>
      </c>
      <c r="AY45" s="46">
        <v>2.9</v>
      </c>
      <c r="AZ45" s="45">
        <v>0.04</v>
      </c>
      <c r="BA45" s="46">
        <v>0.5</v>
      </c>
      <c r="BB45" s="46">
        <v>1</v>
      </c>
      <c r="BC45" s="45">
        <v>0.04</v>
      </c>
      <c r="BD45" s="46">
        <v>33</v>
      </c>
      <c r="BE45" s="45">
        <v>0.1</v>
      </c>
      <c r="BI45" s="45">
        <v>0.1</v>
      </c>
      <c r="BJ45" s="46">
        <v>0.5</v>
      </c>
      <c r="BK45" s="46">
        <v>33</v>
      </c>
      <c r="BL45" s="46">
        <v>14</v>
      </c>
      <c r="BM45" s="46">
        <v>2.9</v>
      </c>
      <c r="BN45" s="46">
        <v>4700</v>
      </c>
      <c r="BO45" s="46">
        <v>3.6</v>
      </c>
      <c r="BP45" s="46">
        <v>0.26</v>
      </c>
      <c r="BQ45" s="46">
        <v>0.05</v>
      </c>
      <c r="BR45" s="46">
        <v>5</v>
      </c>
      <c r="BS45" s="45">
        <v>0.6</v>
      </c>
      <c r="BT45" s="45">
        <v>0.04</v>
      </c>
      <c r="BU45" s="46">
        <v>3900</v>
      </c>
      <c r="BW45" s="46">
        <v>0.05</v>
      </c>
      <c r="BX45" s="46">
        <v>2022</v>
      </c>
    </row>
    <row r="46" spans="1:76" x14ac:dyDescent="0.25">
      <c r="A46" s="89">
        <v>2022</v>
      </c>
      <c r="B46" s="89">
        <v>2</v>
      </c>
      <c r="C46" s="98">
        <v>0.61</v>
      </c>
      <c r="D46" s="98">
        <v>0.05</v>
      </c>
      <c r="E46" s="98">
        <v>0.05</v>
      </c>
      <c r="F46" s="89">
        <v>4000</v>
      </c>
      <c r="G46" s="89" t="s">
        <v>16</v>
      </c>
      <c r="H46" s="89">
        <v>0.4</v>
      </c>
      <c r="I46" s="89">
        <v>33</v>
      </c>
      <c r="J46" s="89">
        <v>13</v>
      </c>
      <c r="K46" s="89">
        <v>3</v>
      </c>
      <c r="L46" s="89">
        <v>4800</v>
      </c>
      <c r="M46" s="89">
        <v>3.5</v>
      </c>
      <c r="N46" s="89">
        <v>0.27</v>
      </c>
      <c r="O46" s="89">
        <v>0.04</v>
      </c>
      <c r="P46" s="89">
        <v>5.0999999999999996</v>
      </c>
      <c r="Q46" s="89" t="str">
        <f t="shared" si="5"/>
        <v>Winter</v>
      </c>
      <c r="R46">
        <f t="shared" si="7"/>
        <v>4666.6625976562727</v>
      </c>
      <c r="S46">
        <f t="shared" si="9"/>
        <v>94.298168385158519</v>
      </c>
      <c r="T46">
        <f t="shared" si="6"/>
        <v>4766.666666666667</v>
      </c>
      <c r="U46">
        <f t="shared" si="8"/>
        <v>47.14045207910317</v>
      </c>
      <c r="V46" s="11">
        <v>2019</v>
      </c>
      <c r="W46" s="6">
        <v>0.38333333333333336</v>
      </c>
      <c r="AQ46" s="1">
        <v>2022</v>
      </c>
      <c r="AR46" s="2">
        <v>0.1</v>
      </c>
      <c r="AS46" s="1">
        <v>2.9</v>
      </c>
      <c r="AT46" s="1">
        <v>0.26</v>
      </c>
      <c r="AU46" s="1">
        <v>2022</v>
      </c>
      <c r="AV46" s="1">
        <v>5</v>
      </c>
      <c r="AW46" s="1">
        <v>2.9</v>
      </c>
      <c r="AX46" s="2">
        <v>0.6</v>
      </c>
      <c r="AY46" s="1">
        <v>2.9</v>
      </c>
      <c r="AZ46" s="2">
        <v>0.04</v>
      </c>
      <c r="BA46" s="1">
        <v>0.5</v>
      </c>
      <c r="BB46" s="1">
        <v>1</v>
      </c>
      <c r="BC46" s="2">
        <v>0.04</v>
      </c>
      <c r="BD46" s="1">
        <v>33</v>
      </c>
      <c r="BE46" s="2">
        <v>0.1</v>
      </c>
      <c r="BI46" s="2">
        <v>0.1</v>
      </c>
      <c r="BJ46" s="1">
        <v>0.5</v>
      </c>
      <c r="BK46" s="1">
        <v>33</v>
      </c>
      <c r="BL46" s="1">
        <v>14</v>
      </c>
      <c r="BM46" s="1">
        <v>2.9</v>
      </c>
      <c r="BN46" s="1">
        <v>4700</v>
      </c>
      <c r="BO46" s="1">
        <v>3.6</v>
      </c>
      <c r="BP46" s="1">
        <v>0.26</v>
      </c>
      <c r="BQ46" s="1">
        <v>0.05</v>
      </c>
      <c r="BR46" s="1">
        <v>5</v>
      </c>
      <c r="BS46" s="2">
        <v>0.6</v>
      </c>
      <c r="BT46" s="2">
        <v>0.04</v>
      </c>
      <c r="BU46" s="1">
        <v>3900</v>
      </c>
      <c r="BW46" s="1">
        <v>0.05</v>
      </c>
      <c r="BX46" s="1">
        <v>2022</v>
      </c>
    </row>
    <row r="47" spans="1:76" x14ac:dyDescent="0.25">
      <c r="A47" s="89">
        <v>2022</v>
      </c>
      <c r="B47" s="89">
        <v>2</v>
      </c>
      <c r="C47" s="98">
        <v>0.61</v>
      </c>
      <c r="D47" s="98">
        <v>0.05</v>
      </c>
      <c r="E47" s="98">
        <v>0.05</v>
      </c>
      <c r="F47" s="89">
        <v>4000</v>
      </c>
      <c r="G47" s="89" t="s">
        <v>27</v>
      </c>
      <c r="H47" s="89">
        <v>0.4</v>
      </c>
      <c r="I47" s="89">
        <v>33</v>
      </c>
      <c r="J47" s="89">
        <v>13</v>
      </c>
      <c r="K47" s="89">
        <v>3</v>
      </c>
      <c r="L47" s="89">
        <v>4800</v>
      </c>
      <c r="M47" s="89">
        <v>3.5</v>
      </c>
      <c r="N47" s="89">
        <v>0.27</v>
      </c>
      <c r="O47" s="89">
        <v>0.04</v>
      </c>
      <c r="P47" s="89">
        <v>5.0999999999999996</v>
      </c>
      <c r="Q47" s="89" t="str">
        <f t="shared" si="5"/>
        <v>Winter</v>
      </c>
      <c r="R47">
        <f t="shared" si="7"/>
        <v>4733.3312988281359</v>
      </c>
      <c r="S47">
        <f t="shared" si="9"/>
        <v>115.47945093438926</v>
      </c>
      <c r="T47">
        <f t="shared" si="6"/>
        <v>4833.333333333333</v>
      </c>
      <c r="U47">
        <f t="shared" si="8"/>
        <v>57.735026918962753</v>
      </c>
      <c r="V47" s="11">
        <v>2020</v>
      </c>
      <c r="W47" s="6">
        <v>1.05</v>
      </c>
      <c r="AQ47" s="46">
        <v>2022</v>
      </c>
      <c r="AR47" s="45">
        <v>0.05</v>
      </c>
      <c r="AS47" s="46">
        <v>3</v>
      </c>
      <c r="AT47" s="46">
        <v>0.27</v>
      </c>
      <c r="AU47" s="46">
        <v>2022</v>
      </c>
      <c r="AV47" s="46">
        <v>5.0999999999999996</v>
      </c>
      <c r="AW47" s="46">
        <v>-12</v>
      </c>
      <c r="AX47" s="45">
        <v>0.61</v>
      </c>
      <c r="AY47" s="46">
        <v>3</v>
      </c>
      <c r="AZ47" s="45">
        <v>0.05</v>
      </c>
      <c r="BA47" s="46">
        <v>0.4</v>
      </c>
      <c r="BB47" s="46">
        <v>2</v>
      </c>
      <c r="BC47" s="45">
        <v>0.05</v>
      </c>
      <c r="BD47" s="46">
        <v>33</v>
      </c>
      <c r="BE47" s="45">
        <v>0.05</v>
      </c>
      <c r="BI47" s="45">
        <v>0.05</v>
      </c>
      <c r="BJ47" s="46">
        <v>0.4</v>
      </c>
      <c r="BK47" s="46">
        <v>33</v>
      </c>
      <c r="BL47" s="46">
        <v>13</v>
      </c>
      <c r="BM47" s="46">
        <v>3</v>
      </c>
      <c r="BN47" s="46">
        <v>4800</v>
      </c>
      <c r="BO47" s="46">
        <v>3.5</v>
      </c>
      <c r="BP47" s="46">
        <v>0.27</v>
      </c>
      <c r="BQ47" s="46">
        <v>0.04</v>
      </c>
      <c r="BR47" s="46">
        <v>5.0999999999999996</v>
      </c>
      <c r="BS47" s="45">
        <v>0.61</v>
      </c>
      <c r="BT47" s="45">
        <v>0.05</v>
      </c>
      <c r="BU47" s="46">
        <v>4000</v>
      </c>
      <c r="BW47" s="46">
        <v>0.04</v>
      </c>
      <c r="BX47" s="46">
        <v>2022</v>
      </c>
    </row>
    <row r="48" spans="1:76" x14ac:dyDescent="0.25">
      <c r="A48" s="89">
        <v>2022</v>
      </c>
      <c r="B48" s="89">
        <v>3</v>
      </c>
      <c r="C48" s="98">
        <v>0.62</v>
      </c>
      <c r="D48" s="98">
        <v>0.06</v>
      </c>
      <c r="E48" s="98">
        <v>0.04</v>
      </c>
      <c r="F48" s="89">
        <v>4100</v>
      </c>
      <c r="G48" s="89" t="s">
        <v>18</v>
      </c>
      <c r="H48" s="89">
        <v>0.3</v>
      </c>
      <c r="I48" s="89">
        <v>34</v>
      </c>
      <c r="J48" s="89">
        <v>12</v>
      </c>
      <c r="K48" s="89">
        <v>3.1</v>
      </c>
      <c r="L48" s="89">
        <v>4900</v>
      </c>
      <c r="M48" s="89">
        <v>3.4</v>
      </c>
      <c r="N48" s="89">
        <v>0.28000000000000003</v>
      </c>
      <c r="O48" s="89">
        <v>0.03</v>
      </c>
      <c r="P48" s="89">
        <v>5.2</v>
      </c>
      <c r="Q48" s="89" t="str">
        <f t="shared" si="5"/>
        <v>Summer</v>
      </c>
      <c r="R48">
        <f t="shared" si="7"/>
        <v>4766.665649414068</v>
      </c>
      <c r="S48">
        <f t="shared" si="9"/>
        <v>94.285220050346027</v>
      </c>
      <c r="T48">
        <f t="shared" si="6"/>
        <v>4866.666666666667</v>
      </c>
      <c r="U48">
        <f t="shared" si="8"/>
        <v>47.14045207910317</v>
      </c>
      <c r="V48" s="11">
        <v>2021</v>
      </c>
      <c r="W48" s="6">
        <v>2.3499999999999996</v>
      </c>
      <c r="AQ48" s="1">
        <v>2022</v>
      </c>
      <c r="AR48" s="2">
        <v>0.05</v>
      </c>
      <c r="AS48" s="1">
        <v>3</v>
      </c>
      <c r="AT48" s="1">
        <v>0.27</v>
      </c>
      <c r="AU48" s="1">
        <v>2022</v>
      </c>
      <c r="AV48" s="1">
        <v>5.0999999999999996</v>
      </c>
      <c r="AW48" s="1">
        <v>3</v>
      </c>
      <c r="AX48" s="2">
        <v>0.61</v>
      </c>
      <c r="AY48" s="1">
        <v>3</v>
      </c>
      <c r="AZ48" s="2">
        <v>0.05</v>
      </c>
      <c r="BA48" s="1">
        <v>0.4</v>
      </c>
      <c r="BB48" s="1">
        <v>2</v>
      </c>
      <c r="BC48" s="2">
        <v>0.05</v>
      </c>
      <c r="BD48" s="1">
        <v>33</v>
      </c>
      <c r="BE48" s="2">
        <v>0.05</v>
      </c>
      <c r="BI48" s="2">
        <v>0.05</v>
      </c>
      <c r="BJ48" s="1">
        <v>0.4</v>
      </c>
      <c r="BK48" s="1">
        <v>33</v>
      </c>
      <c r="BL48" s="1">
        <v>13</v>
      </c>
      <c r="BM48" s="1">
        <v>3</v>
      </c>
      <c r="BN48" s="1">
        <v>4800</v>
      </c>
      <c r="BO48" s="1">
        <v>3.5</v>
      </c>
      <c r="BP48" s="1">
        <v>0.27</v>
      </c>
      <c r="BQ48" s="1">
        <v>0.04</v>
      </c>
      <c r="BR48" s="1">
        <v>5.0999999999999996</v>
      </c>
      <c r="BS48" s="2">
        <v>0.61</v>
      </c>
      <c r="BT48" s="2">
        <v>0.05</v>
      </c>
      <c r="BU48" s="1">
        <v>4000</v>
      </c>
      <c r="BW48" s="1">
        <v>0.04</v>
      </c>
      <c r="BX48" s="1">
        <v>2022</v>
      </c>
    </row>
    <row r="49" spans="1:76" x14ac:dyDescent="0.25">
      <c r="A49" s="89">
        <v>2022</v>
      </c>
      <c r="B49" s="89">
        <v>3</v>
      </c>
      <c r="C49" s="98">
        <v>0.62</v>
      </c>
      <c r="D49" s="98">
        <v>0.06</v>
      </c>
      <c r="E49" s="98">
        <v>0.04</v>
      </c>
      <c r="F49" s="89">
        <v>4100</v>
      </c>
      <c r="G49" s="89" t="s">
        <v>20</v>
      </c>
      <c r="H49" s="89">
        <v>0.3</v>
      </c>
      <c r="I49" s="89">
        <v>34</v>
      </c>
      <c r="J49" s="89">
        <v>12</v>
      </c>
      <c r="K49" s="89">
        <v>3.1</v>
      </c>
      <c r="L49" s="89">
        <v>4900</v>
      </c>
      <c r="M49" s="89">
        <v>3.4</v>
      </c>
      <c r="N49" s="89">
        <v>0.28000000000000003</v>
      </c>
      <c r="O49" s="89">
        <v>0.03</v>
      </c>
      <c r="P49" s="89">
        <v>5.2</v>
      </c>
      <c r="Q49" s="89" t="str">
        <f t="shared" si="5"/>
        <v>Summer</v>
      </c>
      <c r="R49">
        <f t="shared" si="7"/>
        <v>4833.332824707034</v>
      </c>
      <c r="S49">
        <f t="shared" si="9"/>
        <v>115.47240308963949</v>
      </c>
      <c r="T49">
        <f t="shared" si="6"/>
        <v>4933.333333333333</v>
      </c>
      <c r="U49">
        <f t="shared" si="8"/>
        <v>57.735026918962753</v>
      </c>
      <c r="V49" s="11">
        <v>2022</v>
      </c>
      <c r="W49" s="6">
        <v>3.3499999999999996</v>
      </c>
      <c r="AQ49" s="46">
        <v>2022</v>
      </c>
      <c r="AR49" s="45">
        <v>0.04</v>
      </c>
      <c r="AS49" s="46">
        <v>3.1</v>
      </c>
      <c r="AT49" s="46">
        <v>0.28000000000000003</v>
      </c>
      <c r="AU49" s="46">
        <v>2022</v>
      </c>
      <c r="AV49" s="46">
        <v>5.2</v>
      </c>
      <c r="AW49" s="46">
        <v>3.1</v>
      </c>
      <c r="AX49" s="45">
        <v>0.62</v>
      </c>
      <c r="AY49" s="46">
        <v>3.1</v>
      </c>
      <c r="AZ49" s="45">
        <v>0.06</v>
      </c>
      <c r="BA49" s="46">
        <v>0.3</v>
      </c>
      <c r="BB49" s="46">
        <v>3</v>
      </c>
      <c r="BC49" s="45">
        <v>0.06</v>
      </c>
      <c r="BD49" s="46">
        <v>34</v>
      </c>
      <c r="BE49" s="45">
        <v>0.04</v>
      </c>
      <c r="BI49" s="45">
        <v>0.04</v>
      </c>
      <c r="BJ49" s="46">
        <v>0.3</v>
      </c>
      <c r="BK49" s="46">
        <v>34</v>
      </c>
      <c r="BL49" s="46">
        <v>12</v>
      </c>
      <c r="BM49" s="46">
        <v>3.1</v>
      </c>
      <c r="BN49" s="46">
        <v>4900</v>
      </c>
      <c r="BO49" s="46">
        <v>3.4</v>
      </c>
      <c r="BP49" s="46">
        <v>0.28000000000000003</v>
      </c>
      <c r="BQ49" s="46">
        <v>0.03</v>
      </c>
      <c r="BR49" s="46">
        <v>5.2</v>
      </c>
      <c r="BS49" s="45">
        <v>0.62</v>
      </c>
      <c r="BT49" s="45">
        <v>0.06</v>
      </c>
      <c r="BU49" s="46">
        <v>4100</v>
      </c>
      <c r="BW49" s="46">
        <v>0.03</v>
      </c>
      <c r="BX49" s="46">
        <v>2022</v>
      </c>
    </row>
    <row r="50" spans="1:76" x14ac:dyDescent="0.25">
      <c r="A50" s="89">
        <v>2022</v>
      </c>
      <c r="B50" s="89">
        <v>4</v>
      </c>
      <c r="C50" s="98">
        <v>0.63</v>
      </c>
      <c r="D50" s="98">
        <v>7.0000000000000007E-2</v>
      </c>
      <c r="E50" s="98">
        <v>0.03</v>
      </c>
      <c r="F50" s="89">
        <v>4200</v>
      </c>
      <c r="G50" s="89" t="s">
        <v>17</v>
      </c>
      <c r="H50" s="89">
        <v>0.2</v>
      </c>
      <c r="I50" s="89">
        <v>34</v>
      </c>
      <c r="J50" s="89">
        <v>11</v>
      </c>
      <c r="K50" s="89">
        <v>3.2</v>
      </c>
      <c r="L50" s="89">
        <v>5000</v>
      </c>
      <c r="M50" s="89">
        <v>3.3</v>
      </c>
      <c r="N50" s="89">
        <v>0.28999999999999998</v>
      </c>
      <c r="O50" s="89">
        <v>0.02</v>
      </c>
      <c r="P50" s="89">
        <v>5.3</v>
      </c>
      <c r="Q50" s="89" t="str">
        <f t="shared" si="5"/>
        <v>Summer</v>
      </c>
      <c r="R50">
        <f t="shared" si="7"/>
        <v>4866.6664123535174</v>
      </c>
      <c r="S50">
        <f t="shared" si="9"/>
        <v>94.281983120952304</v>
      </c>
      <c r="T50">
        <f t="shared" si="6"/>
        <v>4966.666666666667</v>
      </c>
      <c r="U50">
        <f t="shared" si="8"/>
        <v>47.14045207910317</v>
      </c>
      <c r="V50" s="11">
        <v>2023</v>
      </c>
      <c r="W50" s="6">
        <v>4.6500000000000004</v>
      </c>
      <c r="AQ50" s="1">
        <v>2022</v>
      </c>
      <c r="AR50" s="2">
        <v>0.04</v>
      </c>
      <c r="AS50" s="1">
        <v>3.1</v>
      </c>
      <c r="AT50" s="1">
        <v>0.28000000000000003</v>
      </c>
      <c r="AU50" s="1">
        <v>2022</v>
      </c>
      <c r="AV50" s="1">
        <v>5.2</v>
      </c>
      <c r="AW50" s="1">
        <v>3.1</v>
      </c>
      <c r="AX50" s="2">
        <v>0.62</v>
      </c>
      <c r="AY50" s="1">
        <v>3.1</v>
      </c>
      <c r="AZ50" s="2">
        <v>0.06</v>
      </c>
      <c r="BA50" s="1">
        <v>0.3</v>
      </c>
      <c r="BB50" s="1">
        <v>3</v>
      </c>
      <c r="BC50" s="2">
        <v>0.06</v>
      </c>
      <c r="BD50" s="1">
        <v>34</v>
      </c>
      <c r="BE50" s="2">
        <v>0.04</v>
      </c>
      <c r="BI50" s="2">
        <v>0.04</v>
      </c>
      <c r="BJ50" s="1">
        <v>0.3</v>
      </c>
      <c r="BK50" s="1">
        <v>34</v>
      </c>
      <c r="BL50" s="1">
        <v>12</v>
      </c>
      <c r="BM50" s="1">
        <v>3.1</v>
      </c>
      <c r="BN50" s="1">
        <v>4900</v>
      </c>
      <c r="BO50" s="1">
        <v>3.4</v>
      </c>
      <c r="BP50" s="1">
        <v>0.28000000000000003</v>
      </c>
      <c r="BQ50" s="1">
        <v>0.03</v>
      </c>
      <c r="BR50" s="1">
        <v>5.2</v>
      </c>
      <c r="BS50" s="2">
        <v>0.62</v>
      </c>
      <c r="BT50" s="2">
        <v>0.06</v>
      </c>
      <c r="BU50" s="1">
        <v>4100</v>
      </c>
      <c r="BW50" s="1">
        <v>0.03</v>
      </c>
      <c r="BX50" s="1">
        <v>2022</v>
      </c>
    </row>
    <row r="51" spans="1:76" x14ac:dyDescent="0.25">
      <c r="A51" s="89">
        <v>2022</v>
      </c>
      <c r="B51" s="89">
        <v>4</v>
      </c>
      <c r="C51" s="98">
        <v>0.63</v>
      </c>
      <c r="D51" s="98">
        <v>7.0000000000000007E-2</v>
      </c>
      <c r="E51" s="98">
        <v>0.03</v>
      </c>
      <c r="F51" s="89">
        <v>4200</v>
      </c>
      <c r="G51" s="89" t="s">
        <v>21</v>
      </c>
      <c r="H51" s="89">
        <v>0.2</v>
      </c>
      <c r="I51" s="89">
        <v>34</v>
      </c>
      <c r="J51" s="89">
        <v>11</v>
      </c>
      <c r="K51" s="89">
        <v>3.2</v>
      </c>
      <c r="L51" s="89">
        <v>5000</v>
      </c>
      <c r="M51" s="89">
        <v>3.3</v>
      </c>
      <c r="N51" s="89">
        <v>0.28999999999999998</v>
      </c>
      <c r="O51" s="89">
        <v>0.02</v>
      </c>
      <c r="P51" s="89">
        <v>5.3</v>
      </c>
      <c r="Q51" s="89" t="str">
        <f t="shared" si="5"/>
        <v>Summer</v>
      </c>
      <c r="R51">
        <f t="shared" si="7"/>
        <v>4933.3332061767587</v>
      </c>
      <c r="S51">
        <f t="shared" si="9"/>
        <v>115.47064114945344</v>
      </c>
      <c r="T51">
        <f t="shared" si="6"/>
        <v>5033.333333333333</v>
      </c>
      <c r="U51">
        <f t="shared" si="8"/>
        <v>57.735026918962753</v>
      </c>
      <c r="V51" s="11" t="s">
        <v>37</v>
      </c>
      <c r="W51" s="6">
        <v>2.6089743589743586</v>
      </c>
      <c r="AQ51" s="46">
        <v>2022</v>
      </c>
      <c r="AR51" s="45">
        <v>0.03</v>
      </c>
      <c r="AS51" s="46">
        <v>3.2</v>
      </c>
      <c r="AT51" s="46">
        <v>0.28999999999999998</v>
      </c>
      <c r="AU51" s="46">
        <v>2022</v>
      </c>
      <c r="AV51" s="46">
        <v>5.3</v>
      </c>
      <c r="AW51" s="46">
        <v>3.2</v>
      </c>
      <c r="AX51" s="45">
        <v>0.63</v>
      </c>
      <c r="AY51" s="46">
        <v>3.2</v>
      </c>
      <c r="AZ51" s="45">
        <v>7.0000000000000007E-2</v>
      </c>
      <c r="BA51" s="46">
        <v>0.2</v>
      </c>
      <c r="BB51" s="46">
        <v>4</v>
      </c>
      <c r="BC51" s="45">
        <v>7.0000000000000007E-2</v>
      </c>
      <c r="BD51" s="46">
        <v>34</v>
      </c>
      <c r="BE51" s="45">
        <v>0.03</v>
      </c>
      <c r="BI51" s="45">
        <v>0.03</v>
      </c>
      <c r="BJ51" s="46">
        <v>0.2</v>
      </c>
      <c r="BK51" s="46">
        <v>34</v>
      </c>
      <c r="BL51" s="46">
        <v>11</v>
      </c>
      <c r="BM51" s="46">
        <v>3.2</v>
      </c>
      <c r="BN51" s="46">
        <v>5000</v>
      </c>
      <c r="BO51" s="46">
        <v>3.3</v>
      </c>
      <c r="BP51" s="46">
        <v>0.28999999999999998</v>
      </c>
      <c r="BQ51" s="46">
        <v>0.02</v>
      </c>
      <c r="BR51" s="46">
        <v>5.3</v>
      </c>
      <c r="BS51" s="45">
        <v>0.63</v>
      </c>
      <c r="BT51" s="45">
        <v>7.0000000000000007E-2</v>
      </c>
      <c r="BU51" s="46">
        <v>4200</v>
      </c>
      <c r="BW51" s="46">
        <v>0.02</v>
      </c>
      <c r="BX51" s="46">
        <v>2022</v>
      </c>
    </row>
    <row r="52" spans="1:76" x14ac:dyDescent="0.25">
      <c r="A52" s="89">
        <v>2022</v>
      </c>
      <c r="B52" s="89">
        <v>5</v>
      </c>
      <c r="C52" s="98">
        <v>0.64</v>
      </c>
      <c r="D52" s="98">
        <v>0.08</v>
      </c>
      <c r="E52" s="98">
        <v>0.02</v>
      </c>
      <c r="F52" s="89">
        <v>4300</v>
      </c>
      <c r="G52" s="89" t="s">
        <v>16</v>
      </c>
      <c r="H52" s="89">
        <v>0.1</v>
      </c>
      <c r="I52" s="89">
        <v>34</v>
      </c>
      <c r="J52" s="89">
        <v>10</v>
      </c>
      <c r="K52" s="89">
        <v>3.3</v>
      </c>
      <c r="L52" s="89">
        <v>5100</v>
      </c>
      <c r="M52" s="89">
        <v>3.2</v>
      </c>
      <c r="N52" s="89">
        <v>0.3</v>
      </c>
      <c r="O52" s="89">
        <v>0.01</v>
      </c>
      <c r="P52" s="89">
        <v>5.4</v>
      </c>
      <c r="Q52" s="89" t="str">
        <f t="shared" si="5"/>
        <v>Summer</v>
      </c>
      <c r="R52">
        <f t="shared" si="7"/>
        <v>4966.6666030883789</v>
      </c>
      <c r="S52">
        <f t="shared" si="9"/>
        <v>94.281173898249463</v>
      </c>
      <c r="T52">
        <f t="shared" si="6"/>
        <v>5066.666666666667</v>
      </c>
      <c r="U52">
        <f t="shared" si="8"/>
        <v>47.14045207910317</v>
      </c>
      <c r="AQ52" s="1">
        <v>2022</v>
      </c>
      <c r="AR52" s="2">
        <v>0.03</v>
      </c>
      <c r="AS52" s="1">
        <v>3.2</v>
      </c>
      <c r="AT52" s="1">
        <v>0.28999999999999998</v>
      </c>
      <c r="AU52" s="1">
        <v>2022</v>
      </c>
      <c r="AV52" s="1">
        <v>5.3</v>
      </c>
      <c r="AW52" s="1">
        <v>3.2</v>
      </c>
      <c r="AX52" s="2">
        <v>0.63</v>
      </c>
      <c r="AY52" s="1">
        <v>3.2</v>
      </c>
      <c r="AZ52" s="2">
        <v>7.0000000000000007E-2</v>
      </c>
      <c r="BA52" s="1">
        <v>0.2</v>
      </c>
      <c r="BB52" s="1">
        <v>4</v>
      </c>
      <c r="BC52" s="2">
        <v>7.0000000000000007E-2</v>
      </c>
      <c r="BD52" s="1">
        <v>34</v>
      </c>
      <c r="BE52" s="2">
        <v>0.03</v>
      </c>
      <c r="BI52" s="2">
        <v>0.03</v>
      </c>
      <c r="BJ52" s="1">
        <v>0.2</v>
      </c>
      <c r="BK52" s="1">
        <v>34</v>
      </c>
      <c r="BL52" s="1">
        <v>11</v>
      </c>
      <c r="BM52" s="1">
        <v>3.2</v>
      </c>
      <c r="BN52" s="1">
        <v>5000</v>
      </c>
      <c r="BO52" s="1">
        <v>3.3</v>
      </c>
      <c r="BP52" s="1">
        <v>0.28999999999999998</v>
      </c>
      <c r="BQ52" s="1">
        <v>0.02</v>
      </c>
      <c r="BR52" s="1">
        <v>5.3</v>
      </c>
      <c r="BS52" s="2">
        <v>0.63</v>
      </c>
      <c r="BT52" s="2">
        <v>7.0000000000000007E-2</v>
      </c>
      <c r="BU52" s="1">
        <v>4200</v>
      </c>
      <c r="BW52" s="1">
        <v>0.02</v>
      </c>
      <c r="BX52" s="1">
        <v>2022</v>
      </c>
    </row>
    <row r="53" spans="1:76" x14ac:dyDescent="0.25">
      <c r="A53" s="89">
        <v>2022</v>
      </c>
      <c r="B53" s="89">
        <v>5</v>
      </c>
      <c r="C53" s="98">
        <v>0.64</v>
      </c>
      <c r="D53" s="98">
        <v>0.08</v>
      </c>
      <c r="E53" s="98">
        <v>0.02</v>
      </c>
      <c r="F53" s="89">
        <v>4300</v>
      </c>
      <c r="G53" s="89" t="s">
        <v>22</v>
      </c>
      <c r="H53" s="89">
        <v>0.1</v>
      </c>
      <c r="I53" s="89">
        <v>34</v>
      </c>
      <c r="J53" s="89">
        <v>10</v>
      </c>
      <c r="K53" s="89">
        <v>3.3</v>
      </c>
      <c r="L53" s="89">
        <v>5100</v>
      </c>
      <c r="M53" s="89">
        <v>3.2</v>
      </c>
      <c r="N53" s="89">
        <v>0.3</v>
      </c>
      <c r="O53" s="89">
        <v>0.01</v>
      </c>
      <c r="P53" s="89">
        <v>5.4</v>
      </c>
      <c r="Q53" s="89" t="str">
        <f t="shared" si="5"/>
        <v>Summer</v>
      </c>
      <c r="R53">
        <f t="shared" si="7"/>
        <v>5033.3333015441895</v>
      </c>
      <c r="S53">
        <f t="shared" si="9"/>
        <v>115.47020066571967</v>
      </c>
      <c r="T53">
        <f t="shared" si="6"/>
        <v>5133.333333333333</v>
      </c>
      <c r="U53">
        <f t="shared" si="8"/>
        <v>57.735026918962753</v>
      </c>
      <c r="AQ53" s="46">
        <v>2022</v>
      </c>
      <c r="AR53" s="45">
        <v>0.02</v>
      </c>
      <c r="AS53" s="46">
        <v>3.3</v>
      </c>
      <c r="AT53" s="46">
        <v>0.3</v>
      </c>
      <c r="AU53" s="46">
        <v>2022</v>
      </c>
      <c r="AV53" s="46">
        <v>5.4</v>
      </c>
      <c r="AW53" s="46">
        <v>3.3</v>
      </c>
      <c r="AX53" s="45">
        <v>0.64</v>
      </c>
      <c r="AY53" s="46">
        <v>3.3</v>
      </c>
      <c r="AZ53" s="45">
        <v>0.08</v>
      </c>
      <c r="BA53" s="46">
        <v>0.1</v>
      </c>
      <c r="BB53" s="46">
        <v>5</v>
      </c>
      <c r="BC53" s="45">
        <v>0.08</v>
      </c>
      <c r="BD53" s="46">
        <v>34</v>
      </c>
      <c r="BE53" s="45">
        <v>0.02</v>
      </c>
      <c r="BI53" s="45">
        <v>0.02</v>
      </c>
      <c r="BJ53" s="46">
        <v>0.1</v>
      </c>
      <c r="BK53" s="46">
        <v>34</v>
      </c>
      <c r="BL53" s="46">
        <v>10</v>
      </c>
      <c r="BM53" s="46">
        <v>3.3</v>
      </c>
      <c r="BN53" s="46">
        <v>5100</v>
      </c>
      <c r="BO53" s="46">
        <v>3.2</v>
      </c>
      <c r="BP53" s="46">
        <v>0.3</v>
      </c>
      <c r="BQ53" s="46">
        <v>0.01</v>
      </c>
      <c r="BR53" s="46">
        <v>5.4</v>
      </c>
      <c r="BS53" s="45">
        <v>0.64</v>
      </c>
      <c r="BT53" s="45">
        <v>0.08</v>
      </c>
      <c r="BU53" s="46">
        <v>4300</v>
      </c>
      <c r="BW53" s="46">
        <v>0.01</v>
      </c>
      <c r="BX53" s="46">
        <v>2022</v>
      </c>
    </row>
    <row r="54" spans="1:76" x14ac:dyDescent="0.25">
      <c r="A54" s="89">
        <v>2022</v>
      </c>
      <c r="B54" s="89">
        <v>6</v>
      </c>
      <c r="C54" s="98">
        <v>0.65</v>
      </c>
      <c r="D54" s="98">
        <v>0.09</v>
      </c>
      <c r="E54" s="98">
        <v>0.01</v>
      </c>
      <c r="F54" s="89">
        <v>4400</v>
      </c>
      <c r="G54" s="89" t="s">
        <v>18</v>
      </c>
      <c r="H54" s="89">
        <v>0.09</v>
      </c>
      <c r="I54" s="89">
        <v>35</v>
      </c>
      <c r="J54" s="89">
        <v>9</v>
      </c>
      <c r="K54" s="89">
        <v>3.4</v>
      </c>
      <c r="L54" s="89">
        <v>5200</v>
      </c>
      <c r="M54" s="89">
        <v>3.1</v>
      </c>
      <c r="N54" s="89">
        <v>0.31</v>
      </c>
      <c r="O54" s="89">
        <v>0.09</v>
      </c>
      <c r="P54" s="89">
        <v>5.5</v>
      </c>
      <c r="Q54" s="89" t="str">
        <f t="shared" si="5"/>
        <v>Rainy</v>
      </c>
      <c r="R54">
        <f t="shared" si="7"/>
        <v>5066.6666507720947</v>
      </c>
      <c r="S54">
        <f t="shared" si="9"/>
        <v>94.280971593177142</v>
      </c>
      <c r="T54">
        <f t="shared" si="6"/>
        <v>5166.666666666667</v>
      </c>
      <c r="U54">
        <f t="shared" si="8"/>
        <v>47.14045207910317</v>
      </c>
      <c r="V54" s="10" t="s">
        <v>36</v>
      </c>
      <c r="W54" t="s">
        <v>102</v>
      </c>
      <c r="X54" t="s">
        <v>103</v>
      </c>
      <c r="AQ54" s="1">
        <v>2022</v>
      </c>
      <c r="AR54" s="2">
        <v>0.02</v>
      </c>
      <c r="AS54" s="1">
        <v>3.3</v>
      </c>
      <c r="AT54" s="1">
        <v>0.3</v>
      </c>
      <c r="AU54" s="1">
        <v>2022</v>
      </c>
      <c r="AV54" s="1">
        <v>5.4</v>
      </c>
      <c r="AW54" s="1">
        <v>3.3</v>
      </c>
      <c r="AX54" s="2">
        <v>0.64</v>
      </c>
      <c r="AY54" s="1">
        <v>3.3</v>
      </c>
      <c r="AZ54" s="2">
        <v>0.08</v>
      </c>
      <c r="BA54" s="1">
        <v>0.1</v>
      </c>
      <c r="BB54" s="1">
        <v>5</v>
      </c>
      <c r="BC54" s="2">
        <v>0.08</v>
      </c>
      <c r="BD54" s="1">
        <v>34</v>
      </c>
      <c r="BE54" s="2">
        <v>0.02</v>
      </c>
      <c r="BI54" s="2">
        <v>0.02</v>
      </c>
      <c r="BJ54" s="1">
        <v>0.1</v>
      </c>
      <c r="BK54" s="1">
        <v>34</v>
      </c>
      <c r="BL54" s="1">
        <v>10</v>
      </c>
      <c r="BM54" s="1">
        <v>3.3</v>
      </c>
      <c r="BN54" s="1">
        <v>5100</v>
      </c>
      <c r="BO54" s="1">
        <v>3.2</v>
      </c>
      <c r="BP54" s="1">
        <v>0.3</v>
      </c>
      <c r="BQ54" s="1">
        <v>0.01</v>
      </c>
      <c r="BR54" s="1">
        <v>5.4</v>
      </c>
      <c r="BS54" s="2">
        <v>0.64</v>
      </c>
      <c r="BT54" s="2">
        <v>0.08</v>
      </c>
      <c r="BU54" s="1">
        <v>4300</v>
      </c>
      <c r="BW54" s="1">
        <v>0.01</v>
      </c>
      <c r="BX54" s="1">
        <v>2022</v>
      </c>
    </row>
    <row r="55" spans="1:76" x14ac:dyDescent="0.25">
      <c r="A55" s="89">
        <v>2022</v>
      </c>
      <c r="B55" s="89">
        <v>6</v>
      </c>
      <c r="C55" s="98">
        <v>0.65</v>
      </c>
      <c r="D55" s="98">
        <v>0.09</v>
      </c>
      <c r="E55" s="98">
        <v>0.01</v>
      </c>
      <c r="F55" s="89">
        <v>4400</v>
      </c>
      <c r="G55" s="89" t="s">
        <v>23</v>
      </c>
      <c r="H55" s="89">
        <v>0.09</v>
      </c>
      <c r="I55" s="89">
        <v>35</v>
      </c>
      <c r="J55" s="89">
        <v>9</v>
      </c>
      <c r="K55" s="89">
        <v>3.4</v>
      </c>
      <c r="L55" s="89">
        <v>5200</v>
      </c>
      <c r="M55" s="89">
        <v>3.1</v>
      </c>
      <c r="N55" s="89">
        <v>0.31</v>
      </c>
      <c r="O55" s="89">
        <v>0.09</v>
      </c>
      <c r="P55" s="89">
        <v>5.5</v>
      </c>
      <c r="Q55" s="89" t="str">
        <f t="shared" si="5"/>
        <v>Rainy</v>
      </c>
      <c r="R55">
        <f t="shared" si="7"/>
        <v>5133.3333253860474</v>
      </c>
      <c r="S55">
        <f t="shared" si="9"/>
        <v>115.47009054486853</v>
      </c>
      <c r="T55">
        <f t="shared" si="6"/>
        <v>5233.333333333333</v>
      </c>
      <c r="U55">
        <f t="shared" si="8"/>
        <v>57.735026918962753</v>
      </c>
      <c r="V55" s="11">
        <v>1</v>
      </c>
      <c r="W55" s="6">
        <v>0.1</v>
      </c>
      <c r="X55" s="6">
        <v>8.8571428571428565E-2</v>
      </c>
      <c r="AQ55" s="46">
        <v>2022</v>
      </c>
      <c r="AR55" s="45">
        <v>0.01</v>
      </c>
      <c r="AS55" s="46">
        <v>3.4</v>
      </c>
      <c r="AT55" s="46">
        <v>0.31</v>
      </c>
      <c r="AU55" s="46">
        <v>2022</v>
      </c>
      <c r="AV55" s="46">
        <v>5.5</v>
      </c>
      <c r="AW55" s="46">
        <v>3.4</v>
      </c>
      <c r="AX55" s="45">
        <v>0.65</v>
      </c>
      <c r="AY55" s="46">
        <v>3.4</v>
      </c>
      <c r="AZ55" s="45">
        <v>0.09</v>
      </c>
      <c r="BA55" s="46">
        <v>0.09</v>
      </c>
      <c r="BB55" s="46">
        <v>6</v>
      </c>
      <c r="BC55" s="45">
        <v>0.09</v>
      </c>
      <c r="BD55" s="46">
        <v>35</v>
      </c>
      <c r="BE55" s="45">
        <v>0.01</v>
      </c>
      <c r="BI55" s="45">
        <v>0.01</v>
      </c>
      <c r="BJ55" s="46">
        <v>0.09</v>
      </c>
      <c r="BK55" s="46">
        <v>35</v>
      </c>
      <c r="BL55" s="46">
        <v>9</v>
      </c>
      <c r="BM55" s="46">
        <v>3.4</v>
      </c>
      <c r="BN55" s="46">
        <v>5200</v>
      </c>
      <c r="BO55" s="46">
        <v>3.1</v>
      </c>
      <c r="BP55" s="46">
        <v>0.31</v>
      </c>
      <c r="BQ55" s="46">
        <v>0.09</v>
      </c>
      <c r="BR55" s="46">
        <v>5.5</v>
      </c>
      <c r="BS55" s="45">
        <v>0.65</v>
      </c>
      <c r="BT55" s="45">
        <v>0.09</v>
      </c>
      <c r="BU55" s="46">
        <v>4400</v>
      </c>
      <c r="BW55" s="46">
        <v>0.09</v>
      </c>
      <c r="BX55" s="46">
        <v>2022</v>
      </c>
    </row>
    <row r="56" spans="1:76" x14ac:dyDescent="0.25">
      <c r="A56" s="89">
        <v>2022</v>
      </c>
      <c r="B56" s="89">
        <v>7</v>
      </c>
      <c r="C56" s="98">
        <v>0.66</v>
      </c>
      <c r="D56" s="98">
        <v>0.1</v>
      </c>
      <c r="E56" s="98">
        <v>0.06</v>
      </c>
      <c r="F56" s="89">
        <v>4500</v>
      </c>
      <c r="G56" s="89" t="s">
        <v>17</v>
      </c>
      <c r="H56" s="89">
        <v>0.08</v>
      </c>
      <c r="I56" s="89">
        <v>35</v>
      </c>
      <c r="J56" s="89">
        <v>9</v>
      </c>
      <c r="K56" s="89">
        <v>3.5</v>
      </c>
      <c r="L56" s="89">
        <v>5300</v>
      </c>
      <c r="M56" s="89">
        <v>3</v>
      </c>
      <c r="N56" s="89">
        <v>0.32</v>
      </c>
      <c r="O56" s="89">
        <v>0.08</v>
      </c>
      <c r="P56" s="89">
        <v>5.6</v>
      </c>
      <c r="Q56" s="89" t="str">
        <f t="shared" si="5"/>
        <v>Rainy</v>
      </c>
      <c r="R56">
        <f t="shared" si="7"/>
        <v>5166.6666626930237</v>
      </c>
      <c r="S56">
        <f t="shared" si="9"/>
        <v>94.280921016946579</v>
      </c>
      <c r="T56">
        <f t="shared" si="6"/>
        <v>5300</v>
      </c>
      <c r="U56">
        <f t="shared" si="8"/>
        <v>72.008229982309615</v>
      </c>
      <c r="V56" s="11">
        <v>2</v>
      </c>
      <c r="W56" s="6">
        <v>0.1042857142857143</v>
      </c>
      <c r="X56" s="6">
        <v>0.08</v>
      </c>
      <c r="AQ56" s="1">
        <v>2022</v>
      </c>
      <c r="AR56" s="2">
        <v>0.01</v>
      </c>
      <c r="AS56" s="1">
        <v>3.4</v>
      </c>
      <c r="AT56" s="1">
        <v>0.31</v>
      </c>
      <c r="AU56" s="1">
        <v>2022</v>
      </c>
      <c r="AV56" s="1">
        <v>5.5</v>
      </c>
      <c r="AW56" s="1">
        <v>3.4</v>
      </c>
      <c r="AX56" s="2">
        <v>0.65</v>
      </c>
      <c r="AY56" s="1">
        <v>3.4</v>
      </c>
      <c r="AZ56" s="2">
        <v>0.09</v>
      </c>
      <c r="BA56" s="1">
        <v>0.09</v>
      </c>
      <c r="BB56" s="1">
        <v>6</v>
      </c>
      <c r="BC56" s="2">
        <v>0.09</v>
      </c>
      <c r="BD56" s="1">
        <v>35</v>
      </c>
      <c r="BE56" s="2">
        <v>0.01</v>
      </c>
      <c r="BI56" s="2">
        <v>0.01</v>
      </c>
      <c r="BJ56" s="1">
        <v>0.09</v>
      </c>
      <c r="BK56" s="1">
        <v>35</v>
      </c>
      <c r="BL56" s="1">
        <v>9</v>
      </c>
      <c r="BM56" s="1">
        <v>3.4</v>
      </c>
      <c r="BN56" s="1">
        <v>5200</v>
      </c>
      <c r="BO56" s="1">
        <v>3.1</v>
      </c>
      <c r="BP56" s="1">
        <v>0.31</v>
      </c>
      <c r="BQ56" s="1">
        <v>0.09</v>
      </c>
      <c r="BR56" s="1">
        <v>5.5</v>
      </c>
      <c r="BS56" s="2">
        <v>0.65</v>
      </c>
      <c r="BT56" s="2">
        <v>0.09</v>
      </c>
      <c r="BU56" s="1">
        <v>4400</v>
      </c>
      <c r="BW56" s="1">
        <v>0.09</v>
      </c>
      <c r="BX56" s="1">
        <v>2022</v>
      </c>
    </row>
    <row r="57" spans="1:76" x14ac:dyDescent="0.25">
      <c r="A57" s="89">
        <v>2022</v>
      </c>
      <c r="B57" s="89">
        <v>8</v>
      </c>
      <c r="C57" s="98">
        <v>0.67</v>
      </c>
      <c r="D57" s="98">
        <v>0.11</v>
      </c>
      <c r="E57" s="98">
        <v>7.0000000000000007E-2</v>
      </c>
      <c r="F57" s="89">
        <v>4600</v>
      </c>
      <c r="G57" s="89" t="s">
        <v>16</v>
      </c>
      <c r="H57" s="89">
        <v>0.08</v>
      </c>
      <c r="I57" s="89">
        <v>36</v>
      </c>
      <c r="J57" s="89">
        <v>8</v>
      </c>
      <c r="K57" s="89">
        <v>3.6</v>
      </c>
      <c r="L57" s="89">
        <v>5400</v>
      </c>
      <c r="M57" s="89">
        <v>2.9</v>
      </c>
      <c r="N57" s="89">
        <v>0.33</v>
      </c>
      <c r="O57" s="89">
        <v>7.0000000000000007E-2</v>
      </c>
      <c r="P57" s="89">
        <v>5.7</v>
      </c>
      <c r="Q57" s="89" t="str">
        <f t="shared" si="5"/>
        <v>Rainy</v>
      </c>
      <c r="R57">
        <f t="shared" si="7"/>
        <v>5233.3333313465118</v>
      </c>
      <c r="S57">
        <f t="shared" si="9"/>
        <v>115.47006301466065</v>
      </c>
      <c r="T57">
        <f t="shared" si="6"/>
        <v>5400</v>
      </c>
      <c r="U57">
        <f t="shared" si="8"/>
        <v>90.267093384844074</v>
      </c>
      <c r="V57" s="11">
        <v>3</v>
      </c>
      <c r="W57" s="6">
        <v>0.11285714285714286</v>
      </c>
      <c r="X57" s="6">
        <v>7.8571428571428584E-2</v>
      </c>
      <c r="AQ57" s="46">
        <v>2022</v>
      </c>
      <c r="AR57" s="45">
        <v>0.06</v>
      </c>
      <c r="AS57" s="46">
        <v>3.5</v>
      </c>
      <c r="AT57" s="46">
        <v>0.32</v>
      </c>
      <c r="AU57" s="46">
        <v>2022</v>
      </c>
      <c r="AV57" s="46">
        <v>5.6</v>
      </c>
      <c r="AW57" s="46">
        <v>3.5</v>
      </c>
      <c r="AX57" s="45">
        <v>0.66</v>
      </c>
      <c r="AY57" s="46">
        <v>3.5</v>
      </c>
      <c r="AZ57" s="45">
        <v>0.1</v>
      </c>
      <c r="BA57" s="46">
        <v>0.08</v>
      </c>
      <c r="BB57" s="46">
        <v>7</v>
      </c>
      <c r="BC57" s="45">
        <v>0.1</v>
      </c>
      <c r="BD57" s="46">
        <v>35</v>
      </c>
      <c r="BE57" s="45">
        <v>0.06</v>
      </c>
      <c r="BI57" s="45">
        <v>0.06</v>
      </c>
      <c r="BJ57" s="46">
        <v>0.08</v>
      </c>
      <c r="BK57" s="46">
        <v>35</v>
      </c>
      <c r="BL57" s="46">
        <v>9</v>
      </c>
      <c r="BM57" s="46">
        <v>3.5</v>
      </c>
      <c r="BN57" s="46">
        <v>5300</v>
      </c>
      <c r="BO57" s="46">
        <v>3</v>
      </c>
      <c r="BP57" s="46">
        <v>0.32</v>
      </c>
      <c r="BQ57" s="46">
        <v>0.08</v>
      </c>
      <c r="BR57" s="46">
        <v>5.6</v>
      </c>
      <c r="BS57" s="45">
        <v>0.66</v>
      </c>
      <c r="BT57" s="45">
        <v>0.1</v>
      </c>
      <c r="BU57" s="46">
        <v>4500</v>
      </c>
      <c r="BW57" s="46">
        <v>0.08</v>
      </c>
      <c r="BX57" s="46">
        <v>2022</v>
      </c>
    </row>
    <row r="58" spans="1:76" x14ac:dyDescent="0.25">
      <c r="A58" s="89">
        <v>2022</v>
      </c>
      <c r="B58" s="89">
        <v>9</v>
      </c>
      <c r="C58" s="98">
        <v>0.68</v>
      </c>
      <c r="D58" s="98">
        <v>0.12</v>
      </c>
      <c r="E58" s="98">
        <v>0.08</v>
      </c>
      <c r="F58" s="89">
        <v>4700</v>
      </c>
      <c r="G58" s="89" t="s">
        <v>18</v>
      </c>
      <c r="H58" s="89">
        <v>7.0000000000000007E-2</v>
      </c>
      <c r="I58" s="89">
        <v>36</v>
      </c>
      <c r="J58" s="89">
        <v>7</v>
      </c>
      <c r="K58" s="89">
        <v>3.7</v>
      </c>
      <c r="L58" s="89">
        <v>5500</v>
      </c>
      <c r="M58" s="89">
        <v>2.8</v>
      </c>
      <c r="N58" s="89">
        <v>0.34</v>
      </c>
      <c r="O58" s="89">
        <v>0.06</v>
      </c>
      <c r="P58" s="89">
        <v>5.8</v>
      </c>
      <c r="Q58" s="89" t="str">
        <f t="shared" si="5"/>
        <v>Fall</v>
      </c>
      <c r="R58">
        <f t="shared" si="7"/>
        <v>5316.6666656732559</v>
      </c>
      <c r="S58">
        <f t="shared" si="9"/>
        <v>129.09944846454636</v>
      </c>
      <c r="T58">
        <f t="shared" si="6"/>
        <v>5500</v>
      </c>
      <c r="U58">
        <f t="shared" si="8"/>
        <v>100</v>
      </c>
      <c r="V58" s="11">
        <v>4</v>
      </c>
      <c r="W58" s="6">
        <v>0.10857142857142857</v>
      </c>
      <c r="X58" s="6">
        <v>7.571428571428572E-2</v>
      </c>
      <c r="AQ58" s="1">
        <v>2022</v>
      </c>
      <c r="AR58" s="2">
        <v>7.0000000000000007E-2</v>
      </c>
      <c r="AS58" s="1">
        <v>3.6</v>
      </c>
      <c r="AT58" s="1">
        <v>0.33</v>
      </c>
      <c r="AU58" s="1">
        <v>2022</v>
      </c>
      <c r="AV58" s="1">
        <v>5.7</v>
      </c>
      <c r="AW58" s="1">
        <v>3.6</v>
      </c>
      <c r="AX58" s="2">
        <v>0.67</v>
      </c>
      <c r="AY58" s="1">
        <v>3.6</v>
      </c>
      <c r="AZ58" s="2">
        <v>0.11</v>
      </c>
      <c r="BA58" s="1">
        <v>0.08</v>
      </c>
      <c r="BB58" s="1">
        <v>8</v>
      </c>
      <c r="BC58" s="2">
        <v>0.11</v>
      </c>
      <c r="BD58" s="1">
        <v>36</v>
      </c>
      <c r="BE58" s="2">
        <v>7.0000000000000007E-2</v>
      </c>
      <c r="BI58" s="2">
        <v>7.0000000000000007E-2</v>
      </c>
      <c r="BJ58" s="1">
        <v>0.08</v>
      </c>
      <c r="BK58" s="1">
        <v>36</v>
      </c>
      <c r="BL58" s="1">
        <v>8</v>
      </c>
      <c r="BM58" s="1">
        <v>3.6</v>
      </c>
      <c r="BN58" s="1">
        <v>5400</v>
      </c>
      <c r="BO58" s="1">
        <v>2.9</v>
      </c>
      <c r="BP58" s="1">
        <v>0.33</v>
      </c>
      <c r="BQ58" s="1">
        <v>7.0000000000000007E-2</v>
      </c>
      <c r="BR58" s="1">
        <v>5.7</v>
      </c>
      <c r="BS58" s="2">
        <v>0.67</v>
      </c>
      <c r="BT58" s="2">
        <v>0.11</v>
      </c>
      <c r="BU58" s="1">
        <v>4600</v>
      </c>
      <c r="BW58" s="1">
        <v>7.0000000000000007E-2</v>
      </c>
      <c r="BX58" s="1">
        <v>2022</v>
      </c>
    </row>
    <row r="59" spans="1:76" x14ac:dyDescent="0.25">
      <c r="A59" s="89">
        <v>2022</v>
      </c>
      <c r="B59" s="89">
        <v>10</v>
      </c>
      <c r="C59" s="98">
        <v>0.69</v>
      </c>
      <c r="D59" s="98">
        <v>0.13</v>
      </c>
      <c r="E59" s="98">
        <v>0.08</v>
      </c>
      <c r="F59" s="89">
        <v>4800</v>
      </c>
      <c r="G59" s="89" t="s">
        <v>17</v>
      </c>
      <c r="H59" s="89">
        <v>0.06</v>
      </c>
      <c r="I59" s="89">
        <v>37</v>
      </c>
      <c r="J59" s="89">
        <v>7</v>
      </c>
      <c r="K59" s="89">
        <v>3.8</v>
      </c>
      <c r="L59" s="89">
        <v>5600</v>
      </c>
      <c r="M59" s="89">
        <v>2.7</v>
      </c>
      <c r="N59" s="89">
        <v>0.35</v>
      </c>
      <c r="O59" s="89">
        <v>0.05</v>
      </c>
      <c r="P59" s="89">
        <v>5.9</v>
      </c>
      <c r="Q59" s="89" t="str">
        <f t="shared" si="5"/>
        <v>Fall</v>
      </c>
      <c r="R59">
        <f t="shared" si="7"/>
        <v>5408.333332836628</v>
      </c>
      <c r="S59">
        <f t="shared" si="9"/>
        <v>162.44657455384038</v>
      </c>
      <c r="T59">
        <f t="shared" si="6"/>
        <v>5600</v>
      </c>
      <c r="U59">
        <f t="shared" si="8"/>
        <v>100</v>
      </c>
      <c r="V59" s="11">
        <v>5</v>
      </c>
      <c r="W59" s="6">
        <v>0.11</v>
      </c>
      <c r="X59" s="6">
        <v>7.4285714285714288E-2</v>
      </c>
      <c r="AQ59" s="46">
        <v>2022</v>
      </c>
      <c r="AR59" s="45">
        <v>0.08</v>
      </c>
      <c r="AS59" s="46">
        <v>3.7</v>
      </c>
      <c r="AT59" s="46">
        <v>0.34</v>
      </c>
      <c r="AU59" s="46">
        <v>2022</v>
      </c>
      <c r="AV59" s="46">
        <v>5.8</v>
      </c>
      <c r="AW59" s="46">
        <v>3.7</v>
      </c>
      <c r="AX59" s="45">
        <v>0.68</v>
      </c>
      <c r="AY59" s="46">
        <v>3.7</v>
      </c>
      <c r="AZ59" s="45">
        <v>0.12</v>
      </c>
      <c r="BA59" s="46">
        <v>7.0000000000000007E-2</v>
      </c>
      <c r="BB59" s="46">
        <v>9</v>
      </c>
      <c r="BC59" s="45">
        <v>0.12</v>
      </c>
      <c r="BD59" s="46">
        <v>36</v>
      </c>
      <c r="BE59" s="45">
        <v>0.08</v>
      </c>
      <c r="BI59" s="45">
        <v>0.08</v>
      </c>
      <c r="BJ59" s="46">
        <v>7.0000000000000007E-2</v>
      </c>
      <c r="BK59" s="46">
        <v>36</v>
      </c>
      <c r="BL59" s="46">
        <v>7</v>
      </c>
      <c r="BM59" s="46">
        <v>3.7</v>
      </c>
      <c r="BN59" s="46">
        <v>5500</v>
      </c>
      <c r="BO59" s="46">
        <v>2.8</v>
      </c>
      <c r="BP59" s="46">
        <v>0.34</v>
      </c>
      <c r="BQ59" s="46">
        <v>0.06</v>
      </c>
      <c r="BR59" s="46">
        <v>5.8</v>
      </c>
      <c r="BS59" s="45">
        <v>0.68</v>
      </c>
      <c r="BT59" s="45">
        <v>0.12</v>
      </c>
      <c r="BU59" s="46">
        <v>4700</v>
      </c>
      <c r="BW59" s="46">
        <v>0.06</v>
      </c>
      <c r="BX59" s="46">
        <v>2022</v>
      </c>
    </row>
    <row r="60" spans="1:76" x14ac:dyDescent="0.25">
      <c r="A60" s="89">
        <v>2022</v>
      </c>
      <c r="B60" s="89">
        <v>11</v>
      </c>
      <c r="C60" s="98">
        <v>0.7</v>
      </c>
      <c r="D60" s="98">
        <v>0.14000000000000001</v>
      </c>
      <c r="E60" s="98">
        <v>0.09</v>
      </c>
      <c r="F60" s="89">
        <v>4900</v>
      </c>
      <c r="G60" s="89" t="s">
        <v>16</v>
      </c>
      <c r="H60" s="89">
        <v>0.05</v>
      </c>
      <c r="I60" s="89">
        <v>37</v>
      </c>
      <c r="J60" s="89">
        <v>6</v>
      </c>
      <c r="K60" s="89">
        <v>3.9</v>
      </c>
      <c r="L60" s="89">
        <v>5700</v>
      </c>
      <c r="M60" s="89">
        <v>2.6</v>
      </c>
      <c r="N60" s="89">
        <v>0.36</v>
      </c>
      <c r="O60" s="89">
        <v>0.04</v>
      </c>
      <c r="P60" s="89">
        <v>6</v>
      </c>
      <c r="Q60" s="89" t="str">
        <f t="shared" si="5"/>
        <v>Fall</v>
      </c>
      <c r="R60">
        <f t="shared" si="7"/>
        <v>5504.166666418314</v>
      </c>
      <c r="S60">
        <f t="shared" si="9"/>
        <v>180.85445457321768</v>
      </c>
      <c r="T60">
        <f t="shared" si="6"/>
        <v>5700</v>
      </c>
      <c r="U60">
        <f t="shared" si="8"/>
        <v>100</v>
      </c>
      <c r="V60" s="11">
        <v>6</v>
      </c>
      <c r="W60" s="6">
        <v>0.12</v>
      </c>
      <c r="X60" s="6">
        <v>6.5714285714285725E-2</v>
      </c>
      <c r="AQ60" s="1">
        <v>2022</v>
      </c>
      <c r="AR60" s="2">
        <v>0.08</v>
      </c>
      <c r="AS60" s="1">
        <v>3.8</v>
      </c>
      <c r="AT60" s="1">
        <v>0.35</v>
      </c>
      <c r="AU60" s="1">
        <v>2022</v>
      </c>
      <c r="AV60" s="1">
        <v>5.9</v>
      </c>
      <c r="AW60" s="1">
        <v>3.8</v>
      </c>
      <c r="AX60" s="2">
        <v>0.69</v>
      </c>
      <c r="AY60" s="1">
        <v>3.8</v>
      </c>
      <c r="AZ60" s="2">
        <v>0.13</v>
      </c>
      <c r="BA60" s="1">
        <v>0.06</v>
      </c>
      <c r="BB60" s="1">
        <v>10</v>
      </c>
      <c r="BC60" s="2">
        <v>0.13</v>
      </c>
      <c r="BD60" s="1">
        <v>37</v>
      </c>
      <c r="BE60" s="2">
        <v>0.08</v>
      </c>
      <c r="BI60" s="2">
        <v>0.08</v>
      </c>
      <c r="BJ60" s="1">
        <v>0.06</v>
      </c>
      <c r="BK60" s="1">
        <v>37</v>
      </c>
      <c r="BL60" s="1">
        <v>7</v>
      </c>
      <c r="BM60" s="1">
        <v>3.8</v>
      </c>
      <c r="BN60" s="1">
        <v>5600</v>
      </c>
      <c r="BO60" s="1">
        <v>2.7</v>
      </c>
      <c r="BP60" s="1">
        <v>0.35</v>
      </c>
      <c r="BQ60" s="1">
        <v>0.05</v>
      </c>
      <c r="BR60" s="1">
        <v>5.9</v>
      </c>
      <c r="BS60" s="2">
        <v>0.69</v>
      </c>
      <c r="BT60" s="2">
        <v>0.13</v>
      </c>
      <c r="BU60" s="1">
        <v>4800</v>
      </c>
      <c r="BW60" s="1">
        <v>0.05</v>
      </c>
      <c r="BX60" s="1">
        <v>2022</v>
      </c>
    </row>
    <row r="61" spans="1:76" x14ac:dyDescent="0.25">
      <c r="A61" s="89">
        <v>2022</v>
      </c>
      <c r="B61" s="89">
        <v>12</v>
      </c>
      <c r="C61" s="98">
        <v>0.71</v>
      </c>
      <c r="D61" s="98">
        <v>0.15</v>
      </c>
      <c r="E61" s="98">
        <v>0.1</v>
      </c>
      <c r="F61" s="89">
        <v>5000</v>
      </c>
      <c r="G61" s="89" t="s">
        <v>18</v>
      </c>
      <c r="H61" s="89">
        <v>0.04</v>
      </c>
      <c r="I61" s="89">
        <v>38</v>
      </c>
      <c r="J61" s="89">
        <v>5</v>
      </c>
      <c r="K61" s="89">
        <v>4</v>
      </c>
      <c r="L61" s="89">
        <v>5800</v>
      </c>
      <c r="M61" s="89">
        <v>2.5</v>
      </c>
      <c r="N61" s="89">
        <v>0.37</v>
      </c>
      <c r="O61" s="89">
        <v>0.03</v>
      </c>
      <c r="P61" s="89">
        <v>6.1</v>
      </c>
      <c r="Q61" s="89" t="str">
        <f t="shared" si="5"/>
        <v>Winter</v>
      </c>
      <c r="R61">
        <f t="shared" si="7"/>
        <v>5602.083333209157</v>
      </c>
      <c r="S61">
        <f t="shared" si="9"/>
        <v>190.34873024582404</v>
      </c>
      <c r="T61">
        <f t="shared" si="6"/>
        <v>5800</v>
      </c>
      <c r="U61">
        <f t="shared" si="8"/>
        <v>100</v>
      </c>
      <c r="V61" s="11">
        <v>7</v>
      </c>
      <c r="W61" s="6">
        <v>9.8333333333333328E-2</v>
      </c>
      <c r="X61" s="6">
        <v>0.06</v>
      </c>
      <c r="AQ61" s="46">
        <v>2022</v>
      </c>
      <c r="AR61" s="45">
        <v>0.09</v>
      </c>
      <c r="AS61" s="46">
        <v>3.9</v>
      </c>
      <c r="AT61" s="46">
        <v>0.36</v>
      </c>
      <c r="AU61" s="46">
        <v>2022</v>
      </c>
      <c r="AV61" s="46">
        <v>6</v>
      </c>
      <c r="AW61" s="46">
        <v>3.9</v>
      </c>
      <c r="AX61" s="45">
        <v>0.7</v>
      </c>
      <c r="AY61" s="46">
        <v>3.9</v>
      </c>
      <c r="AZ61" s="45">
        <v>0.14000000000000001</v>
      </c>
      <c r="BA61" s="46">
        <v>0.05</v>
      </c>
      <c r="BB61" s="46">
        <v>11</v>
      </c>
      <c r="BC61" s="45">
        <v>0.14000000000000001</v>
      </c>
      <c r="BD61" s="46">
        <v>37</v>
      </c>
      <c r="BE61" s="45">
        <v>0.09</v>
      </c>
      <c r="BI61" s="45">
        <v>0.09</v>
      </c>
      <c r="BJ61" s="46">
        <v>0.05</v>
      </c>
      <c r="BK61" s="46">
        <v>37</v>
      </c>
      <c r="BL61" s="46">
        <v>6</v>
      </c>
      <c r="BM61" s="46">
        <v>3.9</v>
      </c>
      <c r="BN61" s="46">
        <v>5700</v>
      </c>
      <c r="BO61" s="46">
        <v>2.6</v>
      </c>
      <c r="BP61" s="46">
        <v>0.36</v>
      </c>
      <c r="BQ61" s="46">
        <v>0.04</v>
      </c>
      <c r="BR61" s="46">
        <v>6</v>
      </c>
      <c r="BS61" s="45">
        <v>0.7</v>
      </c>
      <c r="BT61" s="45">
        <v>0.14000000000000001</v>
      </c>
      <c r="BU61" s="46">
        <v>4900</v>
      </c>
      <c r="BW61" s="46">
        <v>0.04</v>
      </c>
      <c r="BX61" s="46">
        <v>2022</v>
      </c>
    </row>
    <row r="62" spans="1:76" x14ac:dyDescent="0.25">
      <c r="A62" s="89">
        <v>2023</v>
      </c>
      <c r="B62" s="89">
        <v>1</v>
      </c>
      <c r="C62" s="98">
        <v>0.72</v>
      </c>
      <c r="D62" s="98">
        <v>0.16</v>
      </c>
      <c r="E62" s="98">
        <v>0.11</v>
      </c>
      <c r="F62" s="89">
        <v>5100</v>
      </c>
      <c r="G62" s="89" t="s">
        <v>17</v>
      </c>
      <c r="H62" s="89">
        <v>0.03</v>
      </c>
      <c r="I62" s="89">
        <v>38</v>
      </c>
      <c r="J62" s="89">
        <v>5</v>
      </c>
      <c r="K62" s="89">
        <v>4.0999999999999996</v>
      </c>
      <c r="L62" s="89">
        <v>5900</v>
      </c>
      <c r="M62" s="89">
        <v>2.4</v>
      </c>
      <c r="N62" s="89">
        <v>0.38</v>
      </c>
      <c r="O62" s="89">
        <v>0.02</v>
      </c>
      <c r="P62" s="89">
        <v>6.2</v>
      </c>
      <c r="Q62" s="89" t="str">
        <f t="shared" si="5"/>
        <v>Winter</v>
      </c>
      <c r="R62">
        <f t="shared" si="7"/>
        <v>5701.0416666045785</v>
      </c>
      <c r="S62">
        <f t="shared" si="9"/>
        <v>195.15618773760701</v>
      </c>
      <c r="T62">
        <f t="shared" si="6"/>
        <v>5966.666666666667</v>
      </c>
      <c r="U62">
        <f t="shared" si="8"/>
        <v>157.52718754175345</v>
      </c>
      <c r="V62" s="11">
        <v>8</v>
      </c>
      <c r="W62" s="6">
        <v>9.4999999999999987E-2</v>
      </c>
      <c r="X62" s="6">
        <v>7.8333333333333338E-2</v>
      </c>
      <c r="AQ62" s="1">
        <v>2022</v>
      </c>
      <c r="AR62" s="2">
        <v>0.1</v>
      </c>
      <c r="AS62" s="1">
        <v>4</v>
      </c>
      <c r="AT62" s="1">
        <v>0.37</v>
      </c>
      <c r="AU62" s="1">
        <v>2022</v>
      </c>
      <c r="AV62" s="1">
        <v>6.1</v>
      </c>
      <c r="AW62" s="1">
        <v>-4</v>
      </c>
      <c r="AX62" s="2">
        <v>0.71</v>
      </c>
      <c r="AY62" s="1">
        <v>4</v>
      </c>
      <c r="AZ62" s="2">
        <v>0.15</v>
      </c>
      <c r="BA62" s="1">
        <v>0.04</v>
      </c>
      <c r="BB62" s="1">
        <v>12</v>
      </c>
      <c r="BC62" s="2">
        <v>0.15</v>
      </c>
      <c r="BD62" s="1">
        <v>38</v>
      </c>
      <c r="BE62" s="2">
        <v>0.1</v>
      </c>
      <c r="BI62" s="2">
        <v>0.1</v>
      </c>
      <c r="BJ62" s="1">
        <v>0.04</v>
      </c>
      <c r="BK62" s="1">
        <v>38</v>
      </c>
      <c r="BL62" s="1">
        <v>5</v>
      </c>
      <c r="BM62" s="1">
        <v>4</v>
      </c>
      <c r="BN62" s="1">
        <v>5800</v>
      </c>
      <c r="BO62" s="1">
        <v>2.5</v>
      </c>
      <c r="BP62" s="1">
        <v>0.37</v>
      </c>
      <c r="BQ62" s="1">
        <v>0.03</v>
      </c>
      <c r="BR62" s="1">
        <v>6.1</v>
      </c>
      <c r="BS62" s="2">
        <v>0.71</v>
      </c>
      <c r="BT62" s="2">
        <v>0.15</v>
      </c>
      <c r="BU62" s="1">
        <v>5000</v>
      </c>
      <c r="BW62" s="1">
        <v>0.03</v>
      </c>
      <c r="BX62" s="1">
        <v>2022</v>
      </c>
    </row>
    <row r="63" spans="1:76" x14ac:dyDescent="0.25">
      <c r="A63" s="89">
        <v>2023</v>
      </c>
      <c r="B63" s="89">
        <v>1</v>
      </c>
      <c r="C63" s="98">
        <v>0.72</v>
      </c>
      <c r="D63" s="98">
        <v>0.16</v>
      </c>
      <c r="E63" s="98">
        <v>0.11</v>
      </c>
      <c r="F63" s="89">
        <v>5100</v>
      </c>
      <c r="G63" s="89" t="s">
        <v>24</v>
      </c>
      <c r="H63" s="89">
        <v>0.03</v>
      </c>
      <c r="I63" s="89">
        <v>38</v>
      </c>
      <c r="J63" s="89">
        <v>5</v>
      </c>
      <c r="K63" s="89">
        <v>4.4000000000000004</v>
      </c>
      <c r="L63" s="89">
        <v>6200</v>
      </c>
      <c r="M63" s="89">
        <v>2.1</v>
      </c>
      <c r="N63" s="89">
        <v>0.41</v>
      </c>
      <c r="O63" s="89">
        <v>0.08</v>
      </c>
      <c r="P63" s="89">
        <v>6.5</v>
      </c>
      <c r="Q63" s="89" t="str">
        <f t="shared" si="5"/>
        <v>Winter</v>
      </c>
      <c r="R63">
        <f t="shared" si="7"/>
        <v>5800.5208333022892</v>
      </c>
      <c r="S63">
        <f t="shared" si="9"/>
        <v>197.57371616926272</v>
      </c>
      <c r="T63">
        <f t="shared" si="6"/>
        <v>6033.333333333333</v>
      </c>
      <c r="U63">
        <f t="shared" si="8"/>
        <v>147.82371884055615</v>
      </c>
      <c r="V63" s="11">
        <v>9</v>
      </c>
      <c r="W63" s="6">
        <v>9.5000000000000015E-2</v>
      </c>
      <c r="X63" s="6">
        <v>8.5000000000000006E-2</v>
      </c>
      <c r="AQ63" s="46">
        <v>2023</v>
      </c>
      <c r="AR63" s="45">
        <v>0.11</v>
      </c>
      <c r="AS63" s="46">
        <v>4.0999999999999996</v>
      </c>
      <c r="AT63" s="46">
        <v>0.38</v>
      </c>
      <c r="AU63" s="46">
        <v>2023</v>
      </c>
      <c r="AV63" s="46">
        <v>6.2</v>
      </c>
      <c r="AW63" s="46">
        <v>4.0999999999999996</v>
      </c>
      <c r="AX63" s="45">
        <v>0.72</v>
      </c>
      <c r="AY63" s="46">
        <v>4.0999999999999996</v>
      </c>
      <c r="AZ63" s="45">
        <v>0.16</v>
      </c>
      <c r="BA63" s="46">
        <v>0.03</v>
      </c>
      <c r="BB63" s="46">
        <v>1</v>
      </c>
      <c r="BC63" s="45">
        <v>0.16</v>
      </c>
      <c r="BD63" s="46">
        <v>38</v>
      </c>
      <c r="BE63" s="45">
        <v>0.11</v>
      </c>
      <c r="BI63" s="45">
        <v>0.11</v>
      </c>
      <c r="BJ63" s="46">
        <v>0.03</v>
      </c>
      <c r="BK63" s="46">
        <v>38</v>
      </c>
      <c r="BL63" s="46">
        <v>5</v>
      </c>
      <c r="BM63" s="46">
        <v>4.0999999999999996</v>
      </c>
      <c r="BN63" s="46">
        <v>5900</v>
      </c>
      <c r="BO63" s="46">
        <v>2.4</v>
      </c>
      <c r="BP63" s="46">
        <v>0.38</v>
      </c>
      <c r="BQ63" s="46">
        <v>0.02</v>
      </c>
      <c r="BR63" s="46">
        <v>6.2</v>
      </c>
      <c r="BS63" s="45">
        <v>0.72</v>
      </c>
      <c r="BT63" s="45">
        <v>0.16</v>
      </c>
      <c r="BU63" s="46">
        <v>5100</v>
      </c>
      <c r="BW63" s="46">
        <v>0.02</v>
      </c>
      <c r="BX63" s="46">
        <v>2023</v>
      </c>
    </row>
    <row r="64" spans="1:76" x14ac:dyDescent="0.25">
      <c r="A64" s="89">
        <v>2023</v>
      </c>
      <c r="B64" s="89">
        <v>2</v>
      </c>
      <c r="C64" s="98">
        <v>0.73</v>
      </c>
      <c r="D64" s="98">
        <v>0.17</v>
      </c>
      <c r="E64" s="98">
        <v>0.12</v>
      </c>
      <c r="F64" s="89">
        <v>5200</v>
      </c>
      <c r="G64" s="89" t="s">
        <v>16</v>
      </c>
      <c r="H64" s="89">
        <v>0.02</v>
      </c>
      <c r="I64" s="89">
        <v>38</v>
      </c>
      <c r="J64" s="89">
        <v>4</v>
      </c>
      <c r="K64" s="89">
        <v>4.2</v>
      </c>
      <c r="L64" s="89">
        <v>6000</v>
      </c>
      <c r="M64" s="89">
        <v>2.2999999999999998</v>
      </c>
      <c r="N64" s="89">
        <v>0.39</v>
      </c>
      <c r="O64" s="89">
        <v>0.01</v>
      </c>
      <c r="P64" s="89">
        <v>6.3</v>
      </c>
      <c r="Q64" s="89" t="str">
        <f t="shared" si="5"/>
        <v>Winter</v>
      </c>
      <c r="R64">
        <f t="shared" si="7"/>
        <v>6000.2604166511446</v>
      </c>
      <c r="S64">
        <f t="shared" si="9"/>
        <v>281.86227727182569</v>
      </c>
      <c r="T64">
        <f t="shared" si="6"/>
        <v>6166.666666666667</v>
      </c>
      <c r="U64">
        <f t="shared" si="8"/>
        <v>156.34719199411404</v>
      </c>
      <c r="V64" s="11">
        <v>10</v>
      </c>
      <c r="W64" s="6">
        <v>9.8333333333333342E-2</v>
      </c>
      <c r="X64" s="6">
        <v>9.1666666666666674E-2</v>
      </c>
      <c r="AQ64" s="1">
        <v>2023</v>
      </c>
      <c r="AR64" s="2">
        <v>0.11</v>
      </c>
      <c r="AS64" s="1">
        <v>4.4000000000000004</v>
      </c>
      <c r="AT64" s="1">
        <v>0.41</v>
      </c>
      <c r="AU64" s="1">
        <v>2023</v>
      </c>
      <c r="AV64" s="1">
        <v>6.5</v>
      </c>
      <c r="AW64" s="1">
        <v>4.4000000000000004</v>
      </c>
      <c r="AX64" s="2">
        <v>0.72</v>
      </c>
      <c r="AY64" s="1">
        <v>4.4000000000000004</v>
      </c>
      <c r="AZ64" s="2">
        <v>0.16</v>
      </c>
      <c r="BA64" s="1">
        <v>0.03</v>
      </c>
      <c r="BB64" s="1">
        <v>1</v>
      </c>
      <c r="BC64" s="2">
        <v>0.16</v>
      </c>
      <c r="BD64" s="1">
        <v>38</v>
      </c>
      <c r="BE64" s="2">
        <v>0.11</v>
      </c>
      <c r="BI64" s="2">
        <v>0.11</v>
      </c>
      <c r="BJ64" s="1">
        <v>0.03</v>
      </c>
      <c r="BK64" s="1">
        <v>38</v>
      </c>
      <c r="BL64" s="1">
        <v>5</v>
      </c>
      <c r="BM64" s="1">
        <v>4.4000000000000004</v>
      </c>
      <c r="BN64" s="1">
        <v>6200</v>
      </c>
      <c r="BO64" s="1">
        <v>2.1</v>
      </c>
      <c r="BP64" s="1">
        <v>0.41</v>
      </c>
      <c r="BQ64" s="1">
        <v>0.08</v>
      </c>
      <c r="BR64" s="1">
        <v>6.5</v>
      </c>
      <c r="BS64" s="2">
        <v>0.72</v>
      </c>
      <c r="BT64" s="2">
        <v>0.16</v>
      </c>
      <c r="BU64" s="1">
        <v>5100</v>
      </c>
      <c r="BW64" s="1">
        <v>0.08</v>
      </c>
      <c r="BX64" s="1">
        <v>2023</v>
      </c>
    </row>
    <row r="65" spans="1:76" x14ac:dyDescent="0.25">
      <c r="A65" s="89">
        <v>2023</v>
      </c>
      <c r="B65" s="89">
        <v>2</v>
      </c>
      <c r="C65" s="98">
        <v>0.73</v>
      </c>
      <c r="D65" s="98">
        <v>0.17</v>
      </c>
      <c r="E65" s="98">
        <v>0.12</v>
      </c>
      <c r="F65" s="89">
        <v>5200</v>
      </c>
      <c r="G65" s="89" t="s">
        <v>25</v>
      </c>
      <c r="H65" s="89">
        <v>0.02</v>
      </c>
      <c r="I65" s="89">
        <v>38</v>
      </c>
      <c r="J65" s="89">
        <v>4</v>
      </c>
      <c r="K65" s="89">
        <v>4.5</v>
      </c>
      <c r="L65" s="89">
        <v>6300</v>
      </c>
      <c r="M65" s="89">
        <v>2</v>
      </c>
      <c r="N65" s="89">
        <v>0.42</v>
      </c>
      <c r="O65" s="89">
        <v>7.0000000000000007E-2</v>
      </c>
      <c r="P65" s="89">
        <v>6.6</v>
      </c>
      <c r="Q65" s="89" t="str">
        <f t="shared" si="5"/>
        <v>Winter</v>
      </c>
      <c r="R65">
        <f t="shared" si="7"/>
        <v>6000.1302083255723</v>
      </c>
      <c r="S65">
        <f t="shared" si="9"/>
        <v>257.66133513445726</v>
      </c>
      <c r="T65">
        <f t="shared" si="6"/>
        <v>6133.333333333333</v>
      </c>
      <c r="U65">
        <f t="shared" si="8"/>
        <v>81.649658092772356</v>
      </c>
      <c r="V65" s="11">
        <v>11</v>
      </c>
      <c r="W65" s="6">
        <v>0.10333333333333333</v>
      </c>
      <c r="X65" s="6">
        <v>9.3333333333333324E-2</v>
      </c>
      <c r="AQ65" s="46">
        <v>2023</v>
      </c>
      <c r="AR65" s="45">
        <v>0.12</v>
      </c>
      <c r="AS65" s="46">
        <v>4.2</v>
      </c>
      <c r="AT65" s="46">
        <v>0.39</v>
      </c>
      <c r="AU65" s="46">
        <v>2023</v>
      </c>
      <c r="AV65" s="46">
        <v>6.3</v>
      </c>
      <c r="AW65" s="46">
        <v>4.2</v>
      </c>
      <c r="AX65" s="45">
        <v>0.73</v>
      </c>
      <c r="AY65" s="46">
        <v>4.2</v>
      </c>
      <c r="AZ65" s="45">
        <v>0.17</v>
      </c>
      <c r="BA65" s="46">
        <v>0.02</v>
      </c>
      <c r="BB65" s="46">
        <v>2</v>
      </c>
      <c r="BC65" s="45">
        <v>0.17</v>
      </c>
      <c r="BD65" s="46">
        <v>38</v>
      </c>
      <c r="BE65" s="45">
        <v>0.12</v>
      </c>
      <c r="BI65" s="45">
        <v>0.12</v>
      </c>
      <c r="BJ65" s="46">
        <v>0.02</v>
      </c>
      <c r="BK65" s="46">
        <v>38</v>
      </c>
      <c r="BL65" s="46">
        <v>4</v>
      </c>
      <c r="BM65" s="46">
        <v>4.2</v>
      </c>
      <c r="BN65" s="46">
        <v>6000</v>
      </c>
      <c r="BO65" s="46">
        <v>2.2999999999999998</v>
      </c>
      <c r="BP65" s="46">
        <v>0.39</v>
      </c>
      <c r="BQ65" s="46">
        <v>0.01</v>
      </c>
      <c r="BR65" s="46">
        <v>6.3</v>
      </c>
      <c r="BS65" s="45">
        <v>0.73</v>
      </c>
      <c r="BT65" s="45">
        <v>0.17</v>
      </c>
      <c r="BU65" s="46">
        <v>5200</v>
      </c>
      <c r="BW65" s="46">
        <v>0.01</v>
      </c>
      <c r="BX65" s="46">
        <v>2023</v>
      </c>
    </row>
    <row r="66" spans="1:76" x14ac:dyDescent="0.25">
      <c r="A66" s="89">
        <v>2023</v>
      </c>
      <c r="B66" s="89">
        <v>3</v>
      </c>
      <c r="C66" s="98">
        <v>0.74</v>
      </c>
      <c r="D66" s="98">
        <v>0.18</v>
      </c>
      <c r="E66" s="98">
        <v>0.13</v>
      </c>
      <c r="F66" s="89">
        <v>5300</v>
      </c>
      <c r="G66" s="89" t="s">
        <v>18</v>
      </c>
      <c r="H66" s="89">
        <v>0.01</v>
      </c>
      <c r="I66" s="89">
        <v>39</v>
      </c>
      <c r="J66" s="89">
        <v>3</v>
      </c>
      <c r="K66" s="89">
        <v>4.3</v>
      </c>
      <c r="L66" s="89">
        <v>6100</v>
      </c>
      <c r="M66" s="89">
        <v>2.2000000000000002</v>
      </c>
      <c r="N66" s="89">
        <v>0.4</v>
      </c>
      <c r="O66" s="89">
        <v>0.09</v>
      </c>
      <c r="P66" s="89">
        <v>6.4</v>
      </c>
      <c r="Q66" s="89" t="str">
        <f t="shared" ref="Q66:Q79" si="10">_xlfn.IFS(OR(B66=3,B66=4,B66=5),"Summer",OR(B66=6,B66=7,B66=8),"Rainy",OR(B66=9,B66=10,B66=11),"Fall",OR(B66=12,B66=1,B66=2),"Winter")</f>
        <v>Summer</v>
      </c>
      <c r="R66">
        <f t="shared" si="7"/>
        <v>6150.0651041627862</v>
      </c>
      <c r="S66">
        <f t="shared" si="9"/>
        <v>288.38953078616555</v>
      </c>
      <c r="T66">
        <f t="shared" si="6"/>
        <v>6266.666666666667</v>
      </c>
      <c r="U66">
        <f t="shared" si="8"/>
        <v>110.55415967851305</v>
      </c>
      <c r="V66" s="11">
        <v>12</v>
      </c>
      <c r="W66" s="6">
        <v>0.115</v>
      </c>
      <c r="X66" s="6">
        <v>0.10333333333333333</v>
      </c>
      <c r="AQ66" s="1">
        <v>2023</v>
      </c>
      <c r="AR66" s="2">
        <v>0.12</v>
      </c>
      <c r="AS66" s="1">
        <v>4.5</v>
      </c>
      <c r="AT66" s="1">
        <v>0.42</v>
      </c>
      <c r="AU66" s="1">
        <v>2023</v>
      </c>
      <c r="AV66" s="1">
        <v>6.6</v>
      </c>
      <c r="AW66" s="1">
        <v>4.5</v>
      </c>
      <c r="AX66" s="2">
        <v>0.73</v>
      </c>
      <c r="AY66" s="1">
        <v>4.5</v>
      </c>
      <c r="AZ66" s="2">
        <v>0.17</v>
      </c>
      <c r="BA66" s="1">
        <v>0.02</v>
      </c>
      <c r="BB66" s="1">
        <v>2</v>
      </c>
      <c r="BC66" s="2">
        <v>0.17</v>
      </c>
      <c r="BD66" s="1">
        <v>38</v>
      </c>
      <c r="BE66" s="2">
        <v>0.12</v>
      </c>
      <c r="BI66" s="2">
        <v>0.12</v>
      </c>
      <c r="BJ66" s="1">
        <v>0.02</v>
      </c>
      <c r="BK66" s="1">
        <v>38</v>
      </c>
      <c r="BL66" s="1">
        <v>4</v>
      </c>
      <c r="BM66" s="1">
        <v>4.5</v>
      </c>
      <c r="BN66" s="1">
        <v>6300</v>
      </c>
      <c r="BO66" s="1">
        <v>2</v>
      </c>
      <c r="BP66" s="1">
        <v>0.42</v>
      </c>
      <c r="BQ66" s="1">
        <v>7.0000000000000007E-2</v>
      </c>
      <c r="BR66" s="1">
        <v>6.6</v>
      </c>
      <c r="BS66" s="2">
        <v>0.73</v>
      </c>
      <c r="BT66" s="2">
        <v>0.17</v>
      </c>
      <c r="BU66" s="1">
        <v>5200</v>
      </c>
      <c r="BW66" s="1">
        <v>7.0000000000000007E-2</v>
      </c>
      <c r="BX66" s="1">
        <v>2023</v>
      </c>
    </row>
    <row r="67" spans="1:76" x14ac:dyDescent="0.25">
      <c r="A67" s="89">
        <v>2023</v>
      </c>
      <c r="B67" s="89">
        <v>3</v>
      </c>
      <c r="C67" s="98">
        <v>0.74</v>
      </c>
      <c r="D67" s="98">
        <v>0.18</v>
      </c>
      <c r="E67" s="98">
        <v>0.13</v>
      </c>
      <c r="F67" s="89">
        <v>5300</v>
      </c>
      <c r="G67" s="89" t="s">
        <v>28</v>
      </c>
      <c r="H67" s="89">
        <v>0.01</v>
      </c>
      <c r="I67" s="89">
        <v>39</v>
      </c>
      <c r="J67" s="89">
        <v>3</v>
      </c>
      <c r="K67" s="89">
        <v>4.5999999999999996</v>
      </c>
      <c r="L67" s="89">
        <v>6400</v>
      </c>
      <c r="M67" s="89">
        <v>1.9</v>
      </c>
      <c r="N67" s="89">
        <v>0.43</v>
      </c>
      <c r="O67" s="89">
        <v>0.06</v>
      </c>
      <c r="P67" s="89">
        <v>6.7</v>
      </c>
      <c r="Q67" s="89" t="str">
        <f t="shared" si="10"/>
        <v>Summer</v>
      </c>
      <c r="R67">
        <f t="shared" si="7"/>
        <v>6125.0325520813931</v>
      </c>
      <c r="S67">
        <f t="shared" si="9"/>
        <v>175.52632701917537</v>
      </c>
      <c r="T67">
        <f t="shared" ref="T67:T78" si="11">AVERAGE(L66:L68)</f>
        <v>6233.333333333333</v>
      </c>
      <c r="U67">
        <f t="shared" si="8"/>
        <v>81.649658092772356</v>
      </c>
      <c r="V67" s="11" t="s">
        <v>37</v>
      </c>
      <c r="W67" s="6">
        <v>0.10538461538461534</v>
      </c>
      <c r="X67" s="6">
        <v>8.0897435897435852E-2</v>
      </c>
      <c r="AQ67" s="46">
        <v>2023</v>
      </c>
      <c r="AR67" s="45">
        <v>0.13</v>
      </c>
      <c r="AS67" s="46">
        <v>4.3</v>
      </c>
      <c r="AT67" s="46">
        <v>0.4</v>
      </c>
      <c r="AU67" s="46">
        <v>2023</v>
      </c>
      <c r="AV67" s="46">
        <v>6.4</v>
      </c>
      <c r="AW67" s="46">
        <v>4.3</v>
      </c>
      <c r="AX67" s="45">
        <v>0.74</v>
      </c>
      <c r="AY67" s="46">
        <v>4.3</v>
      </c>
      <c r="AZ67" s="45">
        <v>0.18</v>
      </c>
      <c r="BA67" s="46">
        <v>0.01</v>
      </c>
      <c r="BB67" s="46">
        <v>3</v>
      </c>
      <c r="BC67" s="45">
        <v>0.18</v>
      </c>
      <c r="BD67" s="46">
        <v>39</v>
      </c>
      <c r="BE67" s="45">
        <v>0.13</v>
      </c>
      <c r="BI67" s="45">
        <v>0.13</v>
      </c>
      <c r="BJ67" s="46">
        <v>0.01</v>
      </c>
      <c r="BK67" s="46">
        <v>39</v>
      </c>
      <c r="BL67" s="46">
        <v>3</v>
      </c>
      <c r="BM67" s="46">
        <v>4.3</v>
      </c>
      <c r="BN67" s="46">
        <v>6100</v>
      </c>
      <c r="BO67" s="46">
        <v>2.2000000000000002</v>
      </c>
      <c r="BP67" s="46">
        <v>0.4</v>
      </c>
      <c r="BQ67" s="46">
        <v>0.09</v>
      </c>
      <c r="BR67" s="46">
        <v>6.4</v>
      </c>
      <c r="BS67" s="45">
        <v>0.74</v>
      </c>
      <c r="BT67" s="45">
        <v>0.18</v>
      </c>
      <c r="BU67" s="46">
        <v>5300</v>
      </c>
      <c r="BW67" s="46">
        <v>0.09</v>
      </c>
      <c r="BX67" s="46">
        <v>2023</v>
      </c>
    </row>
    <row r="68" spans="1:76" x14ac:dyDescent="0.25">
      <c r="A68" s="89">
        <v>2023</v>
      </c>
      <c r="B68" s="89">
        <v>4</v>
      </c>
      <c r="C68" s="98">
        <v>0.75</v>
      </c>
      <c r="D68" s="98">
        <v>0.19</v>
      </c>
      <c r="E68" s="98">
        <v>0.14000000000000001</v>
      </c>
      <c r="F68" s="89">
        <v>5400</v>
      </c>
      <c r="G68" s="89" t="s">
        <v>23</v>
      </c>
      <c r="H68" s="89">
        <v>0.05</v>
      </c>
      <c r="I68" s="89">
        <v>39</v>
      </c>
      <c r="J68" s="89">
        <v>2</v>
      </c>
      <c r="K68" s="89">
        <v>4.4000000000000004</v>
      </c>
      <c r="L68" s="89">
        <v>6200</v>
      </c>
      <c r="M68" s="89">
        <v>2.1</v>
      </c>
      <c r="N68" s="89">
        <v>0.41</v>
      </c>
      <c r="O68" s="89">
        <v>0.08</v>
      </c>
      <c r="P68" s="89">
        <v>6.5</v>
      </c>
      <c r="Q68" s="89" t="str">
        <f t="shared" si="10"/>
        <v>Summer</v>
      </c>
      <c r="R68">
        <f t="shared" ref="R68:R79" si="12">0.5*L67+0.5*R67</f>
        <v>6262.5162760406965</v>
      </c>
      <c r="S68">
        <f t="shared" si="9"/>
        <v>236.66819532034515</v>
      </c>
      <c r="T68">
        <f t="shared" si="11"/>
        <v>6366.666666666667</v>
      </c>
      <c r="U68">
        <f t="shared" si="8"/>
        <v>110.55415967851305</v>
      </c>
      <c r="AQ68" s="1">
        <v>2023</v>
      </c>
      <c r="AR68" s="2">
        <v>0.13</v>
      </c>
      <c r="AS68" s="1">
        <v>4.5999999999999996</v>
      </c>
      <c r="AT68" s="1">
        <v>0.43</v>
      </c>
      <c r="AU68" s="1">
        <v>2023</v>
      </c>
      <c r="AV68" s="1">
        <v>6.7</v>
      </c>
      <c r="AW68" s="1">
        <v>4.5999999999999996</v>
      </c>
      <c r="AX68" s="2">
        <v>0.74</v>
      </c>
      <c r="AY68" s="1">
        <v>4.5999999999999996</v>
      </c>
      <c r="AZ68" s="2">
        <v>0.18</v>
      </c>
      <c r="BA68" s="1">
        <v>0.01</v>
      </c>
      <c r="BB68" s="1">
        <v>3</v>
      </c>
      <c r="BC68" s="2">
        <v>0.18</v>
      </c>
      <c r="BD68" s="1">
        <v>39</v>
      </c>
      <c r="BE68" s="2">
        <v>0.13</v>
      </c>
      <c r="BI68" s="2">
        <v>0.13</v>
      </c>
      <c r="BJ68" s="1">
        <v>0.01</v>
      </c>
      <c r="BK68" s="1">
        <v>39</v>
      </c>
      <c r="BL68" s="1">
        <v>3</v>
      </c>
      <c r="BM68" s="1">
        <v>4.5999999999999996</v>
      </c>
      <c r="BN68" s="1">
        <v>6400</v>
      </c>
      <c r="BO68" s="1">
        <v>1.9</v>
      </c>
      <c r="BP68" s="1">
        <v>0.43</v>
      </c>
      <c r="BQ68" s="1">
        <v>0.06</v>
      </c>
      <c r="BR68" s="1">
        <v>6.7</v>
      </c>
      <c r="BS68" s="2">
        <v>0.74</v>
      </c>
      <c r="BT68" s="2">
        <v>0.18</v>
      </c>
      <c r="BU68" s="1">
        <v>5300</v>
      </c>
      <c r="BW68" s="1">
        <v>0.06</v>
      </c>
      <c r="BX68" s="1">
        <v>2023</v>
      </c>
    </row>
    <row r="69" spans="1:76" x14ac:dyDescent="0.25">
      <c r="A69" s="89">
        <v>2023</v>
      </c>
      <c r="B69" s="89">
        <v>4</v>
      </c>
      <c r="C69" s="98">
        <v>0.75</v>
      </c>
      <c r="D69" s="98">
        <v>0.19</v>
      </c>
      <c r="E69" s="98">
        <v>0.14000000000000001</v>
      </c>
      <c r="F69" s="89">
        <v>5400</v>
      </c>
      <c r="G69" s="89" t="s">
        <v>26</v>
      </c>
      <c r="H69" s="89">
        <v>0.05</v>
      </c>
      <c r="I69" s="89">
        <v>39</v>
      </c>
      <c r="J69" s="89">
        <v>2</v>
      </c>
      <c r="K69" s="89">
        <v>4.7</v>
      </c>
      <c r="L69" s="89">
        <v>6500</v>
      </c>
      <c r="M69" s="89">
        <v>1.8</v>
      </c>
      <c r="N69" s="89">
        <v>0.44</v>
      </c>
      <c r="O69" s="89">
        <v>0.05</v>
      </c>
      <c r="P69" s="89">
        <v>6.8</v>
      </c>
      <c r="Q69" s="89" t="str">
        <f t="shared" si="10"/>
        <v>Summer</v>
      </c>
      <c r="R69">
        <f t="shared" si="12"/>
        <v>6231.2581380203483</v>
      </c>
      <c r="S69">
        <f t="shared" si="9"/>
        <v>165.35002957332566</v>
      </c>
      <c r="T69">
        <f t="shared" si="11"/>
        <v>6333.333333333333</v>
      </c>
      <c r="U69">
        <f t="shared" ref="U69:U78" si="13">SQRT(SUMXMY2(L68:L70,T67:T69)/3)</f>
        <v>81.649658092772356</v>
      </c>
      <c r="V69" s="10" t="s">
        <v>36</v>
      </c>
      <c r="W69" t="s">
        <v>233</v>
      </c>
      <c r="AQ69" s="46">
        <v>2023</v>
      </c>
      <c r="AR69" s="45">
        <v>0.14000000000000001</v>
      </c>
      <c r="AS69" s="46">
        <v>4.4000000000000004</v>
      </c>
      <c r="AT69" s="46">
        <v>0.41</v>
      </c>
      <c r="AU69" s="46">
        <v>2023</v>
      </c>
      <c r="AV69" s="46">
        <v>6.5</v>
      </c>
      <c r="AW69" s="46">
        <v>4.4000000000000004</v>
      </c>
      <c r="AX69" s="45">
        <v>0.75</v>
      </c>
      <c r="AY69" s="46">
        <v>4.4000000000000004</v>
      </c>
      <c r="AZ69" s="45">
        <v>0.19</v>
      </c>
      <c r="BA69" s="46">
        <v>0.05</v>
      </c>
      <c r="BB69" s="46">
        <v>4</v>
      </c>
      <c r="BC69" s="45">
        <v>0.19</v>
      </c>
      <c r="BD69" s="46">
        <v>39</v>
      </c>
      <c r="BE69" s="45">
        <v>0.14000000000000001</v>
      </c>
      <c r="BI69" s="45">
        <v>0.14000000000000001</v>
      </c>
      <c r="BJ69" s="46">
        <v>0.05</v>
      </c>
      <c r="BK69" s="46">
        <v>39</v>
      </c>
      <c r="BL69" s="46">
        <v>2</v>
      </c>
      <c r="BM69" s="46">
        <v>4.4000000000000004</v>
      </c>
      <c r="BN69" s="46">
        <v>6200</v>
      </c>
      <c r="BO69" s="46">
        <v>2.1</v>
      </c>
      <c r="BP69" s="46">
        <v>0.41</v>
      </c>
      <c r="BQ69" s="46">
        <v>0.08</v>
      </c>
      <c r="BR69" s="46">
        <v>6.5</v>
      </c>
      <c r="BS69" s="45">
        <v>0.75</v>
      </c>
      <c r="BT69" s="45">
        <v>0.19</v>
      </c>
      <c r="BU69" s="46">
        <v>5400</v>
      </c>
      <c r="BW69" s="46">
        <v>0.08</v>
      </c>
      <c r="BX69" s="46">
        <v>2023</v>
      </c>
    </row>
    <row r="70" spans="1:76" x14ac:dyDescent="0.25">
      <c r="A70" s="89">
        <v>2023</v>
      </c>
      <c r="B70" s="89">
        <v>5</v>
      </c>
      <c r="C70" s="98">
        <v>0.76</v>
      </c>
      <c r="D70" s="98">
        <v>0.2</v>
      </c>
      <c r="E70" s="98">
        <v>0.15</v>
      </c>
      <c r="F70" s="89">
        <v>5500</v>
      </c>
      <c r="G70" s="89" t="s">
        <v>24</v>
      </c>
      <c r="H70" s="89">
        <v>0.04</v>
      </c>
      <c r="I70" s="89">
        <v>39</v>
      </c>
      <c r="J70" s="89">
        <v>1</v>
      </c>
      <c r="K70" s="89">
        <v>4.5</v>
      </c>
      <c r="L70" s="89">
        <v>6300</v>
      </c>
      <c r="M70" s="89">
        <v>2</v>
      </c>
      <c r="N70" s="89">
        <v>0.42</v>
      </c>
      <c r="O70" s="89">
        <v>7.0000000000000007E-2</v>
      </c>
      <c r="P70" s="89">
        <v>6.6</v>
      </c>
      <c r="Q70" s="89" t="str">
        <f t="shared" si="10"/>
        <v>Summer</v>
      </c>
      <c r="R70">
        <f t="shared" si="12"/>
        <v>6365.6290690101741</v>
      </c>
      <c r="S70">
        <f t="shared" ref="S70:S79" si="14">SQRT(SUMXMY2(L67:L69,R67:R69)/3)</f>
        <v>224.89817737897786</v>
      </c>
      <c r="T70">
        <f t="shared" si="11"/>
        <v>6466.666666666667</v>
      </c>
      <c r="U70">
        <f t="shared" si="13"/>
        <v>110.55415967851305</v>
      </c>
      <c r="V70" s="11" t="s">
        <v>24</v>
      </c>
      <c r="W70">
        <v>7.9</v>
      </c>
      <c r="AQ70" s="1">
        <v>2023</v>
      </c>
      <c r="AR70" s="2">
        <v>0.14000000000000001</v>
      </c>
      <c r="AS70" s="1">
        <v>4.7</v>
      </c>
      <c r="AT70" s="1">
        <v>0.44</v>
      </c>
      <c r="AU70" s="1">
        <v>2023</v>
      </c>
      <c r="AV70" s="1">
        <v>6.8</v>
      </c>
      <c r="AW70" s="1">
        <v>4.7</v>
      </c>
      <c r="AX70" s="2">
        <v>0.75</v>
      </c>
      <c r="AY70" s="1">
        <v>4.7</v>
      </c>
      <c r="AZ70" s="2">
        <v>0.19</v>
      </c>
      <c r="BA70" s="1">
        <v>0.05</v>
      </c>
      <c r="BB70" s="1">
        <v>4</v>
      </c>
      <c r="BC70" s="2">
        <v>0.19</v>
      </c>
      <c r="BD70" s="1">
        <v>39</v>
      </c>
      <c r="BE70" s="2">
        <v>0.14000000000000001</v>
      </c>
      <c r="BI70" s="2">
        <v>0.14000000000000001</v>
      </c>
      <c r="BJ70" s="1">
        <v>0.05</v>
      </c>
      <c r="BK70" s="1">
        <v>39</v>
      </c>
      <c r="BL70" s="1">
        <v>2</v>
      </c>
      <c r="BM70" s="1">
        <v>4.7</v>
      </c>
      <c r="BN70" s="1">
        <v>6500</v>
      </c>
      <c r="BO70" s="1">
        <v>1.8</v>
      </c>
      <c r="BP70" s="1">
        <v>0.44</v>
      </c>
      <c r="BQ70" s="1">
        <v>0.05</v>
      </c>
      <c r="BR70" s="1">
        <v>6.8</v>
      </c>
      <c r="BS70" s="2">
        <v>0.75</v>
      </c>
      <c r="BT70" s="2">
        <v>0.19</v>
      </c>
      <c r="BU70" s="1">
        <v>5400</v>
      </c>
      <c r="BW70" s="1">
        <v>0.05</v>
      </c>
      <c r="BX70" s="1">
        <v>2023</v>
      </c>
    </row>
    <row r="71" spans="1:76" x14ac:dyDescent="0.25">
      <c r="A71" s="89">
        <v>2023</v>
      </c>
      <c r="B71" s="89">
        <v>5</v>
      </c>
      <c r="C71" s="98">
        <v>0.76</v>
      </c>
      <c r="D71" s="98">
        <v>0.2</v>
      </c>
      <c r="E71" s="98">
        <v>0.15</v>
      </c>
      <c r="F71" s="89">
        <v>5500</v>
      </c>
      <c r="G71" s="89" t="s">
        <v>27</v>
      </c>
      <c r="H71" s="89">
        <v>0.04</v>
      </c>
      <c r="I71" s="89">
        <v>39</v>
      </c>
      <c r="J71" s="89">
        <v>1</v>
      </c>
      <c r="K71" s="89">
        <v>4.8</v>
      </c>
      <c r="L71" s="89">
        <v>6600</v>
      </c>
      <c r="M71" s="89">
        <v>1.7</v>
      </c>
      <c r="N71" s="89">
        <v>0.45</v>
      </c>
      <c r="O71" s="89">
        <v>0.04</v>
      </c>
      <c r="P71" s="89">
        <v>6.9</v>
      </c>
      <c r="Q71" s="89" t="str">
        <f t="shared" si="10"/>
        <v>Summer</v>
      </c>
      <c r="R71">
        <f t="shared" si="12"/>
        <v>6332.8145345050871</v>
      </c>
      <c r="S71">
        <f t="shared" si="14"/>
        <v>163.74537942532297</v>
      </c>
      <c r="T71">
        <f t="shared" si="11"/>
        <v>6433.333333333333</v>
      </c>
      <c r="U71">
        <f t="shared" si="13"/>
        <v>81.649658092772356</v>
      </c>
      <c r="V71" s="11" t="s">
        <v>23</v>
      </c>
      <c r="W71">
        <v>9.1</v>
      </c>
      <c r="AQ71" s="46">
        <v>2023</v>
      </c>
      <c r="AR71" s="45">
        <v>0.15</v>
      </c>
      <c r="AS71" s="46">
        <v>4.5</v>
      </c>
      <c r="AT71" s="46">
        <v>0.42</v>
      </c>
      <c r="AU71" s="46">
        <v>2023</v>
      </c>
      <c r="AV71" s="46">
        <v>6.6</v>
      </c>
      <c r="AW71" s="46">
        <v>4.5</v>
      </c>
      <c r="AX71" s="45">
        <v>0.76</v>
      </c>
      <c r="AY71" s="46">
        <v>4.5</v>
      </c>
      <c r="AZ71" s="45">
        <v>0.2</v>
      </c>
      <c r="BA71" s="46">
        <v>0.04</v>
      </c>
      <c r="BB71" s="46">
        <v>5</v>
      </c>
      <c r="BC71" s="45">
        <v>0.2</v>
      </c>
      <c r="BD71" s="46">
        <v>39</v>
      </c>
      <c r="BE71" s="45">
        <v>0.15</v>
      </c>
      <c r="BI71" s="45">
        <v>0.15</v>
      </c>
      <c r="BJ71" s="46">
        <v>0.04</v>
      </c>
      <c r="BK71" s="46">
        <v>39</v>
      </c>
      <c r="BL71" s="46">
        <v>1</v>
      </c>
      <c r="BM71" s="46">
        <v>4.5</v>
      </c>
      <c r="BN71" s="46">
        <v>6300</v>
      </c>
      <c r="BO71" s="46">
        <v>2</v>
      </c>
      <c r="BP71" s="46">
        <v>0.42</v>
      </c>
      <c r="BQ71" s="46">
        <v>7.0000000000000007E-2</v>
      </c>
      <c r="BR71" s="46">
        <v>6.6</v>
      </c>
      <c r="BS71" s="45">
        <v>0.76</v>
      </c>
      <c r="BT71" s="45">
        <v>0.2</v>
      </c>
      <c r="BU71" s="46">
        <v>5500</v>
      </c>
      <c r="BW71" s="46">
        <v>7.0000000000000007E-2</v>
      </c>
      <c r="BX71" s="46">
        <v>2023</v>
      </c>
    </row>
    <row r="72" spans="1:76" x14ac:dyDescent="0.25">
      <c r="A72" s="89">
        <v>2023</v>
      </c>
      <c r="B72" s="89">
        <v>6</v>
      </c>
      <c r="C72" s="98">
        <v>0.77</v>
      </c>
      <c r="D72" s="98">
        <v>0.21</v>
      </c>
      <c r="E72" s="98">
        <v>0.16</v>
      </c>
      <c r="F72" s="89">
        <v>5600</v>
      </c>
      <c r="G72" s="89" t="s">
        <v>25</v>
      </c>
      <c r="H72" s="89">
        <v>0.03</v>
      </c>
      <c r="I72" s="89">
        <v>40</v>
      </c>
      <c r="J72" s="89">
        <v>1</v>
      </c>
      <c r="K72" s="89">
        <v>4.5999999999999996</v>
      </c>
      <c r="L72" s="89">
        <v>6400</v>
      </c>
      <c r="M72" s="89">
        <v>1.9</v>
      </c>
      <c r="N72" s="89">
        <v>0.43</v>
      </c>
      <c r="O72" s="89">
        <v>0.06</v>
      </c>
      <c r="P72" s="89">
        <v>6.7</v>
      </c>
      <c r="Q72" s="89" t="str">
        <f t="shared" si="10"/>
        <v>Rainy</v>
      </c>
      <c r="R72">
        <f t="shared" si="12"/>
        <v>6466.4072672525435</v>
      </c>
      <c r="S72">
        <f t="shared" si="14"/>
        <v>222.04912073020066</v>
      </c>
      <c r="T72">
        <f t="shared" si="11"/>
        <v>6566.666666666667</v>
      </c>
      <c r="U72">
        <f t="shared" si="13"/>
        <v>110.55415967851305</v>
      </c>
      <c r="V72" s="11" t="s">
        <v>21</v>
      </c>
      <c r="W72">
        <v>8.7999999999999989</v>
      </c>
      <c r="AQ72" s="1">
        <v>2023</v>
      </c>
      <c r="AR72" s="2">
        <v>0.15</v>
      </c>
      <c r="AS72" s="1">
        <v>4.8</v>
      </c>
      <c r="AT72" s="1">
        <v>0.45</v>
      </c>
      <c r="AU72" s="1">
        <v>2023</v>
      </c>
      <c r="AV72" s="1">
        <v>6.9</v>
      </c>
      <c r="AW72" s="1">
        <v>4.8</v>
      </c>
      <c r="AX72" s="2">
        <v>0.76</v>
      </c>
      <c r="AY72" s="1">
        <v>4.8</v>
      </c>
      <c r="AZ72" s="2">
        <v>0.2</v>
      </c>
      <c r="BA72" s="1">
        <v>0.04</v>
      </c>
      <c r="BB72" s="1">
        <v>5</v>
      </c>
      <c r="BC72" s="2">
        <v>0.2</v>
      </c>
      <c r="BD72" s="1">
        <v>39</v>
      </c>
      <c r="BE72" s="2">
        <v>0.15</v>
      </c>
      <c r="BI72" s="2">
        <v>0.15</v>
      </c>
      <c r="BJ72" s="1">
        <v>0.04</v>
      </c>
      <c r="BK72" s="1">
        <v>39</v>
      </c>
      <c r="BL72" s="1">
        <v>1</v>
      </c>
      <c r="BM72" s="1">
        <v>4.8</v>
      </c>
      <c r="BN72" s="1">
        <v>6600</v>
      </c>
      <c r="BO72" s="1">
        <v>1.7</v>
      </c>
      <c r="BP72" s="1">
        <v>0.45</v>
      </c>
      <c r="BQ72" s="1">
        <v>0.04</v>
      </c>
      <c r="BR72" s="1">
        <v>6.9</v>
      </c>
      <c r="BS72" s="2">
        <v>0.76</v>
      </c>
      <c r="BT72" s="2">
        <v>0.2</v>
      </c>
      <c r="BU72" s="1">
        <v>5500</v>
      </c>
      <c r="BW72" s="1">
        <v>0.04</v>
      </c>
      <c r="BX72" s="1">
        <v>2023</v>
      </c>
    </row>
    <row r="73" spans="1:76" x14ac:dyDescent="0.25">
      <c r="A73" s="89">
        <v>2023</v>
      </c>
      <c r="B73" s="89">
        <v>6</v>
      </c>
      <c r="C73" s="98">
        <v>0.77</v>
      </c>
      <c r="D73" s="98">
        <v>0.21</v>
      </c>
      <c r="E73" s="98">
        <v>0.16</v>
      </c>
      <c r="F73" s="89">
        <v>5600</v>
      </c>
      <c r="G73" s="89" t="s">
        <v>20</v>
      </c>
      <c r="H73" s="89">
        <v>0.03</v>
      </c>
      <c r="I73" s="89">
        <v>40</v>
      </c>
      <c r="J73" s="89">
        <v>1</v>
      </c>
      <c r="K73" s="89">
        <v>4.9000000000000004</v>
      </c>
      <c r="L73" s="89">
        <v>6700</v>
      </c>
      <c r="M73" s="89">
        <v>1.6</v>
      </c>
      <c r="N73" s="89">
        <v>0.46</v>
      </c>
      <c r="O73" s="89">
        <v>0.03</v>
      </c>
      <c r="P73" s="89">
        <v>7</v>
      </c>
      <c r="Q73" s="89" t="str">
        <f t="shared" si="10"/>
        <v>Rainy</v>
      </c>
      <c r="R73">
        <f t="shared" si="12"/>
        <v>6433.2036336262718</v>
      </c>
      <c r="S73">
        <f t="shared" si="14"/>
        <v>163.40662248393957</v>
      </c>
      <c r="T73">
        <f t="shared" si="11"/>
        <v>6533.333333333333</v>
      </c>
      <c r="U73">
        <f t="shared" si="13"/>
        <v>81.649658092772356</v>
      </c>
      <c r="V73" s="11" t="s">
        <v>27</v>
      </c>
      <c r="W73">
        <v>6.8000000000000007</v>
      </c>
      <c r="AQ73" s="46">
        <v>2023</v>
      </c>
      <c r="AR73" s="45">
        <v>0.16</v>
      </c>
      <c r="AS73" s="46">
        <v>4.5999999999999996</v>
      </c>
      <c r="AT73" s="46">
        <v>0.43</v>
      </c>
      <c r="AU73" s="46">
        <v>2023</v>
      </c>
      <c r="AV73" s="46">
        <v>6.7</v>
      </c>
      <c r="AW73" s="46">
        <v>4.5999999999999996</v>
      </c>
      <c r="AX73" s="45">
        <v>0.77</v>
      </c>
      <c r="AY73" s="46">
        <v>4.5999999999999996</v>
      </c>
      <c r="AZ73" s="45">
        <v>0.21</v>
      </c>
      <c r="BA73" s="46">
        <v>0.03</v>
      </c>
      <c r="BB73" s="46">
        <v>6</v>
      </c>
      <c r="BC73" s="45">
        <v>0.21</v>
      </c>
      <c r="BD73" s="46">
        <v>40</v>
      </c>
      <c r="BE73" s="45">
        <v>0.16</v>
      </c>
      <c r="BI73" s="45">
        <v>0.16</v>
      </c>
      <c r="BJ73" s="46">
        <v>0.03</v>
      </c>
      <c r="BK73" s="46">
        <v>40</v>
      </c>
      <c r="BL73" s="46">
        <v>1</v>
      </c>
      <c r="BM73" s="46">
        <v>4.5999999999999996</v>
      </c>
      <c r="BN73" s="46">
        <v>6400</v>
      </c>
      <c r="BO73" s="46">
        <v>1.9</v>
      </c>
      <c r="BP73" s="46">
        <v>0.43</v>
      </c>
      <c r="BQ73" s="46">
        <v>0.06</v>
      </c>
      <c r="BR73" s="46">
        <v>6.7</v>
      </c>
      <c r="BS73" s="45">
        <v>0.77</v>
      </c>
      <c r="BT73" s="45">
        <v>0.21</v>
      </c>
      <c r="BU73" s="46">
        <v>5600</v>
      </c>
      <c r="BW73" s="46">
        <v>0.06</v>
      </c>
      <c r="BX73" s="46">
        <v>2023</v>
      </c>
    </row>
    <row r="74" spans="1:76" x14ac:dyDescent="0.25">
      <c r="A74" s="89">
        <v>2023</v>
      </c>
      <c r="B74" s="89">
        <v>7</v>
      </c>
      <c r="C74" s="98">
        <v>0.78</v>
      </c>
      <c r="D74" s="98">
        <v>0.22</v>
      </c>
      <c r="E74" s="98">
        <v>0.17</v>
      </c>
      <c r="F74" s="89">
        <v>5700</v>
      </c>
      <c r="G74" s="89" t="s">
        <v>28</v>
      </c>
      <c r="H74" s="89">
        <v>0.02</v>
      </c>
      <c r="I74" s="89">
        <v>40</v>
      </c>
      <c r="J74" s="89">
        <v>1</v>
      </c>
      <c r="K74" s="89">
        <v>4.7</v>
      </c>
      <c r="L74" s="89">
        <v>6500</v>
      </c>
      <c r="M74" s="89">
        <v>1.8</v>
      </c>
      <c r="N74" s="89">
        <v>0.44</v>
      </c>
      <c r="O74" s="89">
        <v>0.05</v>
      </c>
      <c r="P74" s="89">
        <v>6.8</v>
      </c>
      <c r="Q74" s="89" t="str">
        <f t="shared" si="10"/>
        <v>Rainy</v>
      </c>
      <c r="R74">
        <f t="shared" si="12"/>
        <v>6566.6018168131359</v>
      </c>
      <c r="S74">
        <f t="shared" si="14"/>
        <v>221.3430965913241</v>
      </c>
      <c r="T74">
        <f t="shared" si="11"/>
        <v>6600</v>
      </c>
      <c r="U74">
        <f t="shared" si="13"/>
        <v>79.349204761587018</v>
      </c>
      <c r="V74" s="11" t="s">
        <v>18</v>
      </c>
      <c r="W74">
        <v>71.7</v>
      </c>
      <c r="AQ74" s="1">
        <v>2023</v>
      </c>
      <c r="AR74" s="2">
        <v>0.16</v>
      </c>
      <c r="AS74" s="1">
        <v>4.9000000000000004</v>
      </c>
      <c r="AT74" s="1">
        <v>0.46</v>
      </c>
      <c r="AU74" s="1">
        <v>2023</v>
      </c>
      <c r="AV74" s="1">
        <v>7</v>
      </c>
      <c r="AW74" s="1">
        <v>4.9000000000000004</v>
      </c>
      <c r="AX74" s="2">
        <v>0.77</v>
      </c>
      <c r="AY74" s="1">
        <v>4.9000000000000004</v>
      </c>
      <c r="AZ74" s="2">
        <v>0.21</v>
      </c>
      <c r="BA74" s="1">
        <v>0.03</v>
      </c>
      <c r="BB74" s="1">
        <v>6</v>
      </c>
      <c r="BC74" s="2">
        <v>0.21</v>
      </c>
      <c r="BD74" s="1">
        <v>40</v>
      </c>
      <c r="BE74" s="2">
        <v>0.16</v>
      </c>
      <c r="BI74" s="2">
        <v>0.16</v>
      </c>
      <c r="BJ74" s="1">
        <v>0.03</v>
      </c>
      <c r="BK74" s="1">
        <v>40</v>
      </c>
      <c r="BL74" s="1">
        <v>1</v>
      </c>
      <c r="BM74" s="1">
        <v>4.9000000000000004</v>
      </c>
      <c r="BN74" s="1">
        <v>6700</v>
      </c>
      <c r="BO74" s="1">
        <v>1.6</v>
      </c>
      <c r="BP74" s="1">
        <v>0.46</v>
      </c>
      <c r="BQ74" s="1">
        <v>0.03</v>
      </c>
      <c r="BR74" s="1">
        <v>7</v>
      </c>
      <c r="BS74" s="2">
        <v>0.77</v>
      </c>
      <c r="BT74" s="2">
        <v>0.21</v>
      </c>
      <c r="BU74" s="1">
        <v>5600</v>
      </c>
      <c r="BW74" s="1">
        <v>0.03</v>
      </c>
      <c r="BX74" s="1">
        <v>2023</v>
      </c>
    </row>
    <row r="75" spans="1:76" x14ac:dyDescent="0.25">
      <c r="A75" s="89">
        <v>2023</v>
      </c>
      <c r="B75" s="89">
        <v>8</v>
      </c>
      <c r="C75" s="98">
        <v>0.79</v>
      </c>
      <c r="D75" s="98">
        <v>0.23</v>
      </c>
      <c r="E75" s="98">
        <v>0.18</v>
      </c>
      <c r="F75" s="89">
        <v>5800</v>
      </c>
      <c r="G75" s="89" t="s">
        <v>26</v>
      </c>
      <c r="H75" s="89">
        <v>0.01</v>
      </c>
      <c r="I75" s="89">
        <v>41</v>
      </c>
      <c r="J75" s="89">
        <v>1</v>
      </c>
      <c r="K75" s="89">
        <v>4.8</v>
      </c>
      <c r="L75" s="89">
        <v>6600</v>
      </c>
      <c r="M75" s="89">
        <v>1.7</v>
      </c>
      <c r="N75" s="89">
        <v>0.45</v>
      </c>
      <c r="O75" s="89">
        <v>0.04</v>
      </c>
      <c r="P75" s="89">
        <v>6.9</v>
      </c>
      <c r="Q75" s="89" t="str">
        <f t="shared" si="10"/>
        <v>Rainy</v>
      </c>
      <c r="R75">
        <f t="shared" si="12"/>
        <v>6533.3009084065679</v>
      </c>
      <c r="S75">
        <f t="shared" si="14"/>
        <v>163.32587900369194</v>
      </c>
      <c r="T75">
        <f t="shared" si="11"/>
        <v>6600</v>
      </c>
      <c r="U75">
        <f t="shared" si="13"/>
        <v>60.858061945018406</v>
      </c>
      <c r="V75" s="11" t="s">
        <v>28</v>
      </c>
      <c r="W75">
        <v>3.7</v>
      </c>
      <c r="AQ75" s="46">
        <v>2023</v>
      </c>
      <c r="AR75" s="45">
        <v>0.17</v>
      </c>
      <c r="AS75" s="46">
        <v>4.7</v>
      </c>
      <c r="AT75" s="46">
        <v>0.44</v>
      </c>
      <c r="AU75" s="46">
        <v>2023</v>
      </c>
      <c r="AV75" s="46">
        <v>6.8</v>
      </c>
      <c r="AW75" s="46">
        <v>4.7</v>
      </c>
      <c r="AX75" s="45">
        <v>0.78</v>
      </c>
      <c r="AY75" s="46">
        <v>4.7</v>
      </c>
      <c r="AZ75" s="45">
        <v>0.22</v>
      </c>
      <c r="BA75" s="46">
        <v>0.02</v>
      </c>
      <c r="BB75" s="46">
        <v>7</v>
      </c>
      <c r="BC75" s="45">
        <v>0.22</v>
      </c>
      <c r="BD75" s="46">
        <v>40</v>
      </c>
      <c r="BE75" s="45">
        <v>0.17</v>
      </c>
      <c r="BI75" s="45">
        <v>0.17</v>
      </c>
      <c r="BJ75" s="46">
        <v>0.02</v>
      </c>
      <c r="BK75" s="46">
        <v>40</v>
      </c>
      <c r="BL75" s="46">
        <v>1</v>
      </c>
      <c r="BM75" s="46">
        <v>4.7</v>
      </c>
      <c r="BN75" s="46">
        <v>6500</v>
      </c>
      <c r="BO75" s="46">
        <v>1.8</v>
      </c>
      <c r="BP75" s="46">
        <v>0.44</v>
      </c>
      <c r="BQ75" s="46">
        <v>0.05</v>
      </c>
      <c r="BR75" s="46">
        <v>6.8</v>
      </c>
      <c r="BS75" s="45">
        <v>0.78</v>
      </c>
      <c r="BT75" s="45">
        <v>0.22</v>
      </c>
      <c r="BU75" s="46">
        <v>5700</v>
      </c>
      <c r="BW75" s="46">
        <v>0.05</v>
      </c>
      <c r="BX75" s="46">
        <v>2023</v>
      </c>
    </row>
    <row r="76" spans="1:76" x14ac:dyDescent="0.25">
      <c r="A76" s="89">
        <v>2023</v>
      </c>
      <c r="B76" s="89">
        <v>9</v>
      </c>
      <c r="C76" s="98">
        <v>0.8</v>
      </c>
      <c r="D76" s="98">
        <v>0.24</v>
      </c>
      <c r="E76" s="98">
        <v>0.19</v>
      </c>
      <c r="F76" s="89">
        <v>5900</v>
      </c>
      <c r="G76" s="89" t="s">
        <v>27</v>
      </c>
      <c r="H76" s="89">
        <v>0.09</v>
      </c>
      <c r="I76" s="89">
        <v>41</v>
      </c>
      <c r="J76" s="89">
        <v>3</v>
      </c>
      <c r="K76" s="89">
        <v>4.9000000000000004</v>
      </c>
      <c r="L76" s="89">
        <v>6700</v>
      </c>
      <c r="M76" s="89">
        <v>1.6</v>
      </c>
      <c r="N76" s="89">
        <v>0.46</v>
      </c>
      <c r="O76" s="89">
        <v>0.03</v>
      </c>
      <c r="P76" s="89">
        <v>7</v>
      </c>
      <c r="Q76" s="89" t="str">
        <f t="shared" si="10"/>
        <v>Fall</v>
      </c>
      <c r="R76">
        <f t="shared" si="12"/>
        <v>6566.6504542032835</v>
      </c>
      <c r="S76">
        <f t="shared" si="14"/>
        <v>163.36551240742762</v>
      </c>
      <c r="T76">
        <f t="shared" si="11"/>
        <v>6700</v>
      </c>
      <c r="U76">
        <f t="shared" si="13"/>
        <v>81.649658092772611</v>
      </c>
      <c r="V76" s="11" t="s">
        <v>26</v>
      </c>
      <c r="W76">
        <v>7.1000000000000005</v>
      </c>
      <c r="AQ76" s="1">
        <v>2023</v>
      </c>
      <c r="AR76" s="2">
        <v>0.18</v>
      </c>
      <c r="AS76" s="1">
        <v>4.8</v>
      </c>
      <c r="AT76" s="1">
        <v>0.45</v>
      </c>
      <c r="AU76" s="1">
        <v>2023</v>
      </c>
      <c r="AV76" s="1">
        <v>6.9</v>
      </c>
      <c r="AW76" s="1">
        <v>4.8</v>
      </c>
      <c r="AX76" s="2">
        <v>0.79</v>
      </c>
      <c r="AY76" s="1">
        <v>4.8</v>
      </c>
      <c r="AZ76" s="2">
        <v>0.23</v>
      </c>
      <c r="BA76" s="1">
        <v>0.01</v>
      </c>
      <c r="BB76" s="1">
        <v>8</v>
      </c>
      <c r="BC76" s="2">
        <v>0.23</v>
      </c>
      <c r="BD76" s="1">
        <v>41</v>
      </c>
      <c r="BE76" s="2">
        <v>0.18</v>
      </c>
      <c r="BI76" s="2">
        <v>0.18</v>
      </c>
      <c r="BJ76" s="1">
        <v>0.01</v>
      </c>
      <c r="BK76" s="1">
        <v>41</v>
      </c>
      <c r="BL76" s="1">
        <v>1</v>
      </c>
      <c r="BM76" s="1">
        <v>4.8</v>
      </c>
      <c r="BN76" s="1">
        <v>6600</v>
      </c>
      <c r="BO76" s="1">
        <v>1.7</v>
      </c>
      <c r="BP76" s="1">
        <v>0.45</v>
      </c>
      <c r="BQ76" s="1">
        <v>0.04</v>
      </c>
      <c r="BR76" s="1">
        <v>6.9</v>
      </c>
      <c r="BS76" s="2">
        <v>0.79</v>
      </c>
      <c r="BT76" s="2">
        <v>0.23</v>
      </c>
      <c r="BU76" s="1">
        <v>5800</v>
      </c>
      <c r="BW76" s="1">
        <v>0.04</v>
      </c>
      <c r="BX76" s="1">
        <v>2023</v>
      </c>
    </row>
    <row r="77" spans="1:76" x14ac:dyDescent="0.25">
      <c r="A77" s="89">
        <v>2023</v>
      </c>
      <c r="B77" s="89">
        <v>10</v>
      </c>
      <c r="C77" s="98">
        <v>0.81</v>
      </c>
      <c r="D77" s="98">
        <v>0.25</v>
      </c>
      <c r="E77" s="98">
        <v>0.2</v>
      </c>
      <c r="F77" s="89">
        <v>6000</v>
      </c>
      <c r="G77" s="89" t="s">
        <v>20</v>
      </c>
      <c r="H77" s="89">
        <v>0.08</v>
      </c>
      <c r="I77" s="89">
        <v>42</v>
      </c>
      <c r="J77" s="89">
        <v>2</v>
      </c>
      <c r="K77" s="89">
        <v>5</v>
      </c>
      <c r="L77" s="89">
        <v>6800</v>
      </c>
      <c r="M77" s="89">
        <v>1.5</v>
      </c>
      <c r="N77" s="89">
        <v>0.47</v>
      </c>
      <c r="O77" s="89">
        <v>0.02</v>
      </c>
      <c r="P77" s="89">
        <v>7.1</v>
      </c>
      <c r="Q77" s="89" t="str">
        <f t="shared" si="10"/>
        <v>Fall</v>
      </c>
      <c r="R77">
        <f t="shared" si="12"/>
        <v>6633.3252271016418</v>
      </c>
      <c r="S77">
        <f t="shared" si="14"/>
        <v>94.280913915790578</v>
      </c>
      <c r="T77">
        <f t="shared" si="11"/>
        <v>6800</v>
      </c>
      <c r="U77">
        <f t="shared" si="13"/>
        <v>100</v>
      </c>
      <c r="V77" s="11" t="s">
        <v>19</v>
      </c>
      <c r="W77">
        <v>13.3</v>
      </c>
      <c r="AQ77" s="46">
        <v>2023</v>
      </c>
      <c r="AR77" s="45">
        <v>0.19</v>
      </c>
      <c r="AS77" s="46">
        <v>4.9000000000000004</v>
      </c>
      <c r="AT77" s="46">
        <v>0.46</v>
      </c>
      <c r="AU77" s="46">
        <v>2023</v>
      </c>
      <c r="AV77" s="46">
        <v>7</v>
      </c>
      <c r="AW77" s="46">
        <v>4.9000000000000004</v>
      </c>
      <c r="AX77" s="45">
        <v>0.8</v>
      </c>
      <c r="AY77" s="46">
        <v>4.9000000000000004</v>
      </c>
      <c r="AZ77" s="45">
        <v>0.24</v>
      </c>
      <c r="BA77" s="46">
        <v>0.09</v>
      </c>
      <c r="BB77" s="46">
        <v>9</v>
      </c>
      <c r="BC77" s="45">
        <v>0.24</v>
      </c>
      <c r="BD77" s="46">
        <v>41</v>
      </c>
      <c r="BE77" s="45">
        <v>0.19</v>
      </c>
      <c r="BI77" s="45">
        <v>0.19</v>
      </c>
      <c r="BJ77" s="46">
        <v>0.09</v>
      </c>
      <c r="BK77" s="46">
        <v>41</v>
      </c>
      <c r="BL77" s="46">
        <v>3</v>
      </c>
      <c r="BM77" s="46">
        <v>4.9000000000000004</v>
      </c>
      <c r="BN77" s="46">
        <v>6700</v>
      </c>
      <c r="BO77" s="46">
        <v>1.6</v>
      </c>
      <c r="BP77" s="46">
        <v>0.46</v>
      </c>
      <c r="BQ77" s="46">
        <v>0.03</v>
      </c>
      <c r="BR77" s="46">
        <v>7</v>
      </c>
      <c r="BS77" s="45">
        <v>0.8</v>
      </c>
      <c r="BT77" s="45">
        <v>0.24</v>
      </c>
      <c r="BU77" s="46">
        <v>5900</v>
      </c>
      <c r="BW77" s="46">
        <v>0.03</v>
      </c>
      <c r="BX77" s="46">
        <v>2023</v>
      </c>
    </row>
    <row r="78" spans="1:76" x14ac:dyDescent="0.25">
      <c r="A78" s="89">
        <v>2023</v>
      </c>
      <c r="B78" s="89">
        <v>11</v>
      </c>
      <c r="C78" s="98">
        <v>0.82</v>
      </c>
      <c r="D78" s="98">
        <v>0.26</v>
      </c>
      <c r="E78" s="98">
        <v>0.21</v>
      </c>
      <c r="F78" s="89">
        <v>6100</v>
      </c>
      <c r="G78" s="89" t="s">
        <v>21</v>
      </c>
      <c r="H78" s="89">
        <v>7.0000000000000007E-2</v>
      </c>
      <c r="I78" s="89">
        <v>42</v>
      </c>
      <c r="J78" s="89">
        <v>1</v>
      </c>
      <c r="K78" s="89">
        <v>5.0999999999999996</v>
      </c>
      <c r="L78" s="89">
        <v>6900</v>
      </c>
      <c r="M78" s="89">
        <v>1.4</v>
      </c>
      <c r="N78" s="89">
        <v>0.48</v>
      </c>
      <c r="O78" s="89">
        <v>0.01</v>
      </c>
      <c r="P78" s="89">
        <v>7.2</v>
      </c>
      <c r="Q78" s="89" t="str">
        <f t="shared" si="10"/>
        <v>Fall</v>
      </c>
      <c r="R78">
        <f t="shared" si="12"/>
        <v>6716.6626135508213</v>
      </c>
      <c r="S78">
        <f t="shared" si="14"/>
        <v>129.11409696375648</v>
      </c>
      <c r="T78">
        <f t="shared" si="11"/>
        <v>6900</v>
      </c>
      <c r="U78">
        <f t="shared" si="13"/>
        <v>100</v>
      </c>
      <c r="V78" s="11" t="s">
        <v>17</v>
      </c>
      <c r="W78">
        <v>81.300000000000011</v>
      </c>
      <c r="AQ78" s="1">
        <v>2023</v>
      </c>
      <c r="AR78" s="2">
        <v>0.2</v>
      </c>
      <c r="AS78" s="1">
        <v>5</v>
      </c>
      <c r="AT78" s="1">
        <v>0.47</v>
      </c>
      <c r="AU78" s="1">
        <v>2023</v>
      </c>
      <c r="AV78" s="1">
        <v>7.1</v>
      </c>
      <c r="AW78" s="1">
        <v>5</v>
      </c>
      <c r="AX78" s="2">
        <v>0.81</v>
      </c>
      <c r="AY78" s="1">
        <v>5</v>
      </c>
      <c r="AZ78" s="2">
        <v>0.25</v>
      </c>
      <c r="BA78" s="1">
        <v>0.08</v>
      </c>
      <c r="BB78" s="1">
        <v>10</v>
      </c>
      <c r="BC78" s="2">
        <v>0.25</v>
      </c>
      <c r="BD78" s="1">
        <v>42</v>
      </c>
      <c r="BE78" s="2">
        <v>0.2</v>
      </c>
      <c r="BI78" s="2">
        <v>0.2</v>
      </c>
      <c r="BJ78" s="1">
        <v>0.08</v>
      </c>
      <c r="BK78" s="1">
        <v>42</v>
      </c>
      <c r="BL78" s="1">
        <v>2</v>
      </c>
      <c r="BM78" s="1">
        <v>5</v>
      </c>
      <c r="BN78" s="1">
        <v>6800</v>
      </c>
      <c r="BO78" s="1">
        <v>1.5</v>
      </c>
      <c r="BP78" s="1">
        <v>0.47</v>
      </c>
      <c r="BQ78" s="1">
        <v>0.02</v>
      </c>
      <c r="BR78" s="1">
        <v>7.1</v>
      </c>
      <c r="BS78" s="2">
        <v>0.81</v>
      </c>
      <c r="BT78" s="2">
        <v>0.25</v>
      </c>
      <c r="BU78" s="1">
        <v>6000</v>
      </c>
      <c r="BW78" s="1">
        <v>0.02</v>
      </c>
      <c r="BX78" s="1">
        <v>2023</v>
      </c>
    </row>
    <row r="79" spans="1:76" x14ac:dyDescent="0.25">
      <c r="A79" s="102">
        <v>2023</v>
      </c>
      <c r="B79" s="102">
        <v>12</v>
      </c>
      <c r="C79" s="103">
        <v>0.83</v>
      </c>
      <c r="D79" s="103">
        <v>0.27</v>
      </c>
      <c r="E79" s="103">
        <v>0.22</v>
      </c>
      <c r="F79" s="102">
        <v>6200</v>
      </c>
      <c r="G79" s="102" t="s">
        <v>22</v>
      </c>
      <c r="H79" s="102">
        <v>0.06</v>
      </c>
      <c r="I79" s="102">
        <v>43</v>
      </c>
      <c r="J79" s="102">
        <v>1</v>
      </c>
      <c r="K79" s="102">
        <v>5.2</v>
      </c>
      <c r="L79" s="102">
        <v>7000</v>
      </c>
      <c r="M79" s="102">
        <v>1.3</v>
      </c>
      <c r="N79" s="102">
        <v>0.49</v>
      </c>
      <c r="O79" s="102">
        <v>0.09</v>
      </c>
      <c r="P79" s="102">
        <v>7.3</v>
      </c>
      <c r="Q79" s="102" t="str">
        <f t="shared" si="10"/>
        <v>Winter</v>
      </c>
      <c r="R79">
        <f t="shared" si="12"/>
        <v>6808.3313067754107</v>
      </c>
      <c r="S79">
        <f t="shared" si="14"/>
        <v>162.45530519184385</v>
      </c>
      <c r="V79" s="11" t="s">
        <v>20</v>
      </c>
      <c r="W79">
        <v>10.7</v>
      </c>
      <c r="AQ79" s="46">
        <v>2023</v>
      </c>
      <c r="AR79" s="45">
        <v>0.21</v>
      </c>
      <c r="AS79" s="46">
        <v>5.0999999999999996</v>
      </c>
      <c r="AT79" s="46">
        <v>0.48</v>
      </c>
      <c r="AU79" s="46">
        <v>2023</v>
      </c>
      <c r="AV79" s="46">
        <v>7.2</v>
      </c>
      <c r="AW79" s="46">
        <v>5.0999999999999996</v>
      </c>
      <c r="AX79" s="45">
        <v>0.82</v>
      </c>
      <c r="AY79" s="46">
        <v>5.0999999999999996</v>
      </c>
      <c r="AZ79" s="45">
        <v>0.26</v>
      </c>
      <c r="BA79" s="46">
        <v>7.0000000000000007E-2</v>
      </c>
      <c r="BB79" s="46">
        <v>11</v>
      </c>
      <c r="BC79" s="45">
        <v>0.26</v>
      </c>
      <c r="BD79" s="46">
        <v>42</v>
      </c>
      <c r="BE79" s="45">
        <v>0.21</v>
      </c>
      <c r="BI79" s="45">
        <v>0.21</v>
      </c>
      <c r="BJ79" s="46">
        <v>7.0000000000000007E-2</v>
      </c>
      <c r="BK79" s="46">
        <v>42</v>
      </c>
      <c r="BL79" s="46">
        <v>1</v>
      </c>
      <c r="BM79" s="46">
        <v>5.0999999999999996</v>
      </c>
      <c r="BN79" s="46">
        <v>6900</v>
      </c>
      <c r="BO79" s="46">
        <v>1.4</v>
      </c>
      <c r="BP79" s="46">
        <v>0.48</v>
      </c>
      <c r="BQ79" s="46">
        <v>0.01</v>
      </c>
      <c r="BR79" s="46">
        <v>7.2</v>
      </c>
      <c r="BS79" s="45">
        <v>0.82</v>
      </c>
      <c r="BT79" s="45">
        <v>0.26</v>
      </c>
      <c r="BU79" s="46">
        <v>6100</v>
      </c>
      <c r="BW79" s="46">
        <v>0.01</v>
      </c>
      <c r="BX79" s="46">
        <v>2023</v>
      </c>
    </row>
    <row r="80" spans="1:76" ht="18.75" customHeight="1" thickBot="1" x14ac:dyDescent="0.3">
      <c r="R80" s="108"/>
      <c r="S80" s="108"/>
      <c r="T80" s="108"/>
      <c r="U80" s="108"/>
      <c r="V80" s="11" t="s">
        <v>16</v>
      </c>
      <c r="W80">
        <v>73.399999999999991</v>
      </c>
      <c r="AQ80" s="4">
        <v>2023</v>
      </c>
      <c r="AR80" s="5">
        <v>0.22</v>
      </c>
      <c r="AS80" s="4">
        <v>5.2</v>
      </c>
      <c r="AT80" s="4">
        <v>0.49</v>
      </c>
      <c r="AU80" s="4">
        <v>2023</v>
      </c>
      <c r="AV80" s="4">
        <v>7.3</v>
      </c>
      <c r="AW80" s="4">
        <v>14</v>
      </c>
      <c r="AX80" s="5">
        <v>0.83</v>
      </c>
      <c r="AY80" s="4">
        <v>25</v>
      </c>
      <c r="AZ80" s="5">
        <v>0.27</v>
      </c>
      <c r="BA80" s="4">
        <v>0.06</v>
      </c>
      <c r="BB80" s="4">
        <v>12</v>
      </c>
      <c r="BC80" s="5">
        <v>0.27</v>
      </c>
      <c r="BD80" s="4">
        <v>43</v>
      </c>
      <c r="BE80" s="5">
        <v>0.22</v>
      </c>
      <c r="BI80" s="5">
        <v>0.22</v>
      </c>
      <c r="BJ80" s="4">
        <v>0.06</v>
      </c>
      <c r="BK80" s="4">
        <v>43</v>
      </c>
      <c r="BL80" s="4">
        <v>1</v>
      </c>
      <c r="BM80" s="4">
        <v>5.2</v>
      </c>
      <c r="BN80" s="4">
        <v>7000</v>
      </c>
      <c r="BO80" s="4">
        <v>1.3</v>
      </c>
      <c r="BP80" s="4">
        <v>0.49</v>
      </c>
      <c r="BQ80" s="4">
        <v>0.09</v>
      </c>
      <c r="BR80" s="4">
        <v>7.3</v>
      </c>
      <c r="BS80" s="5">
        <v>0.83</v>
      </c>
      <c r="BT80" s="5">
        <v>0.27</v>
      </c>
      <c r="BU80" s="4">
        <v>6200</v>
      </c>
      <c r="BW80" s="4">
        <v>0.09</v>
      </c>
      <c r="BX80" s="4">
        <v>2023</v>
      </c>
    </row>
    <row r="81" spans="1:25" ht="15.75" thickBot="1" x14ac:dyDescent="0.3">
      <c r="A81" s="104"/>
      <c r="B81" s="105" t="s">
        <v>29</v>
      </c>
      <c r="C81" s="106">
        <f>SUBTOTAL(109,Table1_1[Phytoplankton Rate])</f>
        <v>43.93</v>
      </c>
      <c r="D81" s="106">
        <f>SUBTOTAL(109,Table1_1[Growth])</f>
        <v>8.2199999999999989</v>
      </c>
      <c r="E81" s="106">
        <f>SUBTOTAL(109,Table1_1[Decrease Rate])</f>
        <v>6.3100000000000005</v>
      </c>
      <c r="F81" s="107">
        <f>SUBTOTAL(109,Table1_1[Area Spread])</f>
        <v>282650</v>
      </c>
      <c r="G81" s="107">
        <f>SUBTOTAL(109,Table1_1[Reason for Decrease])</f>
        <v>0</v>
      </c>
      <c r="H81" s="106">
        <f>SUBTOTAL(109,Table1_1[ChlorophyllConcentration])</f>
        <v>80.150000000000006</v>
      </c>
      <c r="I81" s="107">
        <f>SUBTOTAL(109,Table1_1[Temperature])</f>
        <v>2486</v>
      </c>
      <c r="J81" s="107">
        <f>SUBTOTAL(109,Table1_1[Salinity])</f>
        <v>1247</v>
      </c>
      <c r="K81" s="106">
        <f>SUBTOTAL(109,Table1_1[Nutrient_Concentration])</f>
        <v>203.49999999999997</v>
      </c>
      <c r="L81" s="107">
        <f>SUBTOTAL(109,Table1_1[Phytoplankton_Density_cells])</f>
        <v>337650</v>
      </c>
      <c r="M81" s="107">
        <f>SUBTOTAL(109,Table1_1[Oxygen_Level])</f>
        <v>309.90000000000003</v>
      </c>
      <c r="N81" s="106">
        <f>SUBTOTAL(109,Table1_1[Dissolved_Nitrogen])</f>
        <v>18.690000000000001</v>
      </c>
      <c r="O81" s="106">
        <f>SUBTOTAL(109,Table1_1[Dissolved_Phosphorus])</f>
        <v>3.8399999999999981</v>
      </c>
      <c r="P81" s="109">
        <f>SUBTOTAL(109,Table1_1[Dissolved_Silicon])</f>
        <v>363.5</v>
      </c>
      <c r="Q81" s="110"/>
      <c r="R81" s="108"/>
      <c r="S81" s="108"/>
      <c r="T81" s="108"/>
      <c r="U81" s="108"/>
      <c r="V81" s="11" t="s">
        <v>25</v>
      </c>
      <c r="W81">
        <v>7.6</v>
      </c>
    </row>
    <row r="82" spans="1:25" x14ac:dyDescent="0.25">
      <c r="A82" s="73"/>
      <c r="R82" s="73"/>
      <c r="S82" s="73"/>
      <c r="T82" s="73"/>
      <c r="U82" s="73"/>
      <c r="V82" s="11" t="s">
        <v>22</v>
      </c>
      <c r="W82">
        <v>8.5</v>
      </c>
    </row>
    <row r="83" spans="1:25" x14ac:dyDescent="0.25">
      <c r="B83" s="73"/>
      <c r="R83" s="73"/>
      <c r="S83" s="73"/>
      <c r="T83" s="73"/>
      <c r="U83" s="73"/>
      <c r="V83" s="11" t="s">
        <v>37</v>
      </c>
      <c r="W83">
        <v>309.90000000000003</v>
      </c>
    </row>
    <row r="84" spans="1:25" ht="16.5" customHeight="1" thickBot="1" x14ac:dyDescent="0.3">
      <c r="R84" s="73"/>
      <c r="S84" s="73"/>
      <c r="T84" s="73"/>
      <c r="U84" s="73"/>
    </row>
    <row r="85" spans="1:25" ht="25.5" customHeight="1" thickBot="1" x14ac:dyDescent="0.3">
      <c r="H85" s="156" t="s">
        <v>46</v>
      </c>
      <c r="I85" s="157"/>
      <c r="J85" s="157"/>
      <c r="K85" s="158"/>
      <c r="M85" s="73"/>
      <c r="R85" s="73"/>
      <c r="S85" s="73"/>
      <c r="T85" s="73"/>
      <c r="U85" s="73"/>
      <c r="V85" s="10" t="s">
        <v>36</v>
      </c>
      <c r="W85" t="s">
        <v>53</v>
      </c>
      <c r="X85" s="10" t="s">
        <v>36</v>
      </c>
      <c r="Y85" t="s">
        <v>54</v>
      </c>
    </row>
    <row r="86" spans="1:25" ht="15.75" thickBot="1" x14ac:dyDescent="0.3">
      <c r="V86" s="11" t="s">
        <v>17</v>
      </c>
      <c r="W86">
        <v>1.4800000000000002</v>
      </c>
      <c r="X86" s="11" t="s">
        <v>17</v>
      </c>
      <c r="Y86">
        <v>1.1000000000000001</v>
      </c>
    </row>
    <row r="87" spans="1:25" ht="27" customHeight="1" x14ac:dyDescent="0.3">
      <c r="B87" s="123" t="s">
        <v>31</v>
      </c>
      <c r="C87" s="111">
        <f>AVERAGE(C2:C79)</f>
        <v>0.56320512820512825</v>
      </c>
      <c r="D87" s="111">
        <f>AVERAGE(D2:D79)</f>
        <v>0.10538461538461537</v>
      </c>
      <c r="E87" s="111">
        <f>AVERAGE(E2:E79)</f>
        <v>8.0897435897435907E-2</v>
      </c>
      <c r="F87" s="112">
        <f>AVERAGE(F2:F79)</f>
        <v>3623.7179487179487</v>
      </c>
      <c r="G87" s="111" t="s">
        <v>30</v>
      </c>
      <c r="H87" s="112">
        <f t="shared" ref="H87:P87" si="15">AVERAGE(H2:H79)</f>
        <v>1.0275641025641027</v>
      </c>
      <c r="I87" s="112">
        <f t="shared" si="15"/>
        <v>31.871794871794872</v>
      </c>
      <c r="J87" s="112">
        <f t="shared" si="15"/>
        <v>15.987179487179487</v>
      </c>
      <c r="K87" s="112">
        <f t="shared" si="15"/>
        <v>2.6089743589743586</v>
      </c>
      <c r="L87" s="112">
        <f t="shared" si="15"/>
        <v>4328.8461538461543</v>
      </c>
      <c r="M87" s="112">
        <f t="shared" si="15"/>
        <v>3.9730769230769236</v>
      </c>
      <c r="N87" s="112">
        <f t="shared" si="15"/>
        <v>0.23961538461538462</v>
      </c>
      <c r="O87" s="112">
        <f t="shared" si="15"/>
        <v>4.9230769230769203E-2</v>
      </c>
      <c r="P87" s="113">
        <f t="shared" si="15"/>
        <v>4.6602564102564106</v>
      </c>
      <c r="Q87" s="60"/>
      <c r="V87" s="11" t="s">
        <v>18</v>
      </c>
      <c r="W87">
        <v>1.4800000000000002</v>
      </c>
      <c r="X87" s="11" t="s">
        <v>18</v>
      </c>
      <c r="Y87">
        <v>1.01</v>
      </c>
    </row>
    <row r="88" spans="1:25" ht="27" customHeight="1" x14ac:dyDescent="0.3">
      <c r="B88" s="124" t="s">
        <v>33</v>
      </c>
      <c r="C88" s="114">
        <f>_xlfn.STDEV.P(C4:C79)</f>
        <v>0.1533483058549627</v>
      </c>
      <c r="D88" s="114">
        <f>_xlfn.STDEV.P(D4:D79)</f>
        <v>6.5823543809700763E-2</v>
      </c>
      <c r="E88" s="114">
        <f>_xlfn.STDEV.P(E4:E79)</f>
        <v>4.9711076589972113E-2</v>
      </c>
      <c r="F88" s="115">
        <f>_xlfn.STDEV.P(F4:F79)</f>
        <v>1428.2485630156373</v>
      </c>
      <c r="G88" s="114" t="s">
        <v>30</v>
      </c>
      <c r="H88" s="115">
        <f>_xlfn.STDEV.P(H4:H79)</f>
        <v>0.99142601171423894</v>
      </c>
      <c r="I88" s="115">
        <f>_xlfn.STDEV.P(I4:I79)</f>
        <v>6.1288535845121812</v>
      </c>
      <c r="J88" s="115">
        <f>_xlfn.STDEV.P(J4:J79)</f>
        <v>10.592293231414859</v>
      </c>
      <c r="K88" s="116">
        <f t="shared" ref="K88:P88" si="16">_xlfn.STDEV.P(K4:K81)</f>
        <v>22.787262348732781</v>
      </c>
      <c r="L88" s="116">
        <f t="shared" si="16"/>
        <v>37762.214980713463</v>
      </c>
      <c r="M88" s="116">
        <f t="shared" si="16"/>
        <v>34.682238087022469</v>
      </c>
      <c r="N88" s="116">
        <f t="shared" si="16"/>
        <v>2.0932948960127749</v>
      </c>
      <c r="O88" s="116">
        <f t="shared" si="16"/>
        <v>0.43003359390556134</v>
      </c>
      <c r="P88" s="117">
        <f t="shared" si="16"/>
        <v>40.647389314119977</v>
      </c>
      <c r="Q88" s="61"/>
      <c r="V88" s="11" t="s">
        <v>16</v>
      </c>
      <c r="W88">
        <v>1.37</v>
      </c>
      <c r="X88" s="11" t="s">
        <v>16</v>
      </c>
      <c r="Y88">
        <v>0.97</v>
      </c>
    </row>
    <row r="89" spans="1:25" ht="30" customHeight="1" thickBot="1" x14ac:dyDescent="0.35">
      <c r="B89" s="125" t="s">
        <v>32</v>
      </c>
      <c r="C89" s="118">
        <f>MEDIAN(C4:C79)</f>
        <v>0.58499999999999996</v>
      </c>
      <c r="D89" s="118">
        <f>MEDIAN(D4:D81)</f>
        <v>0.1</v>
      </c>
      <c r="E89" s="118">
        <f>MEDIAN(E4:E81)</f>
        <v>7.0000000000000007E-2</v>
      </c>
      <c r="F89" s="119">
        <f>MEDIAN(F4:F81)</f>
        <v>3800</v>
      </c>
      <c r="G89" s="120" t="s">
        <v>30</v>
      </c>
      <c r="H89" s="119">
        <f t="shared" ref="H89:P89" si="17">MEDIAN(H4:H81)</f>
        <v>0.7</v>
      </c>
      <c r="I89" s="119">
        <f t="shared" si="17"/>
        <v>33</v>
      </c>
      <c r="J89" s="119">
        <f t="shared" si="17"/>
        <v>15</v>
      </c>
      <c r="K89" s="119">
        <f t="shared" si="17"/>
        <v>2.8</v>
      </c>
      <c r="L89" s="119">
        <f t="shared" si="17"/>
        <v>4600</v>
      </c>
      <c r="M89" s="119">
        <f t="shared" si="17"/>
        <v>3.8</v>
      </c>
      <c r="N89" s="119">
        <f t="shared" si="17"/>
        <v>0.25</v>
      </c>
      <c r="O89" s="119">
        <f t="shared" si="17"/>
        <v>0.05</v>
      </c>
      <c r="P89" s="121">
        <f t="shared" si="17"/>
        <v>4.9000000000000004</v>
      </c>
      <c r="Q89" s="60"/>
      <c r="V89" s="11" t="s">
        <v>20</v>
      </c>
      <c r="W89">
        <v>0.55000000000000004</v>
      </c>
      <c r="X89" s="11" t="s">
        <v>26</v>
      </c>
      <c r="Y89">
        <v>0.42000000000000004</v>
      </c>
    </row>
    <row r="90" spans="1:25" x14ac:dyDescent="0.25">
      <c r="V90" s="11" t="s">
        <v>27</v>
      </c>
      <c r="W90">
        <v>0.49</v>
      </c>
      <c r="X90" s="11" t="s">
        <v>20</v>
      </c>
      <c r="Y90">
        <v>0.41000000000000003</v>
      </c>
    </row>
    <row r="91" spans="1:25" x14ac:dyDescent="0.25">
      <c r="V91" s="11" t="s">
        <v>26</v>
      </c>
      <c r="W91">
        <v>0.46</v>
      </c>
      <c r="X91" s="11" t="s">
        <v>27</v>
      </c>
      <c r="Y91">
        <v>0.39</v>
      </c>
    </row>
    <row r="92" spans="1:25" x14ac:dyDescent="0.25">
      <c r="V92" s="11" t="s">
        <v>25</v>
      </c>
      <c r="W92">
        <v>0.41000000000000003</v>
      </c>
      <c r="X92" s="11" t="s">
        <v>25</v>
      </c>
      <c r="Y92">
        <v>0.37</v>
      </c>
    </row>
    <row r="93" spans="1:25" x14ac:dyDescent="0.25">
      <c r="V93" s="11" t="s">
        <v>28</v>
      </c>
      <c r="W93">
        <v>0.4</v>
      </c>
      <c r="X93" s="11" t="s">
        <v>24</v>
      </c>
      <c r="Y93">
        <v>0.33999999999999997</v>
      </c>
    </row>
    <row r="94" spans="1:25" ht="23.25" x14ac:dyDescent="0.35">
      <c r="C94" s="154" t="s">
        <v>39</v>
      </c>
      <c r="D94" s="154"/>
      <c r="E94" s="154"/>
      <c r="F94" s="154"/>
      <c r="G94" s="154"/>
      <c r="H94" s="154"/>
      <c r="I94" s="154"/>
      <c r="J94" s="154"/>
      <c r="K94" s="154"/>
      <c r="V94" s="11" t="s">
        <v>24</v>
      </c>
      <c r="W94">
        <v>0.38</v>
      </c>
      <c r="X94" s="11" t="s">
        <v>22</v>
      </c>
      <c r="Y94">
        <v>0.31</v>
      </c>
    </row>
    <row r="95" spans="1:25" x14ac:dyDescent="0.25">
      <c r="V95" s="11" t="s">
        <v>22</v>
      </c>
      <c r="W95">
        <v>0.36</v>
      </c>
      <c r="X95" s="11" t="s">
        <v>28</v>
      </c>
      <c r="Y95">
        <v>0.30000000000000004</v>
      </c>
    </row>
    <row r="96" spans="1:25" x14ac:dyDescent="0.25">
      <c r="V96" s="11" t="s">
        <v>21</v>
      </c>
      <c r="W96">
        <v>0.35000000000000003</v>
      </c>
      <c r="X96" s="11" t="s">
        <v>21</v>
      </c>
      <c r="Y96">
        <v>0.3</v>
      </c>
    </row>
    <row r="97" spans="5:36" ht="75" x14ac:dyDescent="0.3">
      <c r="E97" s="135" t="s">
        <v>34</v>
      </c>
      <c r="F97" s="136" t="s">
        <v>35</v>
      </c>
      <c r="H97" s="14" t="s">
        <v>36</v>
      </c>
      <c r="I97" s="15" t="s">
        <v>38</v>
      </c>
      <c r="V97" s="11" t="s">
        <v>23</v>
      </c>
      <c r="W97">
        <v>0.28999999999999998</v>
      </c>
      <c r="X97" s="11" t="s">
        <v>23</v>
      </c>
      <c r="Y97">
        <v>0.23</v>
      </c>
    </row>
    <row r="98" spans="5:36" ht="21.75" customHeight="1" x14ac:dyDescent="0.25">
      <c r="E98" s="8">
        <f>AVERAGEIF(B2:B79,F98,L2:L79)</f>
        <v>4071.4285714285716</v>
      </c>
      <c r="F98" s="9">
        <v>1</v>
      </c>
      <c r="H98" s="11">
        <v>1</v>
      </c>
      <c r="I98" s="6">
        <v>4071.4285714285716</v>
      </c>
      <c r="V98" s="11" t="s">
        <v>19</v>
      </c>
      <c r="W98">
        <v>0.2</v>
      </c>
      <c r="X98" s="11" t="s">
        <v>19</v>
      </c>
      <c r="Y98">
        <v>0.16</v>
      </c>
    </row>
    <row r="99" spans="5:36" ht="21" customHeight="1" x14ac:dyDescent="0.25">
      <c r="E99" s="8">
        <f>AVERAGEIF(B3:B81,F99,L3:L81)</f>
        <v>4171.4285714285716</v>
      </c>
      <c r="F99" s="9">
        <v>2</v>
      </c>
      <c r="H99" s="11">
        <v>2</v>
      </c>
      <c r="I99" s="6">
        <v>4171.4285714285716</v>
      </c>
      <c r="V99" s="11" t="s">
        <v>37</v>
      </c>
      <c r="W99">
        <v>8.2200000000000006</v>
      </c>
      <c r="X99" s="11" t="s">
        <v>37</v>
      </c>
      <c r="Y99">
        <v>6.31</v>
      </c>
    </row>
    <row r="100" spans="5:36" ht="19.5" customHeight="1" x14ac:dyDescent="0.25">
      <c r="E100" s="8">
        <f>AVERAGEIF(B4:B81,F100,L4:L81)</f>
        <v>4250</v>
      </c>
      <c r="F100" s="9">
        <v>3</v>
      </c>
      <c r="H100" s="11">
        <v>3</v>
      </c>
      <c r="I100" s="6">
        <v>4250</v>
      </c>
    </row>
    <row r="101" spans="5:36" ht="21.75" customHeight="1" x14ac:dyDescent="0.25">
      <c r="E101" s="8">
        <f>AVERAGEIF(B5:B81,F101,L5:L81)</f>
        <v>4357.1428571428569</v>
      </c>
      <c r="F101" s="9">
        <v>4</v>
      </c>
      <c r="H101" s="11">
        <v>4</v>
      </c>
      <c r="I101" s="6">
        <v>4357.1428571428569</v>
      </c>
    </row>
    <row r="102" spans="5:36" ht="21.75" customHeight="1" x14ac:dyDescent="0.25">
      <c r="E102" s="8">
        <f>AVERAGEIF(B6:B91,F102,L6:L91)</f>
        <v>4457.1428571428569</v>
      </c>
      <c r="F102" s="9">
        <v>5</v>
      </c>
      <c r="H102" s="11">
        <v>5</v>
      </c>
      <c r="I102" s="6">
        <v>4457.1428571428569</v>
      </c>
    </row>
    <row r="103" spans="5:36" ht="22.5" customHeight="1" x14ac:dyDescent="0.25">
      <c r="E103" s="8">
        <f>AVERAGEIF(B7:B92,F103,L7:L92)</f>
        <v>4557.1428571428569</v>
      </c>
      <c r="F103" s="9">
        <v>6</v>
      </c>
      <c r="H103" s="11">
        <v>6</v>
      </c>
      <c r="I103" s="6">
        <v>4557.1428571428569</v>
      </c>
    </row>
    <row r="104" spans="5:36" ht="24" customHeight="1" thickBot="1" x14ac:dyDescent="0.3">
      <c r="E104" s="8">
        <f>AVERAGEIF(B8:B93,F104,L8:L93)</f>
        <v>4100</v>
      </c>
      <c r="F104" s="9">
        <v>7</v>
      </c>
      <c r="H104" s="11">
        <v>7</v>
      </c>
      <c r="I104" s="6">
        <v>4100</v>
      </c>
      <c r="AH104" s="39"/>
      <c r="AI104" s="39"/>
      <c r="AJ104" s="39"/>
    </row>
    <row r="105" spans="5:36" ht="22.5" customHeight="1" x14ac:dyDescent="0.25">
      <c r="E105" s="8">
        <f>AVERAGEIF(B9:B94,F105,L9:L94)</f>
        <v>4200</v>
      </c>
      <c r="F105" s="9">
        <v>8</v>
      </c>
      <c r="H105" s="11">
        <v>8</v>
      </c>
      <c r="I105" s="6">
        <v>4200</v>
      </c>
    </row>
    <row r="106" spans="5:36" ht="24.75" customHeight="1" x14ac:dyDescent="0.25">
      <c r="E106" s="8">
        <f>AVERAGEIF(B10:B82,F106,L10:L82)</f>
        <v>4300</v>
      </c>
      <c r="F106" s="9">
        <v>9</v>
      </c>
      <c r="H106" s="11">
        <v>9</v>
      </c>
      <c r="I106" s="6">
        <v>4300</v>
      </c>
    </row>
    <row r="107" spans="5:36" ht="24.75" customHeight="1" x14ac:dyDescent="0.25">
      <c r="E107" s="8">
        <f>AVERAGEIF(B11:B94,F107,L11:L94)</f>
        <v>4400</v>
      </c>
      <c r="F107" s="9">
        <v>10</v>
      </c>
      <c r="H107" s="11">
        <v>10</v>
      </c>
      <c r="I107" s="6">
        <v>4400</v>
      </c>
    </row>
    <row r="108" spans="5:36" ht="26.25" customHeight="1" thickBot="1" x14ac:dyDescent="0.3">
      <c r="E108" s="8">
        <f>AVERAGEIF(B12:B86,F108,L12:L86)</f>
        <v>4500</v>
      </c>
      <c r="F108" s="9">
        <v>11</v>
      </c>
      <c r="H108" s="11">
        <v>11</v>
      </c>
      <c r="I108" s="6">
        <v>4500</v>
      </c>
      <c r="Y108" s="39"/>
      <c r="Z108" s="39"/>
      <c r="AA108" s="39"/>
    </row>
    <row r="109" spans="5:36" ht="19.5" customHeight="1" x14ac:dyDescent="0.25">
      <c r="E109" s="8">
        <f>AVERAGEIF(B13:B86,F109,L13:L86)</f>
        <v>4600</v>
      </c>
      <c r="F109" s="9">
        <v>12</v>
      </c>
      <c r="H109" s="11">
        <v>12</v>
      </c>
      <c r="I109" s="6">
        <v>4600</v>
      </c>
    </row>
    <row r="110" spans="5:36" x14ac:dyDescent="0.25">
      <c r="H110" s="16" t="s">
        <v>37</v>
      </c>
      <c r="I110" s="17">
        <v>4328.8461538461543</v>
      </c>
    </row>
    <row r="113" spans="3:12" ht="23.25" x14ac:dyDescent="0.35">
      <c r="C113" s="154" t="s">
        <v>47</v>
      </c>
      <c r="D113" s="155"/>
      <c r="E113" s="155"/>
      <c r="F113" s="155"/>
      <c r="G113" s="155"/>
      <c r="H113" s="155"/>
      <c r="I113" s="155"/>
      <c r="J113" s="155"/>
      <c r="K113" s="155"/>
      <c r="L113" s="155"/>
    </row>
    <row r="115" spans="3:12" ht="15.75" thickBot="1" x14ac:dyDescent="0.3"/>
    <row r="116" spans="3:12" ht="18.75" x14ac:dyDescent="0.3">
      <c r="F116" s="126" t="s">
        <v>42</v>
      </c>
      <c r="G116" s="132" t="s">
        <v>43</v>
      </c>
      <c r="H116" s="133" t="s">
        <v>44</v>
      </c>
      <c r="I116" s="134" t="s">
        <v>45</v>
      </c>
    </row>
    <row r="117" spans="3:12" ht="25.5" customHeight="1" x14ac:dyDescent="0.3">
      <c r="F117" s="127" t="s">
        <v>40</v>
      </c>
      <c r="G117" s="122">
        <f>AVERAGE(N2:N79)</f>
        <v>0.23961538461538462</v>
      </c>
      <c r="H117" s="122">
        <f>AVERAGE(O2:O79)</f>
        <v>4.9230769230769203E-2</v>
      </c>
      <c r="I117" s="128">
        <f>AVERAGE(P2:P79)</f>
        <v>4.6602564102564106</v>
      </c>
    </row>
    <row r="118" spans="3:12" ht="25.5" customHeight="1" x14ac:dyDescent="0.3">
      <c r="F118" s="127" t="s">
        <v>32</v>
      </c>
      <c r="G118" s="122">
        <f>MEDIAN(N2:N79)</f>
        <v>0.24</v>
      </c>
      <c r="H118" s="122">
        <f>MEDIAN(O2:O79)</f>
        <v>0.05</v>
      </c>
      <c r="I118" s="128">
        <f>MEDIAN(P2:P79)</f>
        <v>4.8</v>
      </c>
    </row>
    <row r="119" spans="3:12" ht="28.5" customHeight="1" thickBot="1" x14ac:dyDescent="0.35">
      <c r="F119" s="129" t="s">
        <v>41</v>
      </c>
      <c r="G119" s="130">
        <f>MAX(N2:N79)-MIN(N2:N79)</f>
        <v>0.48</v>
      </c>
      <c r="H119" s="130">
        <f>MAX(O2:O79)-MIN(O2:O79)</f>
        <v>0.08</v>
      </c>
      <c r="I119" s="131">
        <f>MAX(P2:P79)-MIN(P2:P79)</f>
        <v>5.8</v>
      </c>
    </row>
    <row r="120" spans="3:12" ht="18.75" x14ac:dyDescent="0.3">
      <c r="F120" s="74"/>
    </row>
    <row r="158" spans="26:32" ht="15.75" thickBot="1" x14ac:dyDescent="0.3">
      <c r="Z158" s="39"/>
      <c r="AA158" s="39"/>
      <c r="AB158" s="39"/>
      <c r="AC158" s="39"/>
      <c r="AE158" s="39"/>
      <c r="AF158" s="39"/>
    </row>
  </sheetData>
  <dataConsolidate/>
  <mergeCells count="3">
    <mergeCell ref="C113:L113"/>
    <mergeCell ref="C94:K94"/>
    <mergeCell ref="H85:K85"/>
  </mergeCells>
  <phoneticPr fontId="6" type="noConversion"/>
  <conditionalFormatting sqref="D2:D79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{423F0444-0640-4E45-9455-10C90C55F90A}</x14:id>
        </ext>
      </extLst>
    </cfRule>
  </conditionalFormatting>
  <conditionalFormatting sqref="D1:E79 I116 D110:E112 D97:D109 D114:E114 F116:G116 D119:E1048576 F117:F119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{96962286-1008-4E3F-A7C7-925E5A6CB2B2}</x14:id>
        </ext>
      </extLst>
    </cfRule>
  </conditionalFormatting>
  <conditionalFormatting sqref="E2:E79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{DA8EBB29-1CB6-47A1-96B7-96D730EEA928}</x14:id>
        </ext>
      </extLst>
    </cfRule>
  </conditionalFormatting>
  <conditionalFormatting sqref="F116:F119 D1:D79 D97:D112 D114 D119:D1048576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{9F7D8B48-4CD7-4E77-B7FD-2A72977BF848}</x14:id>
        </ext>
      </extLst>
    </cfRule>
  </conditionalFormatting>
  <conditionalFormatting sqref="M2:M79">
    <cfRule type="cellIs" dxfId="4" priority="30" operator="greaterThan">
      <formula>4.25</formula>
    </cfRule>
  </conditionalFormatting>
  <conditionalFormatting sqref="AR2:AR8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{5FF31E23-01B0-4F28-932C-F3046A20DB69}</x14:id>
        </ext>
      </extLst>
    </cfRule>
  </conditionalFormatting>
  <conditionalFormatting sqref="AR3:AR80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{BE3A2F9A-8782-4F3B-937C-5F06D36550BD}</x14:id>
        </ext>
      </extLst>
    </cfRule>
  </conditionalFormatting>
  <conditionalFormatting sqref="AZ2:AZ8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{4BA1E1C1-7924-4D05-AAF6-EE0FB7760B3A}</x14:id>
        </ext>
      </extLst>
    </cfRule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{3F97BC23-E8E4-4D5B-8CDE-41057C9A7768}</x14:id>
        </ext>
      </extLst>
    </cfRule>
  </conditionalFormatting>
  <conditionalFormatting sqref="AZ3:AZ80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{50B624BE-E3CC-4F83-A000-C6382280DB49}</x14:id>
        </ext>
      </extLst>
    </cfRule>
  </conditionalFormatting>
  <conditionalFormatting sqref="BC2:BC8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{19CA0010-1E68-472A-A466-782A93336395}</x14:id>
        </ext>
      </extLst>
    </cfRule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{0F7BCAFC-E5ED-405E-9C7F-7631A1E5CB82}</x14:id>
        </ext>
      </extLst>
    </cfRule>
  </conditionalFormatting>
  <conditionalFormatting sqref="BC3:BC8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{39FAD986-0C28-4DBF-8B81-785A45ED9229}</x14:id>
        </ext>
      </extLst>
    </cfRule>
  </conditionalFormatting>
  <conditionalFormatting sqref="BE2:BE8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{CE3F957B-66D0-483B-96DB-86C9EE001812}</x14:id>
        </ext>
      </extLst>
    </cfRule>
  </conditionalFormatting>
  <conditionalFormatting sqref="BE3:BE80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{962092A7-C5AC-4C90-982C-3EC2E6301C89}</x14:id>
        </ext>
      </extLst>
    </cfRule>
  </conditionalFormatting>
  <conditionalFormatting sqref="BI2:BI8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{D365B1D0-7661-4DB7-A4B9-D05ADCD2D059}</x14:id>
        </ext>
      </extLst>
    </cfRule>
  </conditionalFormatting>
  <conditionalFormatting sqref="BI3:BI8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{1F14D516-D975-45C8-A0A6-1012B0A16BF9}</x14:id>
        </ext>
      </extLst>
    </cfRule>
  </conditionalFormatting>
  <conditionalFormatting sqref="BL3:BL80">
    <cfRule type="cellIs" dxfId="3" priority="9" operator="greaterThan">
      <formula>4.25</formula>
    </cfRule>
  </conditionalFormatting>
  <conditionalFormatting sqref="BO3:BO80">
    <cfRule type="cellIs" dxfId="2" priority="8" operator="greaterThan">
      <formula>4.25</formula>
    </cfRule>
  </conditionalFormatting>
  <conditionalFormatting sqref="BT2:BT8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{2374F08D-8C2E-4DE9-96EA-0D94AE76FD90}</x14:id>
        </ext>
      </extLst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{B67958CB-2062-4993-93B9-ED9C1FE1CC06}</x14:id>
        </ext>
      </extLst>
    </cfRule>
  </conditionalFormatting>
  <conditionalFormatting sqref="BT3:BT8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{36AF75EB-9AC4-4870-B5B3-AA25B1BD4EA2}</x14:id>
        </ext>
      </extLst>
    </cfRule>
  </conditionalFormatting>
  <pageMargins left="0.7" right="0.7" top="0.75" bottom="0.75" header="0.3" footer="0.3"/>
  <tableParts count="1"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3F0444-0640-4E45-9455-10C90C55F9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D2:D79</xm:sqref>
        </x14:conditionalFormatting>
        <x14:conditionalFormatting xmlns:xm="http://schemas.microsoft.com/office/excel/2006/main">
          <x14:cfRule type="dataBar" id="{96962286-1008-4E3F-A7C7-925E5A6CB2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D1:E79 I116 D110:E112 D97:D109 D114:E114 F116:G116 D119:E1048576 F117:F119</xm:sqref>
        </x14:conditionalFormatting>
        <x14:conditionalFormatting xmlns:xm="http://schemas.microsoft.com/office/excel/2006/main">
          <x14:cfRule type="dataBar" id="{DA8EBB29-1CB6-47A1-96B7-96D730EEA9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E2:E79</xm:sqref>
        </x14:conditionalFormatting>
        <x14:conditionalFormatting xmlns:xm="http://schemas.microsoft.com/office/excel/2006/main">
          <x14:cfRule type="dataBar" id="{9F7D8B48-4CD7-4E77-B7FD-2A72977BF8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F116:F119 D1:D79 D97:D112 D114 D119:D1048576</xm:sqref>
        </x14:conditionalFormatting>
        <x14:conditionalFormatting xmlns:xm="http://schemas.microsoft.com/office/excel/2006/main">
          <x14:cfRule type="dataBar" id="{5FF31E23-01B0-4F28-932C-F3046A20DB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AR2:AR80</xm:sqref>
        </x14:conditionalFormatting>
        <x14:conditionalFormatting xmlns:xm="http://schemas.microsoft.com/office/excel/2006/main">
          <x14:cfRule type="dataBar" id="{BE3A2F9A-8782-4F3B-937C-5F06D36550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AR3:AR80</xm:sqref>
        </x14:conditionalFormatting>
        <x14:conditionalFormatting xmlns:xm="http://schemas.microsoft.com/office/excel/2006/main">
          <x14:cfRule type="dataBar" id="{4BA1E1C1-7924-4D05-AAF6-EE0FB7760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3F97BC23-E8E4-4D5B-8CDE-41057C9A77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AZ2:AZ80</xm:sqref>
        </x14:conditionalFormatting>
        <x14:conditionalFormatting xmlns:xm="http://schemas.microsoft.com/office/excel/2006/main">
          <x14:cfRule type="dataBar" id="{50B624BE-E3CC-4F83-A000-C6382280DB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AZ3:AZ80</xm:sqref>
        </x14:conditionalFormatting>
        <x14:conditionalFormatting xmlns:xm="http://schemas.microsoft.com/office/excel/2006/main">
          <x14:cfRule type="dataBar" id="{19CA0010-1E68-472A-A466-782A93336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F7BCAFC-E5ED-405E-9C7F-7631A1E5CB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BC2:BC80</xm:sqref>
        </x14:conditionalFormatting>
        <x14:conditionalFormatting xmlns:xm="http://schemas.microsoft.com/office/excel/2006/main">
          <x14:cfRule type="dataBar" id="{39FAD986-0C28-4DBF-8B81-785A45ED92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BC3:BC80</xm:sqref>
        </x14:conditionalFormatting>
        <x14:conditionalFormatting xmlns:xm="http://schemas.microsoft.com/office/excel/2006/main">
          <x14:cfRule type="dataBar" id="{CE3F957B-66D0-483B-96DB-86C9EE0018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BE2:BE80</xm:sqref>
        </x14:conditionalFormatting>
        <x14:conditionalFormatting xmlns:xm="http://schemas.microsoft.com/office/excel/2006/main">
          <x14:cfRule type="dataBar" id="{962092A7-C5AC-4C90-982C-3EC2E6301C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BE3:BE80</xm:sqref>
        </x14:conditionalFormatting>
        <x14:conditionalFormatting xmlns:xm="http://schemas.microsoft.com/office/excel/2006/main">
          <x14:cfRule type="dataBar" id="{D365B1D0-7661-4DB7-A4B9-D05ADCD2D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BI2:BI80</xm:sqref>
        </x14:conditionalFormatting>
        <x14:conditionalFormatting xmlns:xm="http://schemas.microsoft.com/office/excel/2006/main">
          <x14:cfRule type="dataBar" id="{1F14D516-D975-45C8-A0A6-1012B0A16BF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BI3:BI80</xm:sqref>
        </x14:conditionalFormatting>
        <x14:conditionalFormatting xmlns:xm="http://schemas.microsoft.com/office/excel/2006/main">
          <x14:cfRule type="dataBar" id="{2374F08D-8C2E-4DE9-96EA-0D94AE76FD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67958CB-2062-4993-93B9-ED9C1FE1CC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BT2:BT80</xm:sqref>
        </x14:conditionalFormatting>
        <x14:conditionalFormatting xmlns:xm="http://schemas.microsoft.com/office/excel/2006/main">
          <x14:cfRule type="dataBar" id="{36AF75EB-9AC4-4870-B5B3-AA25B1BD4E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BT3:BT80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9982-23B4-4248-8A4A-569930DC8FD2}">
  <dimension ref="B2:N151"/>
  <sheetViews>
    <sheetView topLeftCell="A67" zoomScaleNormal="100" zoomScalePageLayoutView="55" workbookViewId="0">
      <selection activeCell="B119" sqref="B119"/>
    </sheetView>
  </sheetViews>
  <sheetFormatPr defaultRowHeight="15" x14ac:dyDescent="0.25"/>
  <cols>
    <col min="2" max="2" width="13.140625" bestFit="1" customWidth="1"/>
    <col min="3" max="3" width="7.42578125" customWidth="1"/>
    <col min="4" max="4" width="13.140625" customWidth="1"/>
    <col min="5" max="5" width="8.85546875" bestFit="1" customWidth="1"/>
    <col min="6" max="6" width="7" customWidth="1"/>
    <col min="7" max="7" width="5" bestFit="1" customWidth="1"/>
    <col min="8" max="8" width="11.28515625" bestFit="1" customWidth="1"/>
    <col min="9" max="9" width="21.7109375" bestFit="1" customWidth="1"/>
    <col min="10" max="10" width="8.85546875" bestFit="1" customWidth="1"/>
    <col min="11" max="11" width="21.7109375" bestFit="1" customWidth="1"/>
    <col min="12" max="12" width="8.85546875" bestFit="1" customWidth="1"/>
    <col min="13" max="13" width="17" customWidth="1"/>
    <col min="14" max="14" width="13.85546875" bestFit="1" customWidth="1"/>
    <col min="15" max="54" width="16.28515625" bestFit="1" customWidth="1"/>
    <col min="55" max="55" width="11.28515625" bestFit="1" customWidth="1"/>
  </cols>
  <sheetData>
    <row r="2" spans="2:12" ht="15.75" thickBot="1" x14ac:dyDescent="0.3"/>
    <row r="3" spans="2:12" ht="36.75" thickBot="1" x14ac:dyDescent="0.6">
      <c r="I3" s="159" t="s">
        <v>266</v>
      </c>
      <c r="J3" s="160"/>
      <c r="K3" s="160"/>
      <c r="L3" s="161"/>
    </row>
    <row r="6" spans="2:12" x14ac:dyDescent="0.25">
      <c r="B6" s="12">
        <v>1</v>
      </c>
      <c r="C6" t="s">
        <v>48</v>
      </c>
    </row>
    <row r="8" spans="2:12" x14ac:dyDescent="0.25">
      <c r="B8" s="12">
        <v>2</v>
      </c>
      <c r="C8" s="163" t="s">
        <v>49</v>
      </c>
      <c r="D8" s="163"/>
      <c r="E8" s="163"/>
      <c r="F8" s="163"/>
      <c r="G8" s="163"/>
      <c r="H8" s="163"/>
      <c r="I8" s="163"/>
      <c r="J8" s="163"/>
    </row>
    <row r="9" spans="2:12" x14ac:dyDescent="0.25">
      <c r="B9" s="12"/>
    </row>
    <row r="10" spans="2:12" x14ac:dyDescent="0.25">
      <c r="B10" s="12">
        <v>3</v>
      </c>
      <c r="C10" s="163" t="s">
        <v>50</v>
      </c>
      <c r="D10" s="163"/>
      <c r="E10" s="163"/>
      <c r="F10" s="163"/>
      <c r="G10" s="163"/>
      <c r="H10" s="163"/>
      <c r="I10" s="163"/>
    </row>
    <row r="11" spans="2:12" x14ac:dyDescent="0.25">
      <c r="B11" s="12"/>
    </row>
    <row r="12" spans="2:12" x14ac:dyDescent="0.25">
      <c r="B12" s="12">
        <v>4</v>
      </c>
      <c r="C12" s="163" t="s">
        <v>61</v>
      </c>
      <c r="D12" s="163"/>
      <c r="E12" s="163"/>
      <c r="F12" s="163"/>
      <c r="G12" s="163"/>
      <c r="H12" s="163"/>
      <c r="I12" s="163"/>
      <c r="J12" s="163"/>
      <c r="K12" s="163"/>
      <c r="L12" s="163"/>
    </row>
    <row r="17" spans="2:13" ht="45" x14ac:dyDescent="0.25">
      <c r="B17" s="11">
        <v>1</v>
      </c>
      <c r="C17" s="15" t="s">
        <v>8</v>
      </c>
      <c r="D17" s="15" t="s">
        <v>52</v>
      </c>
    </row>
    <row r="18" spans="2:13" x14ac:dyDescent="0.25">
      <c r="C18" s="11">
        <v>18</v>
      </c>
      <c r="D18">
        <v>1600</v>
      </c>
    </row>
    <row r="19" spans="2:13" x14ac:dyDescent="0.25">
      <c r="C19" s="11">
        <v>19</v>
      </c>
      <c r="D19">
        <v>1500</v>
      </c>
    </row>
    <row r="20" spans="2:13" x14ac:dyDescent="0.25">
      <c r="C20" s="11">
        <v>20</v>
      </c>
      <c r="D20">
        <v>6100</v>
      </c>
    </row>
    <row r="21" spans="2:13" x14ac:dyDescent="0.25">
      <c r="C21" s="11">
        <v>21</v>
      </c>
      <c r="D21">
        <v>3200</v>
      </c>
    </row>
    <row r="22" spans="2:13" x14ac:dyDescent="0.25">
      <c r="C22" s="11">
        <v>22</v>
      </c>
      <c r="D22">
        <v>3250</v>
      </c>
    </row>
    <row r="23" spans="2:13" x14ac:dyDescent="0.25">
      <c r="C23" s="11">
        <v>23</v>
      </c>
      <c r="D23">
        <v>4300</v>
      </c>
    </row>
    <row r="24" spans="2:13" x14ac:dyDescent="0.25">
      <c r="C24" s="11">
        <v>24</v>
      </c>
      <c r="D24">
        <v>2300</v>
      </c>
    </row>
    <row r="25" spans="2:13" x14ac:dyDescent="0.25">
      <c r="C25" s="11">
        <v>25</v>
      </c>
      <c r="D25">
        <v>2400</v>
      </c>
    </row>
    <row r="26" spans="2:13" x14ac:dyDescent="0.25">
      <c r="C26" s="11">
        <v>26</v>
      </c>
      <c r="D26">
        <v>2500</v>
      </c>
    </row>
    <row r="27" spans="2:13" x14ac:dyDescent="0.25">
      <c r="C27" s="11">
        <v>27</v>
      </c>
      <c r="D27">
        <v>5300</v>
      </c>
    </row>
    <row r="28" spans="2:13" x14ac:dyDescent="0.25">
      <c r="C28" s="11">
        <v>28</v>
      </c>
      <c r="D28">
        <v>6500</v>
      </c>
    </row>
    <row r="29" spans="2:13" x14ac:dyDescent="0.25">
      <c r="C29" s="11">
        <v>29</v>
      </c>
      <c r="D29">
        <v>13600</v>
      </c>
    </row>
    <row r="30" spans="2:13" x14ac:dyDescent="0.25">
      <c r="C30" s="11">
        <v>30</v>
      </c>
      <c r="D30">
        <v>15300</v>
      </c>
    </row>
    <row r="31" spans="2:13" x14ac:dyDescent="0.25">
      <c r="C31" s="11">
        <v>31</v>
      </c>
      <c r="D31">
        <v>23500</v>
      </c>
      <c r="G31" s="162" t="s">
        <v>88</v>
      </c>
      <c r="H31" s="162"/>
      <c r="I31" s="162"/>
      <c r="J31" s="162"/>
      <c r="K31" s="162"/>
    </row>
    <row r="32" spans="2:13" x14ac:dyDescent="0.25">
      <c r="C32" s="11">
        <v>32</v>
      </c>
      <c r="D32">
        <v>28300</v>
      </c>
      <c r="G32" s="162" t="s">
        <v>267</v>
      </c>
      <c r="H32" s="162"/>
      <c r="I32" s="162"/>
      <c r="J32" s="162"/>
      <c r="K32" s="162"/>
      <c r="L32" s="71"/>
      <c r="M32" s="71"/>
    </row>
    <row r="33" spans="2:11" x14ac:dyDescent="0.25">
      <c r="C33" s="11">
        <v>33</v>
      </c>
      <c r="D33">
        <v>28200</v>
      </c>
      <c r="G33" s="162" t="s">
        <v>268</v>
      </c>
      <c r="H33" s="162"/>
      <c r="I33" s="162"/>
      <c r="J33" s="162"/>
      <c r="K33" s="162"/>
    </row>
    <row r="34" spans="2:11" x14ac:dyDescent="0.25">
      <c r="C34" s="11">
        <v>34</v>
      </c>
      <c r="D34">
        <v>30000</v>
      </c>
    </row>
    <row r="35" spans="2:11" x14ac:dyDescent="0.25">
      <c r="C35" s="11">
        <v>35</v>
      </c>
      <c r="D35">
        <v>15700</v>
      </c>
    </row>
    <row r="36" spans="2:11" x14ac:dyDescent="0.25">
      <c r="C36" s="11">
        <v>36</v>
      </c>
      <c r="D36">
        <v>10900</v>
      </c>
    </row>
    <row r="37" spans="2:11" x14ac:dyDescent="0.25">
      <c r="C37" s="11">
        <v>37</v>
      </c>
      <c r="D37">
        <v>11300</v>
      </c>
    </row>
    <row r="38" spans="2:11" x14ac:dyDescent="0.25">
      <c r="C38" s="11">
        <v>38</v>
      </c>
      <c r="D38">
        <v>30200</v>
      </c>
    </row>
    <row r="39" spans="2:11" x14ac:dyDescent="0.25">
      <c r="C39" s="11">
        <v>39</v>
      </c>
      <c r="D39">
        <v>38100</v>
      </c>
    </row>
    <row r="40" spans="2:11" x14ac:dyDescent="0.25">
      <c r="C40" s="11">
        <v>40</v>
      </c>
      <c r="D40">
        <v>19600</v>
      </c>
    </row>
    <row r="41" spans="2:11" x14ac:dyDescent="0.25">
      <c r="C41" s="11">
        <v>41</v>
      </c>
      <c r="D41">
        <v>13300</v>
      </c>
    </row>
    <row r="42" spans="2:11" x14ac:dyDescent="0.25">
      <c r="C42" s="11">
        <v>42</v>
      </c>
      <c r="D42">
        <v>13700</v>
      </c>
    </row>
    <row r="43" spans="2:11" x14ac:dyDescent="0.25">
      <c r="C43" s="11">
        <v>43</v>
      </c>
      <c r="D43">
        <v>7000</v>
      </c>
    </row>
    <row r="44" spans="2:11" x14ac:dyDescent="0.25">
      <c r="C44" s="16" t="s">
        <v>37</v>
      </c>
      <c r="D44" s="14">
        <v>337650</v>
      </c>
    </row>
    <row r="47" spans="2:11" ht="45" x14ac:dyDescent="0.25">
      <c r="B47" s="11">
        <v>2</v>
      </c>
      <c r="C47" s="14" t="s">
        <v>0</v>
      </c>
      <c r="D47" s="15" t="s">
        <v>53</v>
      </c>
      <c r="E47" s="15" t="s">
        <v>54</v>
      </c>
    </row>
    <row r="48" spans="2:11" x14ac:dyDescent="0.25">
      <c r="C48" s="11">
        <v>2019</v>
      </c>
      <c r="D48">
        <v>1.18</v>
      </c>
      <c r="E48">
        <v>0.83000000000000007</v>
      </c>
    </row>
    <row r="49" spans="3:8" x14ac:dyDescent="0.25">
      <c r="C49" s="11">
        <v>2020</v>
      </c>
      <c r="D49">
        <v>1.1800000000000002</v>
      </c>
      <c r="E49">
        <v>0.65000000000000013</v>
      </c>
    </row>
    <row r="50" spans="3:8" x14ac:dyDescent="0.25">
      <c r="C50" s="11">
        <v>2021</v>
      </c>
      <c r="D50">
        <v>0.64000000000000012</v>
      </c>
      <c r="E50">
        <v>1.0599999999999998</v>
      </c>
    </row>
    <row r="51" spans="3:8" x14ac:dyDescent="0.25">
      <c r="C51" s="11">
        <v>2022</v>
      </c>
      <c r="D51">
        <v>1.5299999999999998</v>
      </c>
      <c r="E51">
        <v>0.98</v>
      </c>
    </row>
    <row r="52" spans="3:8" x14ac:dyDescent="0.25">
      <c r="C52" s="11">
        <v>2023</v>
      </c>
      <c r="D52">
        <v>3.69</v>
      </c>
      <c r="E52">
        <v>2.79</v>
      </c>
    </row>
    <row r="53" spans="3:8" x14ac:dyDescent="0.25">
      <c r="C53" s="16" t="s">
        <v>37</v>
      </c>
      <c r="D53" s="14">
        <v>8.2200000000000006</v>
      </c>
      <c r="E53" s="14">
        <v>6.3100000000000005</v>
      </c>
    </row>
    <row r="62" spans="3:8" x14ac:dyDescent="0.25">
      <c r="C62" s="162" t="s">
        <v>87</v>
      </c>
      <c r="D62" s="162"/>
      <c r="E62" s="162"/>
      <c r="F62" s="162"/>
      <c r="G62" s="162"/>
      <c r="H62" s="162"/>
    </row>
    <row r="72" spans="2:5" ht="45" x14ac:dyDescent="0.25">
      <c r="B72" s="11">
        <v>3</v>
      </c>
      <c r="C72" s="13" t="s">
        <v>63</v>
      </c>
      <c r="D72" s="18" t="s">
        <v>59</v>
      </c>
      <c r="E72" s="18" t="s">
        <v>60</v>
      </c>
    </row>
    <row r="73" spans="2:5" x14ac:dyDescent="0.25">
      <c r="C73" s="13" t="s">
        <v>56</v>
      </c>
      <c r="D73" s="1">
        <f>COUNTIF(Table1!M2:M79,"&lt;=" &amp; _xlfn.QUARTILE.INC(Table1!M2:M79,1))</f>
        <v>20</v>
      </c>
      <c r="E73" s="1">
        <f>_xlfn.QUARTILE.INC(Table1!M2:M79,1)</f>
        <v>2.625</v>
      </c>
    </row>
    <row r="74" spans="2:5" x14ac:dyDescent="0.25">
      <c r="C74" s="13" t="s">
        <v>55</v>
      </c>
      <c r="D74" s="1">
        <f>COUNTIF(Table1!M2:M79,"&lt;=" &amp; _xlfn.QUARTILE.INC(Table1!M2:M79,2))</f>
        <v>40</v>
      </c>
      <c r="E74" s="1">
        <f>_xlfn.QUARTILE.INC(Table1!M2:M79,2)</f>
        <v>3.8</v>
      </c>
    </row>
    <row r="75" spans="2:5" x14ac:dyDescent="0.25">
      <c r="C75" s="13" t="s">
        <v>57</v>
      </c>
      <c r="D75" s="1">
        <f>COUNTIF(Table1!M3:M79,"&lt;=" &amp; _xlfn.QUARTILE.INC(Table1!M3:M79,3))</f>
        <v>58</v>
      </c>
      <c r="E75" s="1">
        <f>_xlfn.QUARTILE.INC(Table1!M2:M79,3)</f>
        <v>5.2750000000000004</v>
      </c>
    </row>
    <row r="76" spans="2:5" x14ac:dyDescent="0.25">
      <c r="C76" s="13" t="s">
        <v>58</v>
      </c>
      <c r="D76" s="1">
        <f>D75-D73</f>
        <v>38</v>
      </c>
      <c r="E76" s="1">
        <f>E75-E73</f>
        <v>2.6500000000000004</v>
      </c>
    </row>
    <row r="111" spans="2:9" x14ac:dyDescent="0.25">
      <c r="B111" s="11">
        <v>4</v>
      </c>
      <c r="C111" s="14" t="s">
        <v>62</v>
      </c>
      <c r="D111" s="14" t="s">
        <v>51</v>
      </c>
      <c r="E111" s="14"/>
      <c r="F111" s="14"/>
      <c r="G111" s="14"/>
      <c r="H111" s="14"/>
      <c r="I111" s="14"/>
    </row>
    <row r="112" spans="2:9" x14ac:dyDescent="0.25">
      <c r="C112" s="14" t="s">
        <v>1</v>
      </c>
      <c r="D112" s="14">
        <v>2019</v>
      </c>
      <c r="E112" s="14">
        <v>2020</v>
      </c>
      <c r="F112" s="14">
        <v>2021</v>
      </c>
      <c r="G112" s="14">
        <v>2022</v>
      </c>
      <c r="H112" s="14">
        <v>2023</v>
      </c>
      <c r="I112" s="14" t="s">
        <v>37</v>
      </c>
    </row>
    <row r="113" spans="3:14" x14ac:dyDescent="0.25">
      <c r="C113" s="11">
        <v>1</v>
      </c>
      <c r="D113">
        <v>0</v>
      </c>
      <c r="E113">
        <v>0.5</v>
      </c>
      <c r="F113">
        <v>1.7</v>
      </c>
      <c r="G113">
        <v>5.8</v>
      </c>
      <c r="H113">
        <v>8.5</v>
      </c>
      <c r="I113">
        <v>16.5</v>
      </c>
    </row>
    <row r="114" spans="3:14" x14ac:dyDescent="0.25">
      <c r="C114" s="11">
        <v>2</v>
      </c>
      <c r="D114">
        <v>0.9</v>
      </c>
      <c r="E114">
        <v>0.6</v>
      </c>
      <c r="F114">
        <v>1.8</v>
      </c>
      <c r="G114">
        <v>6</v>
      </c>
      <c r="H114">
        <v>8.6999999999999993</v>
      </c>
      <c r="I114">
        <v>18</v>
      </c>
    </row>
    <row r="115" spans="3:14" x14ac:dyDescent="0.25">
      <c r="C115" s="11">
        <v>3</v>
      </c>
      <c r="D115">
        <v>0.7</v>
      </c>
      <c r="E115">
        <v>0.7</v>
      </c>
      <c r="F115">
        <v>1.9</v>
      </c>
      <c r="G115">
        <v>6.2</v>
      </c>
      <c r="H115">
        <v>8.8999999999999986</v>
      </c>
      <c r="I115">
        <v>18.399999999999999</v>
      </c>
    </row>
    <row r="116" spans="3:14" x14ac:dyDescent="0.25">
      <c r="C116" s="11">
        <v>4</v>
      </c>
      <c r="D116">
        <v>0.6</v>
      </c>
      <c r="E116">
        <v>0.8</v>
      </c>
      <c r="F116">
        <v>2</v>
      </c>
      <c r="G116">
        <v>6.4</v>
      </c>
      <c r="H116">
        <v>9.1000000000000014</v>
      </c>
      <c r="I116">
        <v>18.900000000000002</v>
      </c>
    </row>
    <row r="117" spans="3:14" x14ac:dyDescent="0.25">
      <c r="C117" s="11">
        <v>5</v>
      </c>
      <c r="D117">
        <v>0.5</v>
      </c>
      <c r="E117">
        <v>0.9</v>
      </c>
      <c r="F117">
        <v>2.1</v>
      </c>
      <c r="G117">
        <v>6.6</v>
      </c>
      <c r="H117">
        <v>9.3000000000000007</v>
      </c>
      <c r="I117">
        <v>19.399999999999999</v>
      </c>
      <c r="N117" s="25"/>
    </row>
    <row r="118" spans="3:14" x14ac:dyDescent="0.25">
      <c r="C118" s="11">
        <v>6</v>
      </c>
      <c r="D118">
        <v>0.4</v>
      </c>
      <c r="E118">
        <v>1</v>
      </c>
      <c r="F118">
        <v>2.2000000000000002</v>
      </c>
      <c r="G118">
        <v>6.8</v>
      </c>
      <c r="H118">
        <v>9.5</v>
      </c>
      <c r="I118">
        <v>19.899999999999999</v>
      </c>
      <c r="N118" s="25"/>
    </row>
    <row r="119" spans="3:14" x14ac:dyDescent="0.25">
      <c r="C119" s="11">
        <v>7</v>
      </c>
      <c r="D119">
        <v>0.3</v>
      </c>
      <c r="E119">
        <v>1.1000000000000001</v>
      </c>
      <c r="F119">
        <v>4.5999999999999996</v>
      </c>
      <c r="G119">
        <v>3.5</v>
      </c>
      <c r="H119">
        <v>4.7</v>
      </c>
      <c r="I119">
        <v>14.2</v>
      </c>
      <c r="N119" s="25"/>
    </row>
    <row r="120" spans="3:14" x14ac:dyDescent="0.25">
      <c r="C120" s="11">
        <v>8</v>
      </c>
      <c r="D120">
        <v>0.2</v>
      </c>
      <c r="E120">
        <v>1.2</v>
      </c>
      <c r="F120">
        <v>4.8</v>
      </c>
      <c r="G120">
        <v>3.6</v>
      </c>
      <c r="H120">
        <v>4.8</v>
      </c>
      <c r="I120">
        <v>14.599999999999998</v>
      </c>
      <c r="N120" s="25"/>
    </row>
    <row r="121" spans="3:14" x14ac:dyDescent="0.25">
      <c r="C121" s="11">
        <v>9</v>
      </c>
      <c r="D121">
        <v>0.1</v>
      </c>
      <c r="E121">
        <v>1.3</v>
      </c>
      <c r="F121">
        <v>5</v>
      </c>
      <c r="G121">
        <v>3.7</v>
      </c>
      <c r="H121">
        <v>4.9000000000000004</v>
      </c>
      <c r="I121">
        <v>15.000000000000002</v>
      </c>
    </row>
    <row r="122" spans="3:14" x14ac:dyDescent="0.25">
      <c r="C122" s="11">
        <v>10</v>
      </c>
      <c r="D122">
        <v>0.2</v>
      </c>
      <c r="E122">
        <v>1.4</v>
      </c>
      <c r="F122">
        <v>5.2</v>
      </c>
      <c r="G122">
        <v>3.8</v>
      </c>
      <c r="H122">
        <v>5</v>
      </c>
      <c r="I122">
        <v>15.6</v>
      </c>
    </row>
    <row r="123" spans="3:14" x14ac:dyDescent="0.25">
      <c r="C123" s="11">
        <v>11</v>
      </c>
      <c r="D123">
        <v>0.3</v>
      </c>
      <c r="E123">
        <v>1.5</v>
      </c>
      <c r="F123">
        <v>5.4</v>
      </c>
      <c r="G123">
        <v>3.9</v>
      </c>
      <c r="H123">
        <v>5.0999999999999996</v>
      </c>
      <c r="I123">
        <v>16.2</v>
      </c>
    </row>
    <row r="124" spans="3:14" x14ac:dyDescent="0.25">
      <c r="C124" s="11">
        <v>12</v>
      </c>
      <c r="D124">
        <v>0.4</v>
      </c>
      <c r="E124">
        <v>1.6</v>
      </c>
      <c r="F124">
        <v>5.6</v>
      </c>
      <c r="G124">
        <v>4</v>
      </c>
      <c r="H124">
        <v>5.2</v>
      </c>
      <c r="I124">
        <v>16.8</v>
      </c>
    </row>
    <row r="125" spans="3:14" x14ac:dyDescent="0.25">
      <c r="C125" s="16" t="s">
        <v>37</v>
      </c>
      <c r="D125" s="14">
        <v>4.6000000000000005</v>
      </c>
      <c r="E125" s="14">
        <v>12.6</v>
      </c>
      <c r="F125" s="14">
        <v>42.3</v>
      </c>
      <c r="G125" s="14">
        <v>60.3</v>
      </c>
      <c r="H125" s="14">
        <v>83.7</v>
      </c>
      <c r="I125" s="14">
        <v>203.5</v>
      </c>
    </row>
    <row r="129" spans="2:11" x14ac:dyDescent="0.25">
      <c r="B129" s="11"/>
      <c r="E129" s="24" t="s">
        <v>83</v>
      </c>
      <c r="F129" s="24"/>
      <c r="G129" s="24"/>
      <c r="H129" s="24"/>
      <c r="I129" s="24"/>
    </row>
    <row r="130" spans="2:11" x14ac:dyDescent="0.25">
      <c r="E130" s="70" t="s">
        <v>84</v>
      </c>
      <c r="F130" s="70"/>
      <c r="G130" s="70"/>
      <c r="H130" s="70"/>
      <c r="I130" s="19"/>
    </row>
    <row r="131" spans="2:11" x14ac:dyDescent="0.25">
      <c r="E131" s="24" t="s">
        <v>85</v>
      </c>
      <c r="F131" s="24"/>
      <c r="G131" s="24"/>
      <c r="H131" s="24"/>
      <c r="I131" s="24"/>
    </row>
    <row r="132" spans="2:11" x14ac:dyDescent="0.25">
      <c r="E132" s="162" t="s">
        <v>86</v>
      </c>
      <c r="F132" s="162"/>
      <c r="G132" s="162"/>
      <c r="H132" s="162"/>
      <c r="I132" s="162"/>
      <c r="J132" s="162"/>
      <c r="K132" s="162"/>
    </row>
    <row r="135" spans="2:11" x14ac:dyDescent="0.25">
      <c r="C135" s="19" t="s">
        <v>1</v>
      </c>
      <c r="D135" s="19" t="s">
        <v>45</v>
      </c>
      <c r="E135" s="19" t="s">
        <v>44</v>
      </c>
      <c r="F135" s="19" t="s">
        <v>43</v>
      </c>
    </row>
    <row r="136" spans="2:11" x14ac:dyDescent="0.25">
      <c r="C136" s="11">
        <v>1</v>
      </c>
      <c r="D136">
        <v>30.8</v>
      </c>
      <c r="E136">
        <v>0.38</v>
      </c>
      <c r="F136">
        <v>1.59</v>
      </c>
    </row>
    <row r="137" spans="2:11" x14ac:dyDescent="0.25">
      <c r="C137" s="11">
        <v>2</v>
      </c>
      <c r="D137">
        <v>31.5</v>
      </c>
      <c r="E137">
        <v>0.31000000000000005</v>
      </c>
      <c r="F137">
        <v>1.6400000000000001</v>
      </c>
    </row>
    <row r="138" spans="2:11" x14ac:dyDescent="0.25">
      <c r="C138" s="11">
        <v>3</v>
      </c>
      <c r="D138">
        <v>32.1</v>
      </c>
      <c r="E138">
        <v>0.45</v>
      </c>
      <c r="F138">
        <v>1.6900000000000002</v>
      </c>
    </row>
    <row r="139" spans="2:11" x14ac:dyDescent="0.25">
      <c r="C139" s="11">
        <v>4</v>
      </c>
      <c r="D139">
        <v>32.799999999999997</v>
      </c>
      <c r="E139">
        <v>0.36</v>
      </c>
      <c r="F139">
        <v>1.74</v>
      </c>
    </row>
    <row r="140" spans="2:11" x14ac:dyDescent="0.25">
      <c r="C140" s="11">
        <v>5</v>
      </c>
      <c r="D140">
        <v>33.5</v>
      </c>
      <c r="E140">
        <v>0.28999999999999998</v>
      </c>
      <c r="F140">
        <v>1.7899999999999998</v>
      </c>
    </row>
    <row r="141" spans="2:11" x14ac:dyDescent="0.25">
      <c r="C141" s="11">
        <v>6</v>
      </c>
      <c r="D141">
        <v>34.200000000000003</v>
      </c>
      <c r="E141">
        <v>0.4</v>
      </c>
      <c r="F141">
        <v>1.8399999999999999</v>
      </c>
    </row>
    <row r="142" spans="2:11" x14ac:dyDescent="0.25">
      <c r="C142" s="11">
        <v>7</v>
      </c>
      <c r="D142">
        <v>26.6</v>
      </c>
      <c r="E142">
        <v>0.25</v>
      </c>
      <c r="F142">
        <v>1.3</v>
      </c>
    </row>
    <row r="143" spans="2:11" x14ac:dyDescent="0.25">
      <c r="C143" s="11">
        <v>8</v>
      </c>
      <c r="D143">
        <v>27.200000000000003</v>
      </c>
      <c r="E143">
        <v>0.19</v>
      </c>
      <c r="F143">
        <v>1.3399999999999999</v>
      </c>
    </row>
    <row r="144" spans="2:11" x14ac:dyDescent="0.25">
      <c r="C144" s="11">
        <v>9</v>
      </c>
      <c r="D144">
        <v>27.799999999999997</v>
      </c>
      <c r="E144">
        <v>0.31000000000000005</v>
      </c>
      <c r="F144">
        <v>1.38</v>
      </c>
    </row>
    <row r="145" spans="3:9" x14ac:dyDescent="0.25">
      <c r="C145" s="11">
        <v>10</v>
      </c>
      <c r="D145">
        <v>28.4</v>
      </c>
      <c r="E145">
        <v>0.30000000000000004</v>
      </c>
      <c r="F145">
        <v>1.42</v>
      </c>
    </row>
    <row r="146" spans="3:9" x14ac:dyDescent="0.25">
      <c r="C146" s="11">
        <v>11</v>
      </c>
      <c r="D146">
        <v>29</v>
      </c>
      <c r="E146">
        <v>0.24000000000000002</v>
      </c>
      <c r="F146">
        <v>1.46</v>
      </c>
    </row>
    <row r="147" spans="3:9" x14ac:dyDescent="0.25">
      <c r="C147" s="11">
        <v>12</v>
      </c>
      <c r="D147">
        <v>29.600000000000005</v>
      </c>
      <c r="E147">
        <v>0.36</v>
      </c>
      <c r="F147">
        <v>1.5</v>
      </c>
    </row>
    <row r="148" spans="3:9" x14ac:dyDescent="0.25">
      <c r="C148" s="24" t="s">
        <v>37</v>
      </c>
      <c r="D148" s="19">
        <v>363.5</v>
      </c>
      <c r="E148" s="19">
        <v>3.8400000000000003</v>
      </c>
      <c r="F148" s="19">
        <v>18.690000000000001</v>
      </c>
    </row>
    <row r="151" spans="3:9" x14ac:dyDescent="0.25">
      <c r="D151" s="70" t="s">
        <v>81</v>
      </c>
      <c r="E151" s="70"/>
      <c r="F151" s="19"/>
      <c r="G151" s="19"/>
      <c r="H151" s="19"/>
      <c r="I151" s="19"/>
    </row>
  </sheetData>
  <mergeCells count="9">
    <mergeCell ref="I3:L3"/>
    <mergeCell ref="G33:K33"/>
    <mergeCell ref="G32:K32"/>
    <mergeCell ref="E132:K132"/>
    <mergeCell ref="C62:H62"/>
    <mergeCell ref="G31:K31"/>
    <mergeCell ref="C10:I10"/>
    <mergeCell ref="C8:J8"/>
    <mergeCell ref="C12:L12"/>
  </mergeCells>
  <pageMargins left="0.70866141732283472" right="0.70866141732283472" top="0.74803149606299213" bottom="0.74803149606299213" header="0.31496062992125984" footer="0.31496062992125984"/>
  <pageSetup paperSize="3" orientation="landscape" r:id="rId5"/>
  <colBreaks count="1" manualBreakCount="1">
    <brk id="14" max="152" man="1"/>
  </colBreaks>
  <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E1A8-0103-4C82-8375-9CAFF01E1E73}">
  <dimension ref="B1:O122"/>
  <sheetViews>
    <sheetView topLeftCell="B68" zoomScaleNormal="100" workbookViewId="0">
      <selection activeCell="E36" sqref="E36"/>
    </sheetView>
  </sheetViews>
  <sheetFormatPr defaultRowHeight="15" x14ac:dyDescent="0.25"/>
  <cols>
    <col min="1" max="1" width="7.28515625" customWidth="1"/>
    <col min="2" max="2" width="10.7109375" customWidth="1"/>
    <col min="3" max="3" width="18.42578125" customWidth="1"/>
    <col min="4" max="4" width="11" customWidth="1"/>
    <col min="5" max="5" width="13.85546875" customWidth="1"/>
    <col min="6" max="6" width="13.140625" bestFit="1" customWidth="1"/>
    <col min="7" max="7" width="14.42578125" bestFit="1" customWidth="1"/>
    <col min="8" max="8" width="19.7109375" customWidth="1"/>
    <col min="9" max="9" width="14.42578125" customWidth="1"/>
    <col min="10" max="10" width="11.28515625" customWidth="1"/>
    <col min="11" max="11" width="9.140625" customWidth="1"/>
  </cols>
  <sheetData>
    <row r="1" spans="2:14" ht="36.75" thickBot="1" x14ac:dyDescent="0.6">
      <c r="G1" s="159" t="s">
        <v>269</v>
      </c>
      <c r="H1" s="160"/>
      <c r="I1" s="160"/>
      <c r="J1" s="161"/>
    </row>
    <row r="3" spans="2:14" x14ac:dyDescent="0.25">
      <c r="B3">
        <v>1</v>
      </c>
      <c r="C3" s="163" t="s">
        <v>64</v>
      </c>
      <c r="D3" s="163"/>
      <c r="E3" s="163"/>
      <c r="F3" s="163"/>
      <c r="G3" s="163"/>
      <c r="H3" s="163"/>
      <c r="I3" s="163"/>
    </row>
    <row r="5" spans="2:14" x14ac:dyDescent="0.25">
      <c r="B5">
        <v>2</v>
      </c>
      <c r="C5" s="163" t="s">
        <v>65</v>
      </c>
      <c r="D5" s="163"/>
      <c r="E5" s="163"/>
      <c r="F5" s="163"/>
      <c r="G5" s="163"/>
      <c r="H5" s="163"/>
      <c r="I5" s="163"/>
      <c r="J5" s="163"/>
      <c r="K5" s="163"/>
      <c r="L5" s="163"/>
    </row>
    <row r="7" spans="2:14" x14ac:dyDescent="0.25">
      <c r="B7">
        <v>3</v>
      </c>
      <c r="C7" s="163" t="s">
        <v>66</v>
      </c>
      <c r="D7" s="163"/>
      <c r="E7" s="163"/>
      <c r="F7" s="163"/>
      <c r="G7" s="163"/>
      <c r="H7" s="163"/>
      <c r="I7" s="163"/>
      <c r="J7" s="163"/>
      <c r="K7" s="163"/>
    </row>
    <row r="9" spans="2:14" x14ac:dyDescent="0.25">
      <c r="B9">
        <v>4</v>
      </c>
      <c r="C9" s="163" t="s">
        <v>67</v>
      </c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</row>
    <row r="11" spans="2:14" x14ac:dyDescent="0.25">
      <c r="B11">
        <v>5</v>
      </c>
      <c r="C11" s="163" t="s">
        <v>68</v>
      </c>
      <c r="D11" s="163"/>
      <c r="E11" s="163"/>
      <c r="F11" s="163"/>
      <c r="G11" s="163"/>
      <c r="H11" s="163"/>
      <c r="I11" s="163"/>
    </row>
    <row r="16" spans="2:14" ht="30" x14ac:dyDescent="0.25">
      <c r="C16" s="21"/>
      <c r="D16" s="22" t="s">
        <v>69</v>
      </c>
      <c r="E16" s="21" t="s">
        <v>72</v>
      </c>
    </row>
    <row r="17" spans="2:6" ht="60" x14ac:dyDescent="0.25">
      <c r="B17" s="12">
        <v>1</v>
      </c>
      <c r="C17" s="22" t="s">
        <v>70</v>
      </c>
      <c r="D17" s="1">
        <f>CORREL(Table1!L2:L79,Table1!H2:H79)</f>
        <v>-0.96069160382561869</v>
      </c>
      <c r="E17" s="1">
        <f>_xlfn.COVARIANCE.P(Table1!L2:L79,Table1!H2:H79)</f>
        <v>-1595.4233234714006</v>
      </c>
    </row>
    <row r="18" spans="2:6" ht="36" customHeight="1" x14ac:dyDescent="0.25"/>
    <row r="19" spans="2:6" ht="54" customHeight="1" x14ac:dyDescent="0.25">
      <c r="B19" s="12">
        <v>2</v>
      </c>
      <c r="C19" s="22" t="s">
        <v>71</v>
      </c>
      <c r="D19" s="1">
        <f>CORREL(Table1!I2:I79,Table1!J2:J79)</f>
        <v>-0.97462943756261033</v>
      </c>
      <c r="E19" s="1">
        <f>_xlfn.COVARIANCE.P(Table1!I2:I79,Table1!J2:J79)</f>
        <v>-67.34779750164364</v>
      </c>
    </row>
    <row r="20" spans="2:6" ht="45" x14ac:dyDescent="0.25">
      <c r="C20" s="22" t="s">
        <v>73</v>
      </c>
      <c r="D20" s="1">
        <f>CORREL(Table1!I2:I79,Table1!C2:C79)</f>
        <v>0.9778780348547863</v>
      </c>
      <c r="E20" s="1">
        <f>_xlfn.COVARIANCE.P(Table1!I2:I79,Table1!C2:C79)</f>
        <v>0.9845134779750162</v>
      </c>
    </row>
    <row r="21" spans="2:6" ht="45" x14ac:dyDescent="0.25">
      <c r="C21" s="22" t="s">
        <v>74</v>
      </c>
      <c r="D21" s="1">
        <f>CORREL(Table1!C2:C79,Table1!J2:J79)</f>
        <v>-0.99533189984641968</v>
      </c>
      <c r="E21" s="1">
        <f>_xlfn.COVARIANCE.P(Table1!J2:J79,Table1!C2:C79)</f>
        <v>-1.7307281393819862</v>
      </c>
    </row>
    <row r="24" spans="2:6" ht="30" x14ac:dyDescent="0.25">
      <c r="C24" s="20" t="s">
        <v>92</v>
      </c>
    </row>
    <row r="26" spans="2:6" x14ac:dyDescent="0.25">
      <c r="B26" s="28"/>
      <c r="C26" s="28" t="s">
        <v>2</v>
      </c>
      <c r="D26" s="28" t="s">
        <v>8</v>
      </c>
      <c r="E26" s="28" t="s">
        <v>9</v>
      </c>
    </row>
    <row r="27" spans="2:6" ht="30" x14ac:dyDescent="0.25">
      <c r="B27" s="30" t="s">
        <v>2</v>
      </c>
      <c r="C27" s="1">
        <v>1</v>
      </c>
      <c r="D27" s="1"/>
      <c r="E27" s="1"/>
    </row>
    <row r="28" spans="2:6" ht="30" x14ac:dyDescent="0.25">
      <c r="B28" s="22" t="s">
        <v>8</v>
      </c>
      <c r="C28" s="1">
        <v>0.9778780348547863</v>
      </c>
      <c r="D28" s="1">
        <v>1</v>
      </c>
      <c r="E28" s="1"/>
    </row>
    <row r="29" spans="2:6" x14ac:dyDescent="0.25">
      <c r="B29" s="21" t="s">
        <v>9</v>
      </c>
      <c r="C29" s="29">
        <v>-0.99533189984641968</v>
      </c>
      <c r="D29" s="1">
        <v>-0.97462943756261033</v>
      </c>
      <c r="E29" s="1">
        <v>1</v>
      </c>
    </row>
    <row r="31" spans="2:6" x14ac:dyDescent="0.25">
      <c r="B31" s="70" t="s">
        <v>276</v>
      </c>
      <c r="C31" s="70"/>
      <c r="D31" s="70"/>
      <c r="E31" s="71"/>
      <c r="F31" s="71"/>
    </row>
    <row r="32" spans="2:6" x14ac:dyDescent="0.25">
      <c r="B32" s="162" t="s">
        <v>275</v>
      </c>
      <c r="C32" s="162"/>
    </row>
    <row r="38" spans="2:11" x14ac:dyDescent="0.25">
      <c r="B38" s="12">
        <v>3</v>
      </c>
      <c r="F38" s="12">
        <v>4</v>
      </c>
    </row>
    <row r="40" spans="2:11" ht="30" x14ac:dyDescent="0.25">
      <c r="B40" s="27"/>
      <c r="C40" s="27" t="s">
        <v>182</v>
      </c>
      <c r="D40" s="27" t="s">
        <v>3</v>
      </c>
      <c r="G40" s="22" t="s">
        <v>78</v>
      </c>
      <c r="H40" s="22" t="s">
        <v>69</v>
      </c>
    </row>
    <row r="41" spans="2:11" ht="60" x14ac:dyDescent="0.25">
      <c r="B41" s="21" t="s">
        <v>10</v>
      </c>
      <c r="C41" s="1">
        <v>1</v>
      </c>
      <c r="D41" s="1"/>
      <c r="G41" s="22" t="s">
        <v>76</v>
      </c>
      <c r="H41" s="1">
        <f>CORREL(Table1!I2:I79,Table1!L2:L79)</f>
        <v>0.97760336297865302</v>
      </c>
    </row>
    <row r="42" spans="2:11" x14ac:dyDescent="0.25">
      <c r="B42" s="21" t="s">
        <v>3</v>
      </c>
      <c r="C42" s="1">
        <v>0.55020741758110603</v>
      </c>
      <c r="D42" s="1">
        <v>1</v>
      </c>
      <c r="G42" s="21" t="s">
        <v>9</v>
      </c>
      <c r="H42" s="1">
        <f>CORREL(Table1!J2:J79,Table1!L2:L79)</f>
        <v>-0.9960774154168659</v>
      </c>
    </row>
    <row r="43" spans="2:11" ht="30" x14ac:dyDescent="0.25">
      <c r="G43" s="22" t="s">
        <v>75</v>
      </c>
      <c r="H43" s="1">
        <f>CORREL(Table1!K2:K79,Table1!L2:L79)</f>
        <v>0.9889618915448305</v>
      </c>
    </row>
    <row r="44" spans="2:11" ht="45" x14ac:dyDescent="0.25">
      <c r="B44" s="21"/>
      <c r="C44" s="21" t="s">
        <v>4</v>
      </c>
      <c r="D44" s="22" t="s">
        <v>182</v>
      </c>
    </row>
    <row r="45" spans="2:11" x14ac:dyDescent="0.25">
      <c r="B45" s="21" t="s">
        <v>4</v>
      </c>
      <c r="C45" s="1">
        <v>1</v>
      </c>
      <c r="D45" s="1"/>
    </row>
    <row r="46" spans="2:11" ht="45" x14ac:dyDescent="0.25">
      <c r="B46" s="22" t="s">
        <v>182</v>
      </c>
      <c r="C46" s="1">
        <v>0.59463236551118259</v>
      </c>
      <c r="D46" s="1">
        <v>1</v>
      </c>
    </row>
    <row r="47" spans="2:11" ht="45" x14ac:dyDescent="0.25">
      <c r="G47" s="27"/>
      <c r="H47" s="27" t="s">
        <v>8</v>
      </c>
      <c r="I47" s="27" t="s">
        <v>9</v>
      </c>
      <c r="J47" s="32" t="s">
        <v>96</v>
      </c>
      <c r="K47" s="32" t="s">
        <v>94</v>
      </c>
    </row>
    <row r="48" spans="2:11" x14ac:dyDescent="0.25">
      <c r="B48" s="19" t="s">
        <v>175</v>
      </c>
      <c r="C48" s="19"/>
      <c r="D48" s="19"/>
      <c r="E48" s="52"/>
      <c r="G48" s="22" t="s">
        <v>8</v>
      </c>
      <c r="H48" s="1">
        <v>1</v>
      </c>
      <c r="I48" s="1"/>
      <c r="J48" s="1"/>
      <c r="K48" s="1"/>
    </row>
    <row r="49" spans="2:11" x14ac:dyDescent="0.25">
      <c r="B49" s="19" t="s">
        <v>176</v>
      </c>
      <c r="C49" s="19"/>
      <c r="D49" s="19"/>
      <c r="G49" s="21" t="s">
        <v>9</v>
      </c>
      <c r="H49" s="1">
        <v>-0.97462943756261033</v>
      </c>
      <c r="I49" s="1">
        <v>1</v>
      </c>
      <c r="J49" s="1"/>
      <c r="K49" s="1"/>
    </row>
    <row r="50" spans="2:11" ht="30" x14ac:dyDescent="0.25">
      <c r="G50" s="22" t="s">
        <v>95</v>
      </c>
      <c r="H50" s="1">
        <v>0.96190170239009121</v>
      </c>
      <c r="I50" s="1">
        <v>-0.98763739163836428</v>
      </c>
      <c r="J50" s="1">
        <v>1</v>
      </c>
      <c r="K50" s="1"/>
    </row>
    <row r="51" spans="2:11" ht="30" x14ac:dyDescent="0.25">
      <c r="G51" s="22" t="s">
        <v>93</v>
      </c>
      <c r="H51" s="1">
        <v>0.97760336297865302</v>
      </c>
      <c r="I51" s="1">
        <v>-0.9960774154168659</v>
      </c>
      <c r="J51" s="1">
        <v>0.9889618915448305</v>
      </c>
      <c r="K51" s="1">
        <v>1</v>
      </c>
    </row>
    <row r="58" spans="2:11" x14ac:dyDescent="0.25">
      <c r="B58" s="12">
        <v>5</v>
      </c>
      <c r="C58" s="21"/>
      <c r="D58" s="21" t="s">
        <v>69</v>
      </c>
      <c r="F58" s="19" t="s">
        <v>82</v>
      </c>
      <c r="G58" s="19" t="s">
        <v>53</v>
      </c>
      <c r="H58" s="19" t="s">
        <v>54</v>
      </c>
    </row>
    <row r="59" spans="2:11" ht="30" x14ac:dyDescent="0.25">
      <c r="C59" s="22" t="s">
        <v>77</v>
      </c>
      <c r="D59" s="23">
        <f>CORREL(Table1!D2:D79,Table1!M2:M79)</f>
        <v>-0.50995661654097468</v>
      </c>
      <c r="F59" s="11">
        <v>1.3</v>
      </c>
      <c r="G59">
        <v>0.27</v>
      </c>
      <c r="H59">
        <v>0.22</v>
      </c>
    </row>
    <row r="60" spans="2:11" x14ac:dyDescent="0.25">
      <c r="C60" s="21" t="s">
        <v>4</v>
      </c>
      <c r="D60" s="23">
        <f>CORREL(Table1!E2:E79,Table1!M2:M79)</f>
        <v>-0.56167433235125575</v>
      </c>
      <c r="F60" s="11">
        <v>1.4</v>
      </c>
      <c r="G60">
        <v>0.26</v>
      </c>
      <c r="H60">
        <v>0.21</v>
      </c>
    </row>
    <row r="61" spans="2:11" x14ac:dyDescent="0.25">
      <c r="F61" s="11">
        <v>1.5</v>
      </c>
      <c r="G61">
        <v>0.25</v>
      </c>
      <c r="H61">
        <v>0.2</v>
      </c>
    </row>
    <row r="62" spans="2:11" x14ac:dyDescent="0.25">
      <c r="F62" s="11">
        <v>1.6</v>
      </c>
      <c r="G62">
        <v>0.44999999999999996</v>
      </c>
      <c r="H62">
        <v>0.35</v>
      </c>
    </row>
    <row r="63" spans="2:11" x14ac:dyDescent="0.25">
      <c r="F63" s="11">
        <v>1.7</v>
      </c>
      <c r="G63">
        <v>0.43000000000000005</v>
      </c>
      <c r="H63">
        <v>0.32999999999999996</v>
      </c>
    </row>
    <row r="64" spans="2:11" x14ac:dyDescent="0.25">
      <c r="F64" s="11">
        <v>1.8</v>
      </c>
      <c r="G64">
        <v>0.41000000000000003</v>
      </c>
      <c r="H64">
        <v>0.31000000000000005</v>
      </c>
    </row>
    <row r="65" spans="6:15" x14ac:dyDescent="0.25">
      <c r="F65" s="11">
        <v>1.9</v>
      </c>
      <c r="G65">
        <v>0.39</v>
      </c>
      <c r="H65">
        <v>0.29000000000000004</v>
      </c>
    </row>
    <row r="66" spans="6:15" x14ac:dyDescent="0.25">
      <c r="F66" s="11">
        <v>2</v>
      </c>
      <c r="G66">
        <v>0.37</v>
      </c>
      <c r="H66">
        <v>0.27</v>
      </c>
    </row>
    <row r="67" spans="6:15" x14ac:dyDescent="0.25">
      <c r="F67" s="11">
        <v>2.1</v>
      </c>
      <c r="G67">
        <v>0.35</v>
      </c>
      <c r="H67">
        <v>0.25</v>
      </c>
    </row>
    <row r="68" spans="6:15" x14ac:dyDescent="0.25">
      <c r="F68" s="11">
        <v>2.2000000000000002</v>
      </c>
      <c r="G68">
        <v>0.18</v>
      </c>
      <c r="H68">
        <v>0.13</v>
      </c>
    </row>
    <row r="69" spans="6:15" x14ac:dyDescent="0.25">
      <c r="F69" s="11">
        <v>2.2999999999999998</v>
      </c>
      <c r="G69">
        <v>0.17</v>
      </c>
      <c r="H69">
        <v>0.12</v>
      </c>
    </row>
    <row r="70" spans="6:15" x14ac:dyDescent="0.25">
      <c r="F70" s="11">
        <v>2.4</v>
      </c>
      <c r="G70">
        <v>0.16</v>
      </c>
      <c r="H70">
        <v>0.11</v>
      </c>
    </row>
    <row r="71" spans="6:15" x14ac:dyDescent="0.25">
      <c r="F71" s="11">
        <v>2.5</v>
      </c>
      <c r="G71">
        <v>0.15</v>
      </c>
      <c r="H71">
        <v>0.1</v>
      </c>
    </row>
    <row r="72" spans="6:15" x14ac:dyDescent="0.25">
      <c r="F72" s="11">
        <v>2.6</v>
      </c>
      <c r="G72">
        <v>0.14000000000000001</v>
      </c>
      <c r="H72">
        <v>0.09</v>
      </c>
    </row>
    <row r="73" spans="6:15" x14ac:dyDescent="0.25">
      <c r="F73" s="11">
        <v>2.7</v>
      </c>
      <c r="G73">
        <v>0.13</v>
      </c>
      <c r="H73">
        <v>0.08</v>
      </c>
    </row>
    <row r="74" spans="6:15" x14ac:dyDescent="0.25">
      <c r="F74" s="11">
        <v>2.8</v>
      </c>
      <c r="G74">
        <v>0.12</v>
      </c>
      <c r="H74">
        <v>0.08</v>
      </c>
      <c r="I74" s="164" t="s">
        <v>79</v>
      </c>
      <c r="J74" s="164"/>
      <c r="K74" s="164"/>
      <c r="L74" s="164"/>
      <c r="M74" s="164"/>
      <c r="N74" s="164"/>
      <c r="O74" s="164"/>
    </row>
    <row r="75" spans="6:15" x14ac:dyDescent="0.25">
      <c r="F75" s="11">
        <v>2.9</v>
      </c>
      <c r="G75">
        <v>0.11</v>
      </c>
      <c r="H75">
        <v>7.0000000000000007E-2</v>
      </c>
    </row>
    <row r="76" spans="6:15" x14ac:dyDescent="0.25">
      <c r="F76" s="11">
        <v>3</v>
      </c>
      <c r="G76">
        <v>0.1</v>
      </c>
      <c r="H76">
        <v>0.06</v>
      </c>
    </row>
    <row r="77" spans="6:15" x14ac:dyDescent="0.25">
      <c r="F77" s="11">
        <v>3.1</v>
      </c>
      <c r="G77">
        <v>0.18</v>
      </c>
      <c r="H77">
        <v>0.02</v>
      </c>
    </row>
    <row r="78" spans="6:15" x14ac:dyDescent="0.25">
      <c r="F78" s="11">
        <v>3.2</v>
      </c>
      <c r="G78">
        <v>0.16</v>
      </c>
      <c r="H78">
        <v>0.04</v>
      </c>
    </row>
    <row r="79" spans="6:15" x14ac:dyDescent="0.25">
      <c r="F79" s="11">
        <v>3.3</v>
      </c>
      <c r="G79">
        <v>0.14000000000000001</v>
      </c>
      <c r="H79">
        <v>0.06</v>
      </c>
    </row>
    <row r="80" spans="6:15" x14ac:dyDescent="0.25">
      <c r="F80" s="11">
        <v>3.4</v>
      </c>
      <c r="G80">
        <v>0.12</v>
      </c>
      <c r="H80">
        <v>0.08</v>
      </c>
    </row>
    <row r="81" spans="6:8" x14ac:dyDescent="0.25">
      <c r="F81" s="11">
        <v>3.5</v>
      </c>
      <c r="G81">
        <v>0.1</v>
      </c>
      <c r="H81">
        <v>0.1</v>
      </c>
    </row>
    <row r="82" spans="6:8" x14ac:dyDescent="0.25">
      <c r="F82" s="11">
        <v>3.6</v>
      </c>
      <c r="G82">
        <v>0.08</v>
      </c>
      <c r="H82">
        <v>0.2</v>
      </c>
    </row>
    <row r="83" spans="6:8" x14ac:dyDescent="0.25">
      <c r="F83" s="11">
        <v>3.7</v>
      </c>
      <c r="G83">
        <v>0.06</v>
      </c>
      <c r="H83">
        <v>0.18</v>
      </c>
    </row>
    <row r="84" spans="6:8" x14ac:dyDescent="0.25">
      <c r="F84" s="11">
        <v>3.8</v>
      </c>
      <c r="G84">
        <v>0.04</v>
      </c>
      <c r="H84">
        <v>0.16</v>
      </c>
    </row>
    <row r="85" spans="6:8" x14ac:dyDescent="0.25">
      <c r="F85" s="11">
        <v>3.9</v>
      </c>
      <c r="G85">
        <v>0.02</v>
      </c>
      <c r="H85">
        <v>0.16</v>
      </c>
    </row>
    <row r="86" spans="6:8" x14ac:dyDescent="0.25">
      <c r="F86" s="11">
        <v>4</v>
      </c>
      <c r="G86">
        <v>0.02</v>
      </c>
      <c r="H86">
        <v>0.14000000000000001</v>
      </c>
    </row>
    <row r="87" spans="6:8" x14ac:dyDescent="0.25">
      <c r="F87" s="11">
        <v>4.0999999999999996</v>
      </c>
      <c r="G87">
        <v>0.04</v>
      </c>
      <c r="H87">
        <v>0.12</v>
      </c>
    </row>
    <row r="88" spans="6:8" x14ac:dyDescent="0.25">
      <c r="F88" s="11">
        <v>4.2</v>
      </c>
      <c r="G88">
        <v>0.06</v>
      </c>
      <c r="H88">
        <v>0.02</v>
      </c>
    </row>
    <row r="89" spans="6:8" x14ac:dyDescent="0.25">
      <c r="F89" s="11">
        <v>4.3</v>
      </c>
      <c r="G89">
        <v>0.04</v>
      </c>
      <c r="H89">
        <v>0.02</v>
      </c>
    </row>
    <row r="90" spans="6:8" x14ac:dyDescent="0.25">
      <c r="F90" s="11">
        <v>4.4000000000000004</v>
      </c>
      <c r="G90">
        <v>0.05</v>
      </c>
      <c r="H90">
        <v>0.03</v>
      </c>
    </row>
    <row r="91" spans="6:8" x14ac:dyDescent="0.25">
      <c r="F91" s="11">
        <v>4.5</v>
      </c>
      <c r="G91">
        <v>0.06</v>
      </c>
      <c r="H91">
        <v>0.04</v>
      </c>
    </row>
    <row r="92" spans="6:8" x14ac:dyDescent="0.25">
      <c r="F92" s="11">
        <v>4.5999999999999996</v>
      </c>
      <c r="G92">
        <v>7.0000000000000007E-2</v>
      </c>
      <c r="H92">
        <v>0.05</v>
      </c>
    </row>
    <row r="93" spans="6:8" x14ac:dyDescent="0.25">
      <c r="F93" s="11">
        <v>4.7</v>
      </c>
      <c r="G93">
        <v>0.08</v>
      </c>
      <c r="H93">
        <v>7.0000000000000007E-2</v>
      </c>
    </row>
    <row r="94" spans="6:8" x14ac:dyDescent="0.25">
      <c r="F94" s="11">
        <v>4.8</v>
      </c>
      <c r="G94">
        <v>0.1</v>
      </c>
      <c r="H94">
        <v>7.0000000000000007E-2</v>
      </c>
    </row>
    <row r="95" spans="6:8" x14ac:dyDescent="0.25">
      <c r="F95" s="11">
        <v>4.9000000000000004</v>
      </c>
      <c r="G95">
        <v>0.11</v>
      </c>
      <c r="H95">
        <v>0.06</v>
      </c>
    </row>
    <row r="96" spans="6:8" x14ac:dyDescent="0.25">
      <c r="F96" s="11">
        <v>5</v>
      </c>
      <c r="G96">
        <v>0.1</v>
      </c>
      <c r="H96">
        <v>0.05</v>
      </c>
    </row>
    <row r="97" spans="6:8" x14ac:dyDescent="0.25">
      <c r="F97" s="11">
        <v>5.0999999999999996</v>
      </c>
      <c r="G97">
        <v>0.1</v>
      </c>
      <c r="H97">
        <v>0.01</v>
      </c>
    </row>
    <row r="98" spans="6:8" x14ac:dyDescent="0.25">
      <c r="F98" s="11">
        <v>5.2</v>
      </c>
      <c r="G98">
        <v>0.08</v>
      </c>
      <c r="H98">
        <v>0.02</v>
      </c>
    </row>
    <row r="99" spans="6:8" x14ac:dyDescent="0.25">
      <c r="F99" s="11">
        <v>5.3</v>
      </c>
      <c r="G99">
        <v>0.09</v>
      </c>
      <c r="H99">
        <v>0.03</v>
      </c>
    </row>
    <row r="100" spans="6:8" x14ac:dyDescent="0.25">
      <c r="F100" s="11">
        <v>5.4</v>
      </c>
      <c r="G100">
        <v>0.11</v>
      </c>
      <c r="H100">
        <v>0.04</v>
      </c>
    </row>
    <row r="101" spans="6:8" x14ac:dyDescent="0.25">
      <c r="F101" s="11">
        <v>5.5</v>
      </c>
      <c r="G101">
        <v>0.1</v>
      </c>
      <c r="H101">
        <v>0.05</v>
      </c>
    </row>
    <row r="102" spans="6:8" x14ac:dyDescent="0.25">
      <c r="F102" s="11">
        <v>5.6</v>
      </c>
      <c r="G102">
        <v>0.08</v>
      </c>
      <c r="H102">
        <v>0.06</v>
      </c>
    </row>
    <row r="103" spans="6:8" x14ac:dyDescent="0.25">
      <c r="F103" s="11">
        <v>5.7</v>
      </c>
      <c r="G103">
        <v>0.09</v>
      </c>
      <c r="H103">
        <v>7.0000000000000007E-2</v>
      </c>
    </row>
    <row r="104" spans="6:8" x14ac:dyDescent="0.25">
      <c r="F104" s="11">
        <v>5.8</v>
      </c>
      <c r="G104">
        <v>0.12</v>
      </c>
      <c r="H104">
        <v>0.09</v>
      </c>
    </row>
    <row r="105" spans="6:8" x14ac:dyDescent="0.25">
      <c r="F105" s="11">
        <v>5.9</v>
      </c>
      <c r="G105">
        <v>0.1</v>
      </c>
      <c r="H105">
        <v>0.09</v>
      </c>
    </row>
    <row r="106" spans="6:8" x14ac:dyDescent="0.25">
      <c r="F106" s="11">
        <v>6</v>
      </c>
      <c r="G106">
        <v>0.1</v>
      </c>
      <c r="H106">
        <v>0.08</v>
      </c>
    </row>
    <row r="107" spans="6:8" x14ac:dyDescent="0.25">
      <c r="F107" s="11">
        <v>6.1</v>
      </c>
      <c r="G107">
        <v>0.1</v>
      </c>
      <c r="H107">
        <v>0.06</v>
      </c>
    </row>
    <row r="108" spans="6:8" x14ac:dyDescent="0.25">
      <c r="F108" s="11">
        <v>6.2</v>
      </c>
      <c r="G108">
        <v>0.08</v>
      </c>
      <c r="H108">
        <v>0.05</v>
      </c>
    </row>
    <row r="109" spans="6:8" x14ac:dyDescent="0.25">
      <c r="F109" s="11">
        <v>6.3</v>
      </c>
      <c r="G109">
        <v>0.09</v>
      </c>
      <c r="H109">
        <v>0.1</v>
      </c>
    </row>
    <row r="110" spans="6:8" x14ac:dyDescent="0.25">
      <c r="F110" s="11">
        <v>6.4</v>
      </c>
      <c r="G110">
        <v>0.11</v>
      </c>
      <c r="H110">
        <v>0.08</v>
      </c>
    </row>
    <row r="111" spans="6:8" x14ac:dyDescent="0.25">
      <c r="F111" s="11">
        <v>6.5</v>
      </c>
      <c r="G111">
        <v>0.1</v>
      </c>
      <c r="H111">
        <v>7.0000000000000007E-2</v>
      </c>
    </row>
    <row r="112" spans="6:8" x14ac:dyDescent="0.25">
      <c r="F112" s="11">
        <v>6.6</v>
      </c>
      <c r="G112">
        <v>0.1</v>
      </c>
      <c r="H112">
        <v>7.0000000000000007E-2</v>
      </c>
    </row>
    <row r="113" spans="6:10" x14ac:dyDescent="0.25">
      <c r="F113" s="11">
        <v>6.7</v>
      </c>
      <c r="G113">
        <v>0.1</v>
      </c>
      <c r="H113">
        <v>0.05</v>
      </c>
    </row>
    <row r="114" spans="6:10" x14ac:dyDescent="0.25">
      <c r="F114" s="11">
        <v>6.8</v>
      </c>
      <c r="G114">
        <v>0.08</v>
      </c>
      <c r="H114">
        <v>0.09</v>
      </c>
    </row>
    <row r="115" spans="6:10" x14ac:dyDescent="0.25">
      <c r="F115" s="11">
        <v>6.9</v>
      </c>
      <c r="G115">
        <v>0.09</v>
      </c>
      <c r="H115">
        <v>0.08</v>
      </c>
    </row>
    <row r="116" spans="6:10" x14ac:dyDescent="0.25">
      <c r="F116" s="11">
        <v>7</v>
      </c>
      <c r="G116">
        <v>0.12</v>
      </c>
      <c r="H116">
        <v>7.0000000000000007E-2</v>
      </c>
    </row>
    <row r="117" spans="6:10" x14ac:dyDescent="0.25">
      <c r="F117" s="11">
        <v>7.1</v>
      </c>
      <c r="G117">
        <v>0.11</v>
      </c>
      <c r="H117">
        <v>0.06</v>
      </c>
    </row>
    <row r="118" spans="6:10" x14ac:dyDescent="0.25">
      <c r="F118" s="11">
        <v>7.2</v>
      </c>
      <c r="G118">
        <v>0.1</v>
      </c>
      <c r="H118">
        <v>0.05</v>
      </c>
    </row>
    <row r="119" spans="6:10" x14ac:dyDescent="0.25">
      <c r="F119" s="24" t="s">
        <v>37</v>
      </c>
      <c r="G119" s="19">
        <v>8.2199999999999953</v>
      </c>
      <c r="H119" s="19">
        <v>6.3099999999999978</v>
      </c>
    </row>
    <row r="122" spans="6:10" ht="15.75" x14ac:dyDescent="0.25">
      <c r="F122" s="31" t="s">
        <v>80</v>
      </c>
      <c r="G122" s="31"/>
      <c r="H122" s="31"/>
      <c r="I122" s="31"/>
      <c r="J122" s="19"/>
    </row>
  </sheetData>
  <mergeCells count="8">
    <mergeCell ref="G1:J1"/>
    <mergeCell ref="B32:C32"/>
    <mergeCell ref="I74:O74"/>
    <mergeCell ref="C5:L5"/>
    <mergeCell ref="C3:I3"/>
    <mergeCell ref="C11:I11"/>
    <mergeCell ref="C9:N9"/>
    <mergeCell ref="C7:K7"/>
  </mergeCells>
  <pageMargins left="0.7" right="0.7" top="0.75" bottom="0.75" header="0.3" footer="0.3"/>
  <pageSetup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0453F-BEF0-4926-9FCE-1DF81060F1D7}">
  <dimension ref="A1:T83"/>
  <sheetViews>
    <sheetView topLeftCell="A62" workbookViewId="0">
      <selection activeCell="N76" sqref="N76"/>
    </sheetView>
  </sheetViews>
  <sheetFormatPr defaultRowHeight="15" x14ac:dyDescent="0.25"/>
  <cols>
    <col min="16" max="16" width="15.85546875" customWidth="1"/>
    <col min="19" max="19" width="14.42578125" customWidth="1"/>
  </cols>
  <sheetData>
    <row r="1" spans="2:13" ht="36.75" thickBot="1" x14ac:dyDescent="0.6">
      <c r="H1" s="159" t="s">
        <v>270</v>
      </c>
      <c r="I1" s="160"/>
      <c r="J1" s="160"/>
      <c r="K1" s="160"/>
      <c r="L1" s="160"/>
      <c r="M1" s="161"/>
    </row>
    <row r="3" spans="2:13" x14ac:dyDescent="0.25">
      <c r="B3">
        <v>1</v>
      </c>
      <c r="C3" t="s">
        <v>89</v>
      </c>
    </row>
    <row r="5" spans="2:13" x14ac:dyDescent="0.25">
      <c r="B5">
        <v>2</v>
      </c>
      <c r="C5" s="165" t="s">
        <v>90</v>
      </c>
      <c r="D5" s="165"/>
      <c r="E5" s="165"/>
      <c r="F5" s="165"/>
      <c r="G5" s="165"/>
      <c r="H5" s="165"/>
    </row>
    <row r="7" spans="2:13" x14ac:dyDescent="0.25">
      <c r="B7">
        <v>3</v>
      </c>
      <c r="C7" s="165" t="s">
        <v>91</v>
      </c>
      <c r="D7" s="165"/>
      <c r="E7" s="165"/>
      <c r="F7" s="165"/>
      <c r="G7" s="165"/>
      <c r="H7" s="165"/>
      <c r="I7" s="165"/>
    </row>
    <row r="9" spans="2:13" x14ac:dyDescent="0.25">
      <c r="B9">
        <v>4</v>
      </c>
      <c r="C9" t="s">
        <v>105</v>
      </c>
    </row>
    <row r="27" spans="3:18" x14ac:dyDescent="0.25">
      <c r="C27" s="162" t="s">
        <v>98</v>
      </c>
      <c r="D27" s="162"/>
      <c r="E27" s="162"/>
      <c r="F27" s="162"/>
      <c r="G27" s="162"/>
      <c r="H27" s="162"/>
      <c r="I27" s="162"/>
      <c r="L27" s="164" t="s">
        <v>97</v>
      </c>
      <c r="M27" s="164"/>
      <c r="N27" s="164"/>
      <c r="O27" s="164"/>
      <c r="P27" s="164"/>
      <c r="Q27" s="164"/>
      <c r="R27" s="164"/>
    </row>
    <row r="33" spans="1:20" x14ac:dyDescent="0.25">
      <c r="A33" s="12">
        <v>2</v>
      </c>
    </row>
    <row r="37" spans="1:20" x14ac:dyDescent="0.25">
      <c r="J37" s="162" t="s">
        <v>101</v>
      </c>
      <c r="K37" s="162"/>
      <c r="L37" s="162"/>
      <c r="M37" s="162"/>
      <c r="N37" s="162"/>
      <c r="O37" s="162"/>
      <c r="P37" s="162"/>
      <c r="Q37" s="162"/>
      <c r="R37" s="162"/>
      <c r="S37" s="162"/>
      <c r="T37" s="71"/>
    </row>
    <row r="48" spans="1:20" x14ac:dyDescent="0.25">
      <c r="A48" s="12">
        <v>3</v>
      </c>
    </row>
    <row r="52" spans="11:19" x14ac:dyDescent="0.25">
      <c r="K52" s="162" t="s">
        <v>100</v>
      </c>
      <c r="L52" s="162"/>
      <c r="M52" s="162"/>
      <c r="N52" s="162"/>
      <c r="O52" s="162"/>
      <c r="P52" s="162"/>
      <c r="Q52" s="162"/>
      <c r="R52" s="162"/>
      <c r="S52" s="162"/>
    </row>
    <row r="65" spans="1:16" x14ac:dyDescent="0.25">
      <c r="A65" s="12">
        <v>4</v>
      </c>
    </row>
    <row r="79" spans="1:16" x14ac:dyDescent="0.25">
      <c r="N79" s="37"/>
      <c r="P79" s="36"/>
    </row>
    <row r="81" spans="3:15" x14ac:dyDescent="0.25">
      <c r="C81" s="162" t="s">
        <v>104</v>
      </c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2"/>
      <c r="O81" s="162"/>
    </row>
    <row r="82" spans="3:15" x14ac:dyDescent="0.25">
      <c r="C82" s="162" t="s">
        <v>106</v>
      </c>
      <c r="D82" s="162"/>
      <c r="E82" s="162"/>
      <c r="F82" s="162"/>
      <c r="G82" s="162"/>
      <c r="H82" s="162"/>
      <c r="I82" s="162"/>
      <c r="J82" s="162"/>
      <c r="K82" s="162"/>
      <c r="L82" s="162"/>
    </row>
    <row r="83" spans="3:15" x14ac:dyDescent="0.25">
      <c r="C83" s="162" t="s">
        <v>107</v>
      </c>
      <c r="D83" s="162"/>
      <c r="E83" s="162"/>
      <c r="F83" s="162"/>
    </row>
  </sheetData>
  <mergeCells count="10">
    <mergeCell ref="C83:F83"/>
    <mergeCell ref="H1:M1"/>
    <mergeCell ref="J37:S37"/>
    <mergeCell ref="C81:O81"/>
    <mergeCell ref="C82:L82"/>
    <mergeCell ref="C7:I7"/>
    <mergeCell ref="C5:H5"/>
    <mergeCell ref="C27:I27"/>
    <mergeCell ref="L27:R27"/>
    <mergeCell ref="K52:S5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77DD6-458B-4D94-BA9B-3BBEDF833F76}">
  <dimension ref="A1:T174"/>
  <sheetViews>
    <sheetView zoomScale="85" zoomScaleNormal="85" workbookViewId="0">
      <selection activeCell="M129" sqref="M129"/>
    </sheetView>
  </sheetViews>
  <sheetFormatPr defaultRowHeight="15" x14ac:dyDescent="0.25"/>
  <cols>
    <col min="2" max="2" width="23.140625" customWidth="1"/>
    <col min="3" max="3" width="12.7109375" bestFit="1" customWidth="1"/>
    <col min="4" max="4" width="14.5703125" bestFit="1" customWidth="1"/>
    <col min="5" max="5" width="12.7109375" bestFit="1" customWidth="1"/>
    <col min="7" max="7" width="13.42578125" bestFit="1" customWidth="1"/>
    <col min="8" max="10" width="12.7109375" bestFit="1" customWidth="1"/>
    <col min="17" max="17" width="17.42578125" bestFit="1" customWidth="1"/>
  </cols>
  <sheetData>
    <row r="1" spans="1:11" ht="36.75" thickBot="1" x14ac:dyDescent="0.6">
      <c r="F1" s="159" t="s">
        <v>271</v>
      </c>
      <c r="G1" s="160"/>
      <c r="H1" s="160"/>
      <c r="I1" s="161"/>
      <c r="J1" s="72"/>
      <c r="K1" s="72"/>
    </row>
    <row r="2" spans="1:11" x14ac:dyDescent="0.25">
      <c r="J2" s="52"/>
      <c r="K2" s="52"/>
    </row>
    <row r="3" spans="1:11" x14ac:dyDescent="0.25">
      <c r="A3">
        <v>1</v>
      </c>
      <c r="B3" s="163" t="s">
        <v>108</v>
      </c>
      <c r="C3" s="163"/>
      <c r="D3" s="163"/>
      <c r="E3" s="163"/>
      <c r="F3" s="163"/>
      <c r="G3" s="163"/>
      <c r="H3" s="163"/>
    </row>
    <row r="5" spans="1:11" x14ac:dyDescent="0.25">
      <c r="A5">
        <v>2</v>
      </c>
      <c r="B5" s="163" t="s">
        <v>109</v>
      </c>
      <c r="C5" s="163"/>
      <c r="D5" s="163"/>
      <c r="E5" s="163"/>
      <c r="F5" s="163"/>
      <c r="G5" s="163"/>
      <c r="H5" s="163"/>
      <c r="I5" s="163"/>
      <c r="J5" s="73"/>
    </row>
    <row r="7" spans="1:11" x14ac:dyDescent="0.25">
      <c r="A7">
        <v>3</v>
      </c>
      <c r="B7" s="163" t="s">
        <v>110</v>
      </c>
      <c r="C7" s="163"/>
      <c r="D7" s="163"/>
      <c r="E7" s="163"/>
      <c r="F7" s="163"/>
      <c r="G7" s="163"/>
    </row>
    <row r="9" spans="1:11" x14ac:dyDescent="0.25">
      <c r="A9">
        <v>4</v>
      </c>
      <c r="B9" s="163" t="s">
        <v>111</v>
      </c>
      <c r="C9" s="163"/>
      <c r="D9" s="163"/>
      <c r="E9" s="163"/>
      <c r="F9" s="163"/>
      <c r="G9" s="163"/>
      <c r="H9" s="163"/>
    </row>
    <row r="11" spans="1:11" x14ac:dyDescent="0.25">
      <c r="A11">
        <v>5</v>
      </c>
      <c r="B11" s="163" t="s">
        <v>112</v>
      </c>
      <c r="C11" s="163"/>
      <c r="D11" s="163"/>
      <c r="E11" s="163"/>
      <c r="F11" s="163"/>
      <c r="G11" s="163"/>
      <c r="H11" s="163"/>
      <c r="I11" s="163"/>
    </row>
    <row r="13" spans="1:11" ht="15.75" thickBot="1" x14ac:dyDescent="0.3"/>
    <row r="14" spans="1:11" ht="24" thickBot="1" x14ac:dyDescent="0.4">
      <c r="D14" s="166" t="s">
        <v>157</v>
      </c>
      <c r="E14" s="167"/>
      <c r="F14" s="168"/>
      <c r="G14" s="12"/>
    </row>
    <row r="18" spans="2:20" x14ac:dyDescent="0.25">
      <c r="B18" s="11">
        <v>1</v>
      </c>
      <c r="C18" t="s">
        <v>121</v>
      </c>
    </row>
    <row r="19" spans="2:20" ht="15.75" thickBot="1" x14ac:dyDescent="0.3"/>
    <row r="20" spans="2:20" x14ac:dyDescent="0.25">
      <c r="C20" s="42" t="s">
        <v>122</v>
      </c>
      <c r="D20" s="41"/>
    </row>
    <row r="21" spans="2:20" x14ac:dyDescent="0.25">
      <c r="C21" t="s">
        <v>123</v>
      </c>
      <c r="D21">
        <v>0.99667623275485506</v>
      </c>
    </row>
    <row r="22" spans="2:20" x14ac:dyDescent="0.25">
      <c r="C22" t="s">
        <v>124</v>
      </c>
      <c r="D22" s="43">
        <v>0.99336351293841008</v>
      </c>
      <c r="S22" s="49"/>
      <c r="T22" s="49"/>
    </row>
    <row r="23" spans="2:20" x14ac:dyDescent="0.25">
      <c r="C23" t="s">
        <v>125</v>
      </c>
      <c r="D23">
        <v>0.9930944661656429</v>
      </c>
    </row>
    <row r="24" spans="2:20" x14ac:dyDescent="0.25">
      <c r="C24" t="s">
        <v>126</v>
      </c>
      <c r="D24" s="44">
        <v>138.37573210461665</v>
      </c>
    </row>
    <row r="25" spans="2:20" ht="15.75" thickBot="1" x14ac:dyDescent="0.3">
      <c r="C25" s="39" t="s">
        <v>127</v>
      </c>
      <c r="D25" s="39">
        <v>78</v>
      </c>
    </row>
    <row r="27" spans="2:20" ht="15.75" thickBot="1" x14ac:dyDescent="0.3">
      <c r="C27" t="s">
        <v>128</v>
      </c>
    </row>
    <row r="28" spans="2:20" x14ac:dyDescent="0.25">
      <c r="C28" s="40"/>
      <c r="D28" s="40" t="s">
        <v>132</v>
      </c>
      <c r="E28" s="40" t="s">
        <v>133</v>
      </c>
      <c r="F28" s="40" t="s">
        <v>134</v>
      </c>
      <c r="G28" s="40" t="s">
        <v>135</v>
      </c>
      <c r="H28" s="40" t="s">
        <v>136</v>
      </c>
    </row>
    <row r="29" spans="2:20" x14ac:dyDescent="0.25">
      <c r="C29" t="s">
        <v>129</v>
      </c>
      <c r="D29">
        <v>3</v>
      </c>
      <c r="E29">
        <v>212090655.75442004</v>
      </c>
      <c r="F29">
        <v>70696885.251473352</v>
      </c>
      <c r="G29">
        <v>3692.1591837791766</v>
      </c>
      <c r="H29">
        <v>1.7833061110944825E-80</v>
      </c>
    </row>
    <row r="30" spans="2:20" x14ac:dyDescent="0.25">
      <c r="C30" t="s">
        <v>130</v>
      </c>
      <c r="D30">
        <v>74</v>
      </c>
      <c r="E30">
        <v>1416940.399426159</v>
      </c>
      <c r="F30">
        <v>19147.843235488635</v>
      </c>
      <c r="S30" s="48"/>
      <c r="T30" s="48"/>
    </row>
    <row r="31" spans="2:20" ht="15.75" thickBot="1" x14ac:dyDescent="0.3">
      <c r="C31" s="39" t="s">
        <v>29</v>
      </c>
      <c r="D31" s="39">
        <v>77</v>
      </c>
      <c r="E31" s="39">
        <v>213507596.1538462</v>
      </c>
      <c r="F31" s="39"/>
      <c r="G31" s="39"/>
      <c r="H31" s="39"/>
    </row>
    <row r="32" spans="2:20" ht="15.75" thickBot="1" x14ac:dyDescent="0.3"/>
    <row r="33" spans="3:20" x14ac:dyDescent="0.25">
      <c r="C33" s="40"/>
      <c r="D33" s="40" t="s">
        <v>137</v>
      </c>
      <c r="E33" s="40" t="s">
        <v>126</v>
      </c>
      <c r="F33" s="40" t="s">
        <v>138</v>
      </c>
      <c r="G33" s="40" t="s">
        <v>139</v>
      </c>
      <c r="H33" s="40" t="s">
        <v>140</v>
      </c>
      <c r="I33" s="40" t="s">
        <v>141</v>
      </c>
      <c r="J33" s="40" t="s">
        <v>142</v>
      </c>
      <c r="K33" s="40" t="s">
        <v>143</v>
      </c>
      <c r="M33" s="162" t="s">
        <v>278</v>
      </c>
      <c r="N33" s="162"/>
      <c r="O33" s="162"/>
      <c r="P33" s="162"/>
      <c r="Q33" s="162"/>
      <c r="R33" s="162"/>
      <c r="S33" s="162"/>
      <c r="T33" s="162"/>
    </row>
    <row r="34" spans="3:20" x14ac:dyDescent="0.25">
      <c r="C34" t="s">
        <v>131</v>
      </c>
      <c r="D34">
        <v>5581.5443522964506</v>
      </c>
      <c r="E34">
        <v>483.5651722603825</v>
      </c>
      <c r="F34">
        <v>11.542486251038339</v>
      </c>
      <c r="G34">
        <v>3.2476421024636849E-18</v>
      </c>
      <c r="H34">
        <v>4618.0197138129779</v>
      </c>
      <c r="I34">
        <v>6545.0689907799233</v>
      </c>
      <c r="J34">
        <v>4618.0197138129779</v>
      </c>
      <c r="K34">
        <v>6545.0689907799233</v>
      </c>
      <c r="M34" s="70" t="s">
        <v>277</v>
      </c>
      <c r="N34" s="70"/>
      <c r="O34" s="70"/>
      <c r="P34" s="70"/>
      <c r="Q34" s="70"/>
      <c r="R34" s="70"/>
      <c r="S34" s="19"/>
    </row>
    <row r="35" spans="3:20" x14ac:dyDescent="0.25">
      <c r="C35" t="s">
        <v>8</v>
      </c>
      <c r="D35">
        <v>29.488540735271105</v>
      </c>
      <c r="E35">
        <v>11.592314575591015</v>
      </c>
      <c r="F35">
        <v>2.5438009418207734</v>
      </c>
      <c r="G35">
        <v>1.3052348186504978E-2</v>
      </c>
      <c r="H35">
        <v>6.390349733586099</v>
      </c>
      <c r="I35">
        <v>52.586731736956111</v>
      </c>
      <c r="J35">
        <v>6.390349733586099</v>
      </c>
      <c r="K35">
        <v>52.586731736956111</v>
      </c>
    </row>
    <row r="36" spans="3:20" x14ac:dyDescent="0.25">
      <c r="C36" t="s">
        <v>9</v>
      </c>
      <c r="D36">
        <v>-144.71910177159191</v>
      </c>
      <c r="E36">
        <v>10.242888558841269</v>
      </c>
      <c r="F36">
        <v>-14.128739265319442</v>
      </c>
      <c r="G36">
        <v>1.0453543480912274E-22</v>
      </c>
      <c r="H36">
        <v>-165.12850274137429</v>
      </c>
      <c r="I36">
        <v>-124.30970080180953</v>
      </c>
      <c r="J36">
        <v>-165.12850274137429</v>
      </c>
      <c r="K36">
        <v>-124.30970080180953</v>
      </c>
    </row>
    <row r="37" spans="3:20" ht="15.75" thickBot="1" x14ac:dyDescent="0.3">
      <c r="C37" s="39" t="s">
        <v>7</v>
      </c>
      <c r="D37" s="39">
        <v>117.85088162405579</v>
      </c>
      <c r="E37" s="39">
        <v>67.781713057302639</v>
      </c>
      <c r="F37" s="39">
        <v>1.7386825488524418</v>
      </c>
      <c r="G37" s="39">
        <v>8.6249523016006538E-2</v>
      </c>
      <c r="H37" s="39">
        <v>-17.207129820493165</v>
      </c>
      <c r="I37" s="39">
        <v>252.90889306860475</v>
      </c>
      <c r="J37" s="39">
        <v>-17.207129820493165</v>
      </c>
      <c r="K37" s="39">
        <v>252.90889306860475</v>
      </c>
    </row>
    <row r="39" spans="3:20" x14ac:dyDescent="0.25">
      <c r="C39" s="164" t="s">
        <v>147</v>
      </c>
      <c r="D39" s="164"/>
      <c r="E39" s="164"/>
      <c r="F39" s="164"/>
      <c r="G39" s="164"/>
      <c r="H39" s="164"/>
      <c r="I39" s="164"/>
      <c r="J39" s="164"/>
      <c r="K39" s="164"/>
    </row>
    <row r="40" spans="3:20" x14ac:dyDescent="0.25">
      <c r="C40" s="70" t="s">
        <v>148</v>
      </c>
      <c r="D40" s="70"/>
      <c r="E40" s="70"/>
      <c r="F40" s="70"/>
      <c r="G40" s="70"/>
      <c r="H40" s="70"/>
      <c r="I40" s="70"/>
      <c r="J40" s="70"/>
      <c r="K40" s="70"/>
      <c r="L40" s="19"/>
    </row>
    <row r="60" spans="1:16" ht="15.75" thickBot="1" x14ac:dyDescent="0.3"/>
    <row r="61" spans="1:16" x14ac:dyDescent="0.25">
      <c r="A61" s="11"/>
      <c r="B61" s="12">
        <v>2</v>
      </c>
      <c r="D61" s="41" t="s">
        <v>122</v>
      </c>
      <c r="E61" s="41"/>
      <c r="H61" s="40"/>
      <c r="I61" s="40" t="s">
        <v>137</v>
      </c>
      <c r="J61" s="40" t="s">
        <v>126</v>
      </c>
      <c r="K61" s="40" t="s">
        <v>138</v>
      </c>
      <c r="L61" s="40" t="s">
        <v>139</v>
      </c>
      <c r="M61" s="40" t="s">
        <v>140</v>
      </c>
      <c r="N61" s="40" t="s">
        <v>141</v>
      </c>
      <c r="O61" s="40" t="s">
        <v>142</v>
      </c>
      <c r="P61" s="40" t="s">
        <v>143</v>
      </c>
    </row>
    <row r="62" spans="1:16" x14ac:dyDescent="0.25">
      <c r="D62" t="s">
        <v>123</v>
      </c>
      <c r="E62">
        <v>0.99654021592136977</v>
      </c>
      <c r="F62" s="48"/>
      <c r="H62" t="s">
        <v>131</v>
      </c>
      <c r="I62">
        <v>5289.3060554978374</v>
      </c>
      <c r="J62">
        <v>459.4884397620483</v>
      </c>
      <c r="K62">
        <v>11.511292989736519</v>
      </c>
      <c r="L62">
        <v>3.0413333302307911E-18</v>
      </c>
      <c r="M62">
        <v>4373.9581449087327</v>
      </c>
      <c r="N62">
        <v>6204.6539660869421</v>
      </c>
      <c r="O62">
        <v>4373.9581449087327</v>
      </c>
      <c r="P62">
        <v>6204.6539660869421</v>
      </c>
    </row>
    <row r="63" spans="1:16" x14ac:dyDescent="0.25">
      <c r="C63" s="48"/>
      <c r="D63" t="s">
        <v>124</v>
      </c>
      <c r="E63">
        <v>0.99309240194861026</v>
      </c>
      <c r="H63" t="s">
        <v>8</v>
      </c>
      <c r="I63">
        <v>35.487912295652535</v>
      </c>
      <c r="J63">
        <v>11.215133623444842</v>
      </c>
      <c r="K63">
        <v>3.164287960106539</v>
      </c>
      <c r="L63">
        <v>2.246139352116865E-3</v>
      </c>
      <c r="M63">
        <v>13.146220446965113</v>
      </c>
      <c r="N63">
        <v>57.829604144339953</v>
      </c>
      <c r="O63">
        <v>13.146220446965113</v>
      </c>
      <c r="P63">
        <v>57.829604144339953</v>
      </c>
    </row>
    <row r="64" spans="1:16" ht="15.75" thickBot="1" x14ac:dyDescent="0.3">
      <c r="D64" t="s">
        <v>125</v>
      </c>
      <c r="E64">
        <v>0.9929081993339065</v>
      </c>
      <c r="H64" s="39" t="s">
        <v>9</v>
      </c>
      <c r="I64" s="39">
        <v>-130.82503792768523</v>
      </c>
      <c r="J64" s="39">
        <v>6.4935246827601905</v>
      </c>
      <c r="K64" s="39">
        <v>-20.146999406195476</v>
      </c>
      <c r="L64" s="39">
        <v>5.4504573845726497E-32</v>
      </c>
      <c r="M64" s="39">
        <v>-143.76080243527852</v>
      </c>
      <c r="N64" s="39">
        <v>-117.88927342009194</v>
      </c>
      <c r="O64" s="39">
        <v>-143.76080243527852</v>
      </c>
      <c r="P64" s="39">
        <v>-117.88927342009194</v>
      </c>
    </row>
    <row r="65" spans="1:17" x14ac:dyDescent="0.25">
      <c r="D65" t="s">
        <v>126</v>
      </c>
      <c r="E65">
        <v>140.22955728134789</v>
      </c>
    </row>
    <row r="67" spans="1:17" x14ac:dyDescent="0.25">
      <c r="B67" s="164" t="s">
        <v>166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</row>
    <row r="71" spans="1:17" x14ac:dyDescent="0.25">
      <c r="A71" s="25"/>
      <c r="B71" s="12">
        <v>3</v>
      </c>
    </row>
    <row r="89" spans="2:17" x14ac:dyDescent="0.25">
      <c r="E89" s="164" t="s">
        <v>246</v>
      </c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</row>
    <row r="92" spans="2:17" x14ac:dyDescent="0.25">
      <c r="B92" s="12">
        <v>4</v>
      </c>
    </row>
    <row r="100" spans="2:2" x14ac:dyDescent="0.25">
      <c r="B100" s="12">
        <v>4</v>
      </c>
    </row>
    <row r="112" spans="2:2" x14ac:dyDescent="0.25">
      <c r="B112" t="s">
        <v>121</v>
      </c>
    </row>
    <row r="113" spans="2:10" ht="15.75" thickBot="1" x14ac:dyDescent="0.3"/>
    <row r="114" spans="2:10" x14ac:dyDescent="0.25">
      <c r="B114" s="41" t="s">
        <v>122</v>
      </c>
      <c r="C114" s="41"/>
    </row>
    <row r="115" spans="2:10" x14ac:dyDescent="0.25">
      <c r="B115" t="s">
        <v>123</v>
      </c>
      <c r="C115">
        <v>0.99987872379836695</v>
      </c>
    </row>
    <row r="116" spans="2:10" x14ac:dyDescent="0.25">
      <c r="B116" t="s">
        <v>124</v>
      </c>
      <c r="C116">
        <v>0.99975746230465101</v>
      </c>
    </row>
    <row r="117" spans="2:10" x14ac:dyDescent="0.25">
      <c r="B117" t="s">
        <v>125</v>
      </c>
      <c r="C117">
        <v>0.99974762969538011</v>
      </c>
    </row>
    <row r="118" spans="2:10" x14ac:dyDescent="0.25">
      <c r="B118" t="s">
        <v>126</v>
      </c>
      <c r="C118">
        <v>2.6511865859782088E-2</v>
      </c>
    </row>
    <row r="119" spans="2:10" ht="15.75" thickBot="1" x14ac:dyDescent="0.3">
      <c r="B119" s="39" t="s">
        <v>127</v>
      </c>
      <c r="C119" s="39">
        <v>78</v>
      </c>
    </row>
    <row r="121" spans="2:10" ht="15.75" thickBot="1" x14ac:dyDescent="0.3">
      <c r="B121" t="s">
        <v>128</v>
      </c>
    </row>
    <row r="122" spans="2:10" x14ac:dyDescent="0.25">
      <c r="B122" s="40"/>
      <c r="C122" s="40" t="s">
        <v>132</v>
      </c>
      <c r="D122" s="40" t="s">
        <v>133</v>
      </c>
      <c r="E122" s="40" t="s">
        <v>134</v>
      </c>
      <c r="F122" s="40" t="s">
        <v>135</v>
      </c>
      <c r="G122" s="40" t="s">
        <v>136</v>
      </c>
    </row>
    <row r="123" spans="2:10" x14ac:dyDescent="0.25">
      <c r="B123" t="s">
        <v>129</v>
      </c>
      <c r="C123">
        <v>3</v>
      </c>
      <c r="D123">
        <v>214.40144849014044</v>
      </c>
      <c r="E123">
        <v>71.467149496713475</v>
      </c>
      <c r="F123">
        <v>101677.73728818167</v>
      </c>
      <c r="G123">
        <v>1.1959117474492517E-133</v>
      </c>
    </row>
    <row r="124" spans="2:10" x14ac:dyDescent="0.25">
      <c r="B124" t="s">
        <v>130</v>
      </c>
      <c r="C124">
        <v>74</v>
      </c>
      <c r="D124">
        <v>5.2013048321163852E-2</v>
      </c>
      <c r="E124">
        <v>7.0287903136707908E-4</v>
      </c>
    </row>
    <row r="125" spans="2:10" ht="15.75" thickBot="1" x14ac:dyDescent="0.3">
      <c r="B125" s="39" t="s">
        <v>29</v>
      </c>
      <c r="C125" s="39">
        <v>77</v>
      </c>
      <c r="D125" s="39">
        <v>214.4534615384616</v>
      </c>
      <c r="E125" s="39"/>
      <c r="F125" s="39"/>
      <c r="G125" s="39"/>
    </row>
    <row r="126" spans="2:10" ht="15.75" thickBot="1" x14ac:dyDescent="0.3"/>
    <row r="127" spans="2:10" x14ac:dyDescent="0.25">
      <c r="B127" s="40"/>
      <c r="C127" s="40" t="s">
        <v>137</v>
      </c>
      <c r="D127" s="40" t="s">
        <v>126</v>
      </c>
      <c r="E127" s="40" t="s">
        <v>138</v>
      </c>
      <c r="F127" s="40" t="s">
        <v>139</v>
      </c>
      <c r="G127" s="40" t="s">
        <v>140</v>
      </c>
      <c r="H127" s="40" t="s">
        <v>141</v>
      </c>
      <c r="I127" s="40" t="s">
        <v>142</v>
      </c>
      <c r="J127" s="40"/>
    </row>
    <row r="128" spans="2:10" x14ac:dyDescent="0.25">
      <c r="B128" t="s">
        <v>131</v>
      </c>
      <c r="C128">
        <v>8.7339163172000642</v>
      </c>
      <c r="D128">
        <v>1.6960032937455367E-2</v>
      </c>
      <c r="E128">
        <v>514.97048085983704</v>
      </c>
      <c r="F128">
        <v>2.8256190547647365E-133</v>
      </c>
      <c r="G128">
        <v>8.7001227138924833</v>
      </c>
      <c r="H128">
        <v>8.7677099205076452</v>
      </c>
      <c r="I128">
        <v>8.7001227138924833</v>
      </c>
    </row>
    <row r="129" spans="2:10" x14ac:dyDescent="0.25">
      <c r="B129" t="s">
        <v>13</v>
      </c>
      <c r="C129">
        <v>-7.353357814940352E-2</v>
      </c>
      <c r="D129">
        <v>7.9831240562928688E-2</v>
      </c>
      <c r="E129">
        <v>-0.92111280785420213</v>
      </c>
      <c r="F129">
        <v>0.35998477252781946</v>
      </c>
      <c r="G129">
        <v>-0.23260079724529142</v>
      </c>
      <c r="H129">
        <v>8.5533640946484371E-2</v>
      </c>
      <c r="I129">
        <v>-0.23260079724529142</v>
      </c>
    </row>
    <row r="130" spans="2:10" x14ac:dyDescent="0.25">
      <c r="B130" t="s">
        <v>14</v>
      </c>
      <c r="C130">
        <v>2.9493915814550947E-2</v>
      </c>
      <c r="D130">
        <v>0.11705401468052438</v>
      </c>
      <c r="E130">
        <v>0.25196842581648066</v>
      </c>
      <c r="F130">
        <v>0.80176395765431885</v>
      </c>
      <c r="G130">
        <v>-0.20374129972194149</v>
      </c>
      <c r="H130">
        <v>0.26272913135104337</v>
      </c>
      <c r="I130">
        <v>-0.20374129972194149</v>
      </c>
    </row>
    <row r="131" spans="2:10" ht="15.75" thickBot="1" x14ac:dyDescent="0.3">
      <c r="B131" s="39" t="s">
        <v>15</v>
      </c>
      <c r="C131" s="39">
        <v>-1.0181138564036325</v>
      </c>
      <c r="D131" s="39">
        <v>6.9717690632486425E-3</v>
      </c>
      <c r="E131" s="39">
        <v>-146.03378958298725</v>
      </c>
      <c r="F131" s="39">
        <v>7.9974725069351483E-93</v>
      </c>
      <c r="G131" s="39">
        <v>-1.0320054095005122</v>
      </c>
      <c r="H131" s="39">
        <v>-1.0042223033067528</v>
      </c>
      <c r="I131" s="39">
        <v>-1.0320054095005122</v>
      </c>
      <c r="J131" s="39"/>
    </row>
    <row r="133" spans="2:10" x14ac:dyDescent="0.25">
      <c r="B133" s="19" t="s">
        <v>158</v>
      </c>
      <c r="C133" s="19"/>
      <c r="D133" s="19"/>
      <c r="E133" s="19"/>
      <c r="F133" s="19"/>
      <c r="G133" s="19"/>
      <c r="H133" s="19"/>
      <c r="I133" s="19"/>
      <c r="J133" s="19"/>
    </row>
    <row r="151" spans="2:4" x14ac:dyDescent="0.25">
      <c r="B151" s="12">
        <v>5</v>
      </c>
    </row>
    <row r="152" spans="2:4" x14ac:dyDescent="0.25">
      <c r="C152" t="s">
        <v>121</v>
      </c>
    </row>
    <row r="153" spans="2:4" ht="15.75" thickBot="1" x14ac:dyDescent="0.3"/>
    <row r="154" spans="2:4" x14ac:dyDescent="0.25">
      <c r="C154" s="41" t="s">
        <v>122</v>
      </c>
      <c r="D154" s="41"/>
    </row>
    <row r="155" spans="2:4" x14ac:dyDescent="0.25">
      <c r="C155" t="s">
        <v>123</v>
      </c>
      <c r="D155">
        <v>0.99525232625588678</v>
      </c>
    </row>
    <row r="156" spans="2:4" x14ac:dyDescent="0.25">
      <c r="C156" t="s">
        <v>124</v>
      </c>
      <c r="D156">
        <v>0.99052719291775415</v>
      </c>
    </row>
    <row r="157" spans="2:4" x14ac:dyDescent="0.25">
      <c r="C157" t="s">
        <v>125</v>
      </c>
      <c r="D157">
        <v>0.99027458472889429</v>
      </c>
    </row>
    <row r="158" spans="2:4" x14ac:dyDescent="0.25">
      <c r="C158" t="s">
        <v>126</v>
      </c>
      <c r="D158">
        <v>145.94216968115478</v>
      </c>
    </row>
    <row r="159" spans="2:4" ht="15.75" thickBot="1" x14ac:dyDescent="0.3">
      <c r="C159" s="39" t="s">
        <v>127</v>
      </c>
      <c r="D159" s="39">
        <v>78</v>
      </c>
    </row>
    <row r="161" spans="3:11" ht="15.75" thickBot="1" x14ac:dyDescent="0.3">
      <c r="C161" t="s">
        <v>128</v>
      </c>
    </row>
    <row r="162" spans="3:11" x14ac:dyDescent="0.25">
      <c r="C162" s="40"/>
      <c r="D162" s="40" t="s">
        <v>132</v>
      </c>
      <c r="E162" s="40" t="s">
        <v>133</v>
      </c>
      <c r="F162" s="40" t="s">
        <v>134</v>
      </c>
      <c r="G162" s="40" t="s">
        <v>135</v>
      </c>
      <c r="H162" s="40" t="s">
        <v>136</v>
      </c>
    </row>
    <row r="163" spans="3:11" x14ac:dyDescent="0.25">
      <c r="C163" t="s">
        <v>129</v>
      </c>
      <c r="D163">
        <v>2</v>
      </c>
      <c r="E163">
        <v>167036188.02802858</v>
      </c>
      <c r="F163">
        <v>83518094.014014289</v>
      </c>
      <c r="G163">
        <v>3921.1998525794434</v>
      </c>
      <c r="H163">
        <v>1.31205179614424E-76</v>
      </c>
    </row>
    <row r="164" spans="3:11" x14ac:dyDescent="0.25">
      <c r="C164" t="s">
        <v>130</v>
      </c>
      <c r="D164">
        <v>75</v>
      </c>
      <c r="E164">
        <v>1597433.766843223</v>
      </c>
      <c r="F164">
        <v>21299.116891242975</v>
      </c>
    </row>
    <row r="165" spans="3:11" ht="15.75" thickBot="1" x14ac:dyDescent="0.3">
      <c r="C165" s="39" t="s">
        <v>29</v>
      </c>
      <c r="D165" s="39">
        <v>77</v>
      </c>
      <c r="E165" s="39">
        <v>168633621.79487181</v>
      </c>
      <c r="F165" s="39"/>
      <c r="G165" s="39"/>
      <c r="H165" s="39"/>
    </row>
    <row r="166" spans="3:11" ht="15.75" thickBot="1" x14ac:dyDescent="0.3"/>
    <row r="167" spans="3:11" x14ac:dyDescent="0.25">
      <c r="C167" s="40"/>
      <c r="D167" s="40" t="s">
        <v>137</v>
      </c>
      <c r="E167" s="40" t="s">
        <v>126</v>
      </c>
      <c r="F167" s="40" t="s">
        <v>138</v>
      </c>
      <c r="G167" s="40" t="s">
        <v>139</v>
      </c>
      <c r="H167" s="40" t="s">
        <v>140</v>
      </c>
      <c r="I167" s="40" t="s">
        <v>141</v>
      </c>
      <c r="J167" s="40" t="s">
        <v>142</v>
      </c>
      <c r="K167" s="40" t="s">
        <v>143</v>
      </c>
    </row>
    <row r="168" spans="3:11" x14ac:dyDescent="0.25">
      <c r="C168" t="s">
        <v>131</v>
      </c>
      <c r="D168">
        <v>-102.34641678311095</v>
      </c>
      <c r="E168">
        <v>207.94440772975307</v>
      </c>
      <c r="F168">
        <v>-0.49218162633217588</v>
      </c>
      <c r="G168">
        <v>0.62402858559186059</v>
      </c>
      <c r="H168">
        <v>-516.59291933427221</v>
      </c>
      <c r="I168">
        <v>311.9000857680503</v>
      </c>
      <c r="J168">
        <v>-516.59291933427221</v>
      </c>
      <c r="K168">
        <v>311.9000857680503</v>
      </c>
    </row>
    <row r="169" spans="3:11" x14ac:dyDescent="0.25">
      <c r="C169" t="s">
        <v>10</v>
      </c>
      <c r="D169">
        <v>726.13110453025502</v>
      </c>
      <c r="E169">
        <v>39.527228026789281</v>
      </c>
      <c r="F169">
        <v>18.370402903996332</v>
      </c>
      <c r="G169">
        <v>1.7490885119343347E-29</v>
      </c>
      <c r="H169">
        <v>647.38882843635031</v>
      </c>
      <c r="I169">
        <v>804.87338062415972</v>
      </c>
      <c r="J169">
        <v>647.38882843635031</v>
      </c>
      <c r="K169">
        <v>804.87338062415972</v>
      </c>
    </row>
    <row r="170" spans="3:11" ht="15.75" thickBot="1" x14ac:dyDescent="0.3">
      <c r="C170" s="39" t="s">
        <v>8</v>
      </c>
      <c r="D170" s="39">
        <v>57.467956853248509</v>
      </c>
      <c r="E170" s="39">
        <v>9.5556917577403535</v>
      </c>
      <c r="F170" s="39">
        <v>6.0140027860042684</v>
      </c>
      <c r="G170" s="39">
        <v>6.1135851256688439E-8</v>
      </c>
      <c r="H170" s="39">
        <v>38.432042719672495</v>
      </c>
      <c r="I170" s="39">
        <v>76.503870986824523</v>
      </c>
      <c r="J170" s="39">
        <v>38.432042719672495</v>
      </c>
      <c r="K170" s="39">
        <v>76.503870986824523</v>
      </c>
    </row>
    <row r="174" spans="3:11" x14ac:dyDescent="0.25">
      <c r="C174" s="19" t="s">
        <v>165</v>
      </c>
      <c r="D174" s="19"/>
      <c r="E174" s="19"/>
      <c r="F174" s="19"/>
      <c r="G174" s="19"/>
      <c r="H174" s="19"/>
      <c r="I174" s="19"/>
      <c r="J174" s="19"/>
      <c r="K174" s="19"/>
    </row>
  </sheetData>
  <mergeCells count="11">
    <mergeCell ref="F1:I1"/>
    <mergeCell ref="M33:T33"/>
    <mergeCell ref="D14:F14"/>
    <mergeCell ref="E89:Q89"/>
    <mergeCell ref="B67:Q67"/>
    <mergeCell ref="B3:H3"/>
    <mergeCell ref="B5:I5"/>
    <mergeCell ref="B7:G7"/>
    <mergeCell ref="B9:H9"/>
    <mergeCell ref="B11:I11"/>
    <mergeCell ref="C39:K39"/>
  </mergeCells>
  <conditionalFormatting sqref="D21:D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J23 M33:M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:F1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9" operator="greaterThan">
      <formula>0.05</formula>
    </cfRule>
  </conditionalFormatting>
  <conditionalFormatting sqref="G168:G17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2:L6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807A1-A6C1-4F59-A16F-2C536469723F}">
  <dimension ref="A1:P132"/>
  <sheetViews>
    <sheetView topLeftCell="A114" zoomScaleNormal="100" workbookViewId="0">
      <selection activeCell="G96" sqref="G96"/>
    </sheetView>
  </sheetViews>
  <sheetFormatPr defaultRowHeight="15" x14ac:dyDescent="0.25"/>
  <cols>
    <col min="1" max="1" width="22.7109375" customWidth="1"/>
    <col min="2" max="2" width="12.5703125" customWidth="1"/>
    <col min="3" max="3" width="17.42578125" customWidth="1"/>
    <col min="4" max="4" width="11.7109375" customWidth="1"/>
    <col min="5" max="5" width="14.5703125" customWidth="1"/>
    <col min="7" max="7" width="10.28515625" customWidth="1"/>
    <col min="8" max="8" width="11.85546875" customWidth="1"/>
    <col min="9" max="9" width="14.42578125" customWidth="1"/>
    <col min="10" max="10" width="11.140625" customWidth="1"/>
    <col min="11" max="11" width="8.42578125" customWidth="1"/>
    <col min="12" max="12" width="7.7109375" customWidth="1"/>
  </cols>
  <sheetData>
    <row r="1" spans="2:8" ht="15.75" thickBot="1" x14ac:dyDescent="0.3"/>
    <row r="2" spans="2:8" ht="36.75" thickBot="1" x14ac:dyDescent="0.6">
      <c r="E2" s="159" t="s">
        <v>272</v>
      </c>
      <c r="F2" s="160"/>
      <c r="G2" s="160"/>
      <c r="H2" s="161"/>
    </row>
    <row r="5" spans="2:8" x14ac:dyDescent="0.25">
      <c r="B5">
        <v>1</v>
      </c>
      <c r="C5" t="s">
        <v>113</v>
      </c>
    </row>
    <row r="7" spans="2:8" x14ac:dyDescent="0.25">
      <c r="B7">
        <v>2</v>
      </c>
      <c r="C7" t="s">
        <v>114</v>
      </c>
    </row>
    <row r="9" spans="2:8" x14ac:dyDescent="0.25">
      <c r="B9">
        <v>3</v>
      </c>
      <c r="C9" t="s">
        <v>115</v>
      </c>
    </row>
    <row r="11" spans="2:8" x14ac:dyDescent="0.25">
      <c r="B11">
        <v>4</v>
      </c>
      <c r="C11" t="s">
        <v>116</v>
      </c>
    </row>
    <row r="15" spans="2:8" x14ac:dyDescent="0.25">
      <c r="B15" s="11">
        <v>1</v>
      </c>
      <c r="C15" t="s">
        <v>199</v>
      </c>
    </row>
    <row r="16" spans="2:8" x14ac:dyDescent="0.25">
      <c r="C16" t="s">
        <v>200</v>
      </c>
    </row>
    <row r="18" spans="3:14" x14ac:dyDescent="0.25">
      <c r="C18" t="s">
        <v>167</v>
      </c>
    </row>
    <row r="20" spans="3:14" ht="28.5" customHeight="1" x14ac:dyDescent="0.25">
      <c r="C20" s="19"/>
      <c r="D20" s="20" t="s">
        <v>182</v>
      </c>
      <c r="E20" s="20" t="s">
        <v>2</v>
      </c>
      <c r="G20" s="162" t="s">
        <v>180</v>
      </c>
      <c r="H20" s="162"/>
      <c r="I20" s="162"/>
      <c r="J20" s="162"/>
      <c r="K20" s="162"/>
      <c r="L20" s="162"/>
    </row>
    <row r="21" spans="3:14" x14ac:dyDescent="0.25">
      <c r="C21" s="19" t="s">
        <v>40</v>
      </c>
      <c r="D21">
        <v>2.6089743589743586</v>
      </c>
      <c r="E21">
        <v>0.56320512820512825</v>
      </c>
      <c r="G21" s="162" t="s">
        <v>177</v>
      </c>
      <c r="H21" s="162"/>
      <c r="I21" s="162"/>
      <c r="J21" s="162"/>
      <c r="K21" s="162"/>
      <c r="L21" s="71"/>
    </row>
    <row r="22" spans="3:14" x14ac:dyDescent="0.25">
      <c r="C22" s="19" t="s">
        <v>168</v>
      </c>
      <c r="D22">
        <v>2.3686197136197151</v>
      </c>
      <c r="E22">
        <v>2.5663619713619735E-2</v>
      </c>
      <c r="G22" s="162" t="s">
        <v>181</v>
      </c>
      <c r="H22" s="162"/>
      <c r="I22" s="162"/>
      <c r="J22" s="162"/>
      <c r="K22" s="162"/>
      <c r="L22" s="75"/>
    </row>
    <row r="23" spans="3:14" x14ac:dyDescent="0.25">
      <c r="C23" s="19" t="s">
        <v>127</v>
      </c>
      <c r="D23">
        <v>78</v>
      </c>
      <c r="E23">
        <v>78</v>
      </c>
      <c r="G23" s="162" t="s">
        <v>178</v>
      </c>
      <c r="H23" s="162"/>
      <c r="I23" s="162"/>
      <c r="J23" s="162"/>
      <c r="K23" s="162"/>
      <c r="L23" s="52"/>
    </row>
    <row r="24" spans="3:14" x14ac:dyDescent="0.25">
      <c r="C24" s="20" t="s">
        <v>169</v>
      </c>
      <c r="D24">
        <v>1.1971416666666674</v>
      </c>
      <c r="G24" s="164" t="s">
        <v>179</v>
      </c>
      <c r="H24" s="164"/>
      <c r="I24" s="164"/>
      <c r="J24" s="164"/>
      <c r="K24" s="70"/>
      <c r="L24" s="52"/>
    </row>
    <row r="25" spans="3:14" ht="31.5" customHeight="1" x14ac:dyDescent="0.25">
      <c r="C25" s="20" t="s">
        <v>170</v>
      </c>
      <c r="D25">
        <v>0</v>
      </c>
      <c r="M25" s="52"/>
    </row>
    <row r="26" spans="3:14" x14ac:dyDescent="0.25">
      <c r="C26" s="19" t="s">
        <v>132</v>
      </c>
      <c r="D26">
        <v>154</v>
      </c>
    </row>
    <row r="27" spans="3:14" x14ac:dyDescent="0.25">
      <c r="C27" s="19" t="s">
        <v>138</v>
      </c>
      <c r="D27" s="51">
        <v>11.67659380160733</v>
      </c>
    </row>
    <row r="28" spans="3:14" ht="18" customHeight="1" x14ac:dyDescent="0.25">
      <c r="C28" s="20" t="s">
        <v>171</v>
      </c>
      <c r="D28" s="50">
        <v>2.9002317076965048E-23</v>
      </c>
    </row>
    <row r="29" spans="3:14" ht="14.25" customHeight="1" x14ac:dyDescent="0.25">
      <c r="C29" s="20" t="s">
        <v>172</v>
      </c>
      <c r="D29">
        <v>1.6548083854766809</v>
      </c>
      <c r="M29" s="52"/>
      <c r="N29" s="52"/>
    </row>
    <row r="30" spans="3:14" ht="15.75" customHeight="1" x14ac:dyDescent="0.25">
      <c r="C30" s="20" t="s">
        <v>173</v>
      </c>
      <c r="D30" s="50">
        <v>5.8004634153930096E-23</v>
      </c>
    </row>
    <row r="31" spans="3:14" ht="18.75" customHeight="1" x14ac:dyDescent="0.25">
      <c r="C31" s="20" t="s">
        <v>174</v>
      </c>
      <c r="D31">
        <v>1.9754880582343397</v>
      </c>
    </row>
    <row r="36" spans="2:7" ht="45" x14ac:dyDescent="0.25">
      <c r="C36" s="27" t="s">
        <v>69</v>
      </c>
      <c r="D36" s="32" t="s">
        <v>182</v>
      </c>
      <c r="E36" s="32" t="s">
        <v>2</v>
      </c>
    </row>
    <row r="37" spans="2:7" ht="30" x14ac:dyDescent="0.25">
      <c r="C37" s="22" t="s">
        <v>182</v>
      </c>
      <c r="D37" s="1">
        <v>1</v>
      </c>
      <c r="E37" s="1"/>
    </row>
    <row r="38" spans="2:7" ht="30" x14ac:dyDescent="0.25">
      <c r="C38" s="22" t="s">
        <v>2</v>
      </c>
      <c r="D38" s="53">
        <v>0.98616421626941042</v>
      </c>
      <c r="E38" s="1">
        <v>1</v>
      </c>
    </row>
    <row r="40" spans="2:7" x14ac:dyDescent="0.25">
      <c r="B40" s="19" t="s">
        <v>198</v>
      </c>
      <c r="C40" s="19"/>
      <c r="D40" s="19"/>
      <c r="E40" s="19"/>
      <c r="F40" s="52"/>
      <c r="G40" s="52"/>
    </row>
    <row r="41" spans="2:7" x14ac:dyDescent="0.25">
      <c r="B41" s="24" t="s">
        <v>197</v>
      </c>
      <c r="C41" s="24"/>
      <c r="D41" s="24"/>
      <c r="E41" s="24"/>
      <c r="F41" s="75"/>
      <c r="G41" s="75"/>
    </row>
    <row r="51" spans="2:9" x14ac:dyDescent="0.25">
      <c r="B51" s="11">
        <v>2</v>
      </c>
    </row>
    <row r="52" spans="2:9" x14ac:dyDescent="0.25">
      <c r="C52" t="s">
        <v>201</v>
      </c>
    </row>
    <row r="53" spans="2:9" x14ac:dyDescent="0.25">
      <c r="C53" t="s">
        <v>202</v>
      </c>
    </row>
    <row r="55" spans="2:9" x14ac:dyDescent="0.25">
      <c r="C55" s="162" t="s">
        <v>184</v>
      </c>
      <c r="D55" s="162"/>
      <c r="E55" s="162"/>
      <c r="F55" s="162"/>
      <c r="G55" s="162"/>
      <c r="H55" s="162"/>
      <c r="I55" s="52"/>
    </row>
    <row r="56" spans="2:9" x14ac:dyDescent="0.25">
      <c r="C56" s="162" t="s">
        <v>185</v>
      </c>
      <c r="D56" s="162"/>
      <c r="E56" s="162"/>
      <c r="F56" s="162"/>
      <c r="G56" s="162"/>
      <c r="H56" s="162"/>
      <c r="I56" s="52"/>
    </row>
    <row r="57" spans="2:9" x14ac:dyDescent="0.25">
      <c r="C57" s="162" t="s">
        <v>183</v>
      </c>
      <c r="D57" s="162"/>
      <c r="E57" s="162"/>
      <c r="F57" s="162"/>
      <c r="G57" s="162"/>
      <c r="H57" s="162"/>
    </row>
    <row r="60" spans="2:9" x14ac:dyDescent="0.25">
      <c r="B60" t="s">
        <v>186</v>
      </c>
    </row>
    <row r="62" spans="2:9" ht="15.75" thickBot="1" x14ac:dyDescent="0.3">
      <c r="B62" t="s">
        <v>187</v>
      </c>
    </row>
    <row r="63" spans="2:9" x14ac:dyDescent="0.25">
      <c r="B63" s="40" t="s">
        <v>188</v>
      </c>
      <c r="C63" s="40" t="s">
        <v>189</v>
      </c>
      <c r="D63" s="40" t="s">
        <v>190</v>
      </c>
      <c r="E63" s="40" t="s">
        <v>31</v>
      </c>
      <c r="F63" s="40" t="s">
        <v>168</v>
      </c>
    </row>
    <row r="64" spans="2:9" x14ac:dyDescent="0.25">
      <c r="B64" t="s">
        <v>7</v>
      </c>
      <c r="C64">
        <v>78</v>
      </c>
      <c r="D64">
        <v>80.150000000000006</v>
      </c>
      <c r="E64">
        <v>1.0275641025641027</v>
      </c>
      <c r="F64">
        <v>1.0206316516816534</v>
      </c>
    </row>
    <row r="65" spans="1:16" ht="15.75" thickBot="1" x14ac:dyDescent="0.3">
      <c r="B65" s="39" t="s">
        <v>1</v>
      </c>
      <c r="C65" s="39">
        <v>78</v>
      </c>
      <c r="D65" s="39">
        <v>489</v>
      </c>
      <c r="E65" s="39">
        <v>6.2692307692307692</v>
      </c>
      <c r="F65" s="39">
        <v>12.017482517482517</v>
      </c>
    </row>
    <row r="68" spans="1:16" ht="15.75" thickBot="1" x14ac:dyDescent="0.3">
      <c r="B68" t="s">
        <v>128</v>
      </c>
    </row>
    <row r="69" spans="1:16" ht="16.5" customHeight="1" x14ac:dyDescent="0.25">
      <c r="B69" s="40" t="s">
        <v>191</v>
      </c>
      <c r="C69" s="40" t="s">
        <v>133</v>
      </c>
      <c r="D69" s="40" t="s">
        <v>132</v>
      </c>
      <c r="E69" s="40" t="s">
        <v>134</v>
      </c>
      <c r="F69" s="40" t="s">
        <v>135</v>
      </c>
      <c r="G69" s="40" t="s">
        <v>139</v>
      </c>
      <c r="H69" s="40" t="s">
        <v>192</v>
      </c>
    </row>
    <row r="70" spans="1:16" x14ac:dyDescent="0.25">
      <c r="B70" t="s">
        <v>193</v>
      </c>
      <c r="C70">
        <v>1071.5277083333349</v>
      </c>
      <c r="D70">
        <v>1</v>
      </c>
      <c r="E70">
        <v>1071.5277083333349</v>
      </c>
      <c r="F70" s="51">
        <v>164.36851134001492</v>
      </c>
      <c r="G70" s="50">
        <v>4.5913128586947111E-26</v>
      </c>
      <c r="H70">
        <v>3.9025530682264797</v>
      </c>
      <c r="I70" s="164" t="s">
        <v>196</v>
      </c>
      <c r="J70" s="164"/>
      <c r="K70" s="164"/>
      <c r="L70" s="164"/>
      <c r="M70" s="164"/>
      <c r="N70" s="164"/>
      <c r="O70" s="164"/>
      <c r="P70" s="71"/>
    </row>
    <row r="71" spans="1:16" x14ac:dyDescent="0.25">
      <c r="B71" t="s">
        <v>194</v>
      </c>
      <c r="C71">
        <v>1003.9347910256411</v>
      </c>
      <c r="D71">
        <v>154</v>
      </c>
      <c r="E71">
        <v>6.5190570845820845</v>
      </c>
      <c r="I71" s="164" t="s">
        <v>195</v>
      </c>
      <c r="J71" s="164"/>
      <c r="K71" s="164"/>
      <c r="L71" s="164"/>
      <c r="M71" s="164"/>
      <c r="N71" s="164"/>
      <c r="O71" s="164"/>
    </row>
    <row r="73" spans="1:16" ht="15.75" thickBot="1" x14ac:dyDescent="0.3">
      <c r="B73" s="39" t="s">
        <v>29</v>
      </c>
      <c r="C73" s="39">
        <v>2075.4624993589759</v>
      </c>
      <c r="D73" s="39">
        <v>155</v>
      </c>
      <c r="E73" s="39"/>
      <c r="F73" s="39"/>
      <c r="G73" s="39"/>
      <c r="H73" s="39"/>
    </row>
    <row r="77" spans="1:16" x14ac:dyDescent="0.25">
      <c r="A77" s="12">
        <v>3</v>
      </c>
    </row>
    <row r="78" spans="1:16" x14ac:dyDescent="0.25">
      <c r="B78" t="s">
        <v>186</v>
      </c>
    </row>
    <row r="80" spans="1:16" ht="15.75" thickBot="1" x14ac:dyDescent="0.3">
      <c r="B80" t="s">
        <v>187</v>
      </c>
    </row>
    <row r="81" spans="2:8" x14ac:dyDescent="0.25">
      <c r="B81" s="40" t="s">
        <v>188</v>
      </c>
      <c r="C81" s="40" t="s">
        <v>189</v>
      </c>
      <c r="D81" s="40" t="s">
        <v>190</v>
      </c>
      <c r="E81" s="40" t="s">
        <v>31</v>
      </c>
      <c r="F81" s="40" t="s">
        <v>168</v>
      </c>
    </row>
    <row r="82" spans="2:8" x14ac:dyDescent="0.25">
      <c r="B82" t="s">
        <v>3</v>
      </c>
      <c r="C82">
        <v>78</v>
      </c>
      <c r="D82">
        <v>8.2199999999999989</v>
      </c>
      <c r="E82">
        <v>0.10538461538461537</v>
      </c>
      <c r="F82">
        <v>4.277122877122886E-3</v>
      </c>
    </row>
    <row r="83" spans="2:8" ht="15.75" thickBot="1" x14ac:dyDescent="0.3">
      <c r="B83" s="57" t="s">
        <v>8</v>
      </c>
      <c r="C83" s="39">
        <v>78</v>
      </c>
      <c r="D83" s="39">
        <v>2486</v>
      </c>
      <c r="E83" s="39">
        <v>31.871794871794872</v>
      </c>
      <c r="F83" s="39">
        <v>40.528804528804585</v>
      </c>
    </row>
    <row r="86" spans="2:8" ht="15.75" thickBot="1" x14ac:dyDescent="0.3">
      <c r="B86" t="s">
        <v>128</v>
      </c>
    </row>
    <row r="87" spans="2:8" ht="30" x14ac:dyDescent="0.25">
      <c r="B87" s="56" t="s">
        <v>191</v>
      </c>
      <c r="C87" s="40" t="s">
        <v>133</v>
      </c>
      <c r="D87" s="40" t="s">
        <v>132</v>
      </c>
      <c r="E87" s="40" t="s">
        <v>134</v>
      </c>
      <c r="F87" s="40" t="s">
        <v>135</v>
      </c>
      <c r="G87" s="40" t="s">
        <v>139</v>
      </c>
      <c r="H87" s="40" t="s">
        <v>192</v>
      </c>
    </row>
    <row r="88" spans="2:8" ht="30" x14ac:dyDescent="0.25">
      <c r="B88" s="36" t="s">
        <v>193</v>
      </c>
      <c r="C88">
        <v>39355.088002564109</v>
      </c>
      <c r="D88">
        <v>1</v>
      </c>
      <c r="E88">
        <v>39355.088002564109</v>
      </c>
      <c r="F88" s="51">
        <v>1941.8749524528853</v>
      </c>
      <c r="G88" s="50">
        <v>3.2944918673230626E-89</v>
      </c>
      <c r="H88">
        <v>3.9025530682264797</v>
      </c>
    </row>
    <row r="89" spans="2:8" ht="30" x14ac:dyDescent="0.25">
      <c r="B89" s="36" t="s">
        <v>194</v>
      </c>
      <c r="C89">
        <v>3121.0472871794868</v>
      </c>
      <c r="D89">
        <v>154</v>
      </c>
      <c r="E89">
        <v>20.266540825840824</v>
      </c>
    </row>
    <row r="91" spans="2:8" ht="15.75" thickBot="1" x14ac:dyDescent="0.3">
      <c r="B91" s="39" t="s">
        <v>29</v>
      </c>
      <c r="C91" s="39">
        <v>42476.135289743594</v>
      </c>
      <c r="D91" s="39">
        <v>155</v>
      </c>
      <c r="E91" s="39"/>
      <c r="F91" s="39"/>
      <c r="G91" s="39"/>
      <c r="H91" s="39"/>
    </row>
    <row r="94" spans="2:8" x14ac:dyDescent="0.25">
      <c r="B94" s="165" t="s">
        <v>308</v>
      </c>
      <c r="C94" s="165"/>
      <c r="D94" s="165"/>
      <c r="E94" s="165"/>
      <c r="F94" s="165"/>
    </row>
    <row r="95" spans="2:8" x14ac:dyDescent="0.25">
      <c r="B95" s="165" t="s">
        <v>203</v>
      </c>
      <c r="C95" s="165"/>
      <c r="D95" s="165"/>
      <c r="E95" s="165"/>
      <c r="F95" s="165"/>
    </row>
    <row r="98" spans="1:7" x14ac:dyDescent="0.25">
      <c r="B98" s="164" t="s">
        <v>204</v>
      </c>
      <c r="C98" s="164"/>
      <c r="D98" s="164"/>
      <c r="E98" s="164"/>
      <c r="F98" s="164"/>
      <c r="G98" s="164"/>
    </row>
    <row r="99" spans="1:7" x14ac:dyDescent="0.25">
      <c r="B99" s="164" t="s">
        <v>205</v>
      </c>
      <c r="C99" s="164"/>
      <c r="D99" s="164"/>
      <c r="E99" s="164"/>
      <c r="F99" s="164"/>
      <c r="G99" s="164"/>
    </row>
    <row r="110" spans="1:7" x14ac:dyDescent="0.25">
      <c r="A110" s="59">
        <v>4</v>
      </c>
    </row>
    <row r="112" spans="1:7" x14ac:dyDescent="0.25">
      <c r="B112" t="s">
        <v>186</v>
      </c>
    </row>
    <row r="114" spans="2:9" ht="15.75" thickBot="1" x14ac:dyDescent="0.3">
      <c r="B114" t="s">
        <v>187</v>
      </c>
    </row>
    <row r="115" spans="2:9" x14ac:dyDescent="0.25">
      <c r="B115" s="40" t="s">
        <v>188</v>
      </c>
      <c r="C115" s="40" t="s">
        <v>189</v>
      </c>
      <c r="D115" s="40" t="s">
        <v>190</v>
      </c>
      <c r="E115" s="40" t="s">
        <v>31</v>
      </c>
      <c r="F115" s="40" t="s">
        <v>168</v>
      </c>
    </row>
    <row r="116" spans="2:9" x14ac:dyDescent="0.25">
      <c r="B116" t="s">
        <v>11</v>
      </c>
      <c r="C116">
        <v>78</v>
      </c>
      <c r="D116">
        <v>337650</v>
      </c>
      <c r="E116">
        <v>4328.8461538461543</v>
      </c>
      <c r="F116">
        <v>2772825.9240759257</v>
      </c>
    </row>
    <row r="117" spans="2:9" ht="15.75" thickBot="1" x14ac:dyDescent="0.3">
      <c r="B117" s="39" t="s">
        <v>12</v>
      </c>
      <c r="C117" s="39">
        <v>78</v>
      </c>
      <c r="D117" s="39">
        <v>309.90000000000003</v>
      </c>
      <c r="E117" s="39">
        <v>3.9730769230769236</v>
      </c>
      <c r="F117" s="39">
        <v>2.7851098901098883</v>
      </c>
    </row>
    <row r="120" spans="2:9" ht="15.75" thickBot="1" x14ac:dyDescent="0.3">
      <c r="B120" t="s">
        <v>128</v>
      </c>
    </row>
    <row r="121" spans="2:9" x14ac:dyDescent="0.25">
      <c r="B121" s="40" t="s">
        <v>191</v>
      </c>
      <c r="C121" s="40" t="s">
        <v>133</v>
      </c>
      <c r="D121" s="40" t="s">
        <v>132</v>
      </c>
      <c r="E121" s="40" t="s">
        <v>134</v>
      </c>
      <c r="F121" s="40" t="s">
        <v>135</v>
      </c>
      <c r="G121" s="40" t="s">
        <v>139</v>
      </c>
      <c r="H121" s="40" t="s">
        <v>192</v>
      </c>
    </row>
    <row r="122" spans="2:9" x14ac:dyDescent="0.25">
      <c r="B122" t="s">
        <v>193</v>
      </c>
      <c r="C122">
        <v>729476558.12826967</v>
      </c>
      <c r="D122">
        <v>1</v>
      </c>
      <c r="E122">
        <v>729476558.12826967</v>
      </c>
      <c r="F122">
        <v>526.16056355133878</v>
      </c>
      <c r="G122">
        <v>1.5503302416490076E-51</v>
      </c>
      <c r="H122">
        <v>3.9025530682264797</v>
      </c>
    </row>
    <row r="123" spans="2:9" x14ac:dyDescent="0.25">
      <c r="B123" t="s">
        <v>194</v>
      </c>
      <c r="C123">
        <v>213507810.60730773</v>
      </c>
      <c r="D123">
        <v>154</v>
      </c>
      <c r="E123">
        <v>1386414.3545929072</v>
      </c>
    </row>
    <row r="125" spans="2:9" ht="15.75" thickBot="1" x14ac:dyDescent="0.3">
      <c r="B125" s="39" t="s">
        <v>29</v>
      </c>
      <c r="C125" s="39">
        <v>942984368.73557734</v>
      </c>
      <c r="D125" s="39">
        <v>155</v>
      </c>
      <c r="E125" s="39"/>
      <c r="F125" s="39"/>
      <c r="G125" s="39"/>
      <c r="H125" s="39"/>
    </row>
    <row r="128" spans="2:9" x14ac:dyDescent="0.25">
      <c r="B128" s="162" t="s">
        <v>206</v>
      </c>
      <c r="C128" s="162"/>
      <c r="D128" s="162"/>
      <c r="E128" s="162"/>
      <c r="F128" s="162"/>
      <c r="G128" s="162"/>
      <c r="H128" s="162"/>
      <c r="I128" s="52"/>
    </row>
    <row r="129" spans="2:10" x14ac:dyDescent="0.25">
      <c r="B129" s="162" t="s">
        <v>207</v>
      </c>
      <c r="C129" s="162"/>
      <c r="D129" s="162"/>
      <c r="E129" s="162"/>
    </row>
    <row r="130" spans="2:10" x14ac:dyDescent="0.25">
      <c r="B130" s="162" t="s">
        <v>208</v>
      </c>
      <c r="C130" s="162"/>
      <c r="D130" s="162"/>
      <c r="E130" s="162"/>
      <c r="F130" s="162"/>
      <c r="G130" s="162"/>
    </row>
    <row r="131" spans="2:10" x14ac:dyDescent="0.25">
      <c r="J131" s="1" t="s">
        <v>69</v>
      </c>
    </row>
    <row r="132" spans="2:10" x14ac:dyDescent="0.25">
      <c r="J132" s="58">
        <f>CORREL(Table1!M2:M79,Table1!L2:L79)</f>
        <v>-0.99995054146096518</v>
      </c>
    </row>
  </sheetData>
  <mergeCells count="18">
    <mergeCell ref="E2:H2"/>
    <mergeCell ref="G20:L20"/>
    <mergeCell ref="G22:K22"/>
    <mergeCell ref="G23:K23"/>
    <mergeCell ref="G21:K21"/>
    <mergeCell ref="B129:E129"/>
    <mergeCell ref="B130:G130"/>
    <mergeCell ref="C55:H55"/>
    <mergeCell ref="C56:H56"/>
    <mergeCell ref="C57:H57"/>
    <mergeCell ref="B95:F95"/>
    <mergeCell ref="B98:G98"/>
    <mergeCell ref="B99:G99"/>
    <mergeCell ref="I70:O70"/>
    <mergeCell ref="B94:F94"/>
    <mergeCell ref="G24:J24"/>
    <mergeCell ref="I71:O71"/>
    <mergeCell ref="B128:H12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5A7A-12DE-49D2-8A9F-4B3B8B17B110}">
  <dimension ref="B1:M51"/>
  <sheetViews>
    <sheetView topLeftCell="A25" workbookViewId="0">
      <selection activeCell="H2" sqref="H2:M2"/>
    </sheetView>
  </sheetViews>
  <sheetFormatPr defaultRowHeight="15" x14ac:dyDescent="0.25"/>
  <sheetData>
    <row r="1" spans="2:13" ht="15.75" thickBot="1" x14ac:dyDescent="0.3"/>
    <row r="2" spans="2:13" ht="36.75" thickBot="1" x14ac:dyDescent="0.6">
      <c r="H2" s="159" t="s">
        <v>273</v>
      </c>
      <c r="I2" s="160"/>
      <c r="J2" s="160"/>
      <c r="K2" s="160"/>
      <c r="L2" s="160"/>
      <c r="M2" s="161"/>
    </row>
    <row r="5" spans="2:13" x14ac:dyDescent="0.25">
      <c r="B5">
        <v>1</v>
      </c>
      <c r="C5" t="s">
        <v>209</v>
      </c>
    </row>
    <row r="7" spans="2:13" x14ac:dyDescent="0.25">
      <c r="B7">
        <v>2</v>
      </c>
      <c r="C7" t="s">
        <v>210</v>
      </c>
    </row>
    <row r="9" spans="2:13" x14ac:dyDescent="0.25">
      <c r="B9">
        <v>3</v>
      </c>
      <c r="C9" t="s">
        <v>211</v>
      </c>
    </row>
    <row r="11" spans="2:13" x14ac:dyDescent="0.25">
      <c r="B11">
        <v>4</v>
      </c>
      <c r="C11" t="s">
        <v>212</v>
      </c>
    </row>
    <row r="13" spans="2:13" x14ac:dyDescent="0.25">
      <c r="B13">
        <v>5</v>
      </c>
      <c r="C13" t="s">
        <v>213</v>
      </c>
    </row>
    <row r="47" spans="2:3" x14ac:dyDescent="0.25">
      <c r="B47" s="164" t="s">
        <v>224</v>
      </c>
      <c r="C47" s="164"/>
    </row>
    <row r="48" spans="2:3" x14ac:dyDescent="0.25">
      <c r="B48" s="19" t="s">
        <v>220</v>
      </c>
      <c r="C48" s="6">
        <f>AVERAGEIF(Table1!Q2:Q79,"Winter",Table1!H2:I79)</f>
        <v>1.0150000000000001</v>
      </c>
    </row>
    <row r="49" spans="2:3" x14ac:dyDescent="0.25">
      <c r="B49" s="19" t="s">
        <v>221</v>
      </c>
      <c r="C49" s="6">
        <f>AVERAGEIF(Table1!Q2:Q79,"Summer",Table1!H2:I79)</f>
        <v>0.9761904761904765</v>
      </c>
    </row>
    <row r="50" spans="2:3" x14ac:dyDescent="0.25">
      <c r="B50" s="19" t="s">
        <v>223</v>
      </c>
      <c r="C50" s="6">
        <f>AVERAGEIF(Table1!Q2:Q79,"Rainy",Table1!H2:I79)</f>
        <v>1.0805263157894738</v>
      </c>
    </row>
    <row r="51" spans="2:3" x14ac:dyDescent="0.25">
      <c r="B51" s="19" t="s">
        <v>222</v>
      </c>
      <c r="C51" s="6">
        <f>AVERAGEIF(Table1!Q2:Q79,"Fall",Table1!H2:I79)</f>
        <v>1.0455555555555556</v>
      </c>
    </row>
  </sheetData>
  <mergeCells count="2">
    <mergeCell ref="B47:C47"/>
    <mergeCell ref="H2:M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D752-29A6-4A23-9158-EE8935D6201C}">
  <dimension ref="B1:Y213"/>
  <sheetViews>
    <sheetView tabSelected="1" topLeftCell="B1" zoomScaleNormal="100" workbookViewId="0">
      <selection activeCell="D196" sqref="D196:O196"/>
    </sheetView>
  </sheetViews>
  <sheetFormatPr defaultRowHeight="15" x14ac:dyDescent="0.25"/>
  <cols>
    <col min="2" max="2" width="13.85546875" customWidth="1"/>
    <col min="4" max="4" width="22.42578125" customWidth="1"/>
    <col min="8" max="8" width="14.28515625" customWidth="1"/>
    <col min="10" max="10" width="22" customWidth="1"/>
    <col min="11" max="11" width="9.85546875" customWidth="1"/>
    <col min="13" max="13" width="14.42578125" customWidth="1"/>
  </cols>
  <sheetData>
    <row r="1" spans="3:14" ht="36.75" thickBot="1" x14ac:dyDescent="0.6">
      <c r="I1" s="159" t="s">
        <v>274</v>
      </c>
      <c r="J1" s="160"/>
      <c r="K1" s="160"/>
      <c r="L1" s="160"/>
      <c r="M1" s="160"/>
      <c r="N1" s="161"/>
    </row>
    <row r="2" spans="3:14" x14ac:dyDescent="0.25">
      <c r="C2">
        <v>1</v>
      </c>
      <c r="D2" t="s">
        <v>214</v>
      </c>
    </row>
    <row r="4" spans="3:14" x14ac:dyDescent="0.25">
      <c r="C4">
        <v>2</v>
      </c>
      <c r="D4" t="s">
        <v>215</v>
      </c>
    </row>
    <row r="6" spans="3:14" x14ac:dyDescent="0.25">
      <c r="C6">
        <v>3</v>
      </c>
      <c r="D6" t="s">
        <v>216</v>
      </c>
    </row>
    <row r="8" spans="3:14" x14ac:dyDescent="0.25">
      <c r="C8">
        <v>4</v>
      </c>
      <c r="D8" t="s">
        <v>217</v>
      </c>
    </row>
    <row r="10" spans="3:14" x14ac:dyDescent="0.25">
      <c r="C10">
        <v>5</v>
      </c>
      <c r="D10" t="s">
        <v>218</v>
      </c>
    </row>
    <row r="12" spans="3:14" x14ac:dyDescent="0.25">
      <c r="C12">
        <v>6</v>
      </c>
      <c r="D12" t="s">
        <v>231</v>
      </c>
    </row>
    <row r="14" spans="3:14" x14ac:dyDescent="0.25">
      <c r="C14">
        <v>7</v>
      </c>
      <c r="D14" t="s">
        <v>232</v>
      </c>
    </row>
    <row r="19" spans="2:13" x14ac:dyDescent="0.25">
      <c r="B19">
        <v>1</v>
      </c>
    </row>
    <row r="23" spans="2:13" x14ac:dyDescent="0.25">
      <c r="I23" s="164" t="s">
        <v>225</v>
      </c>
      <c r="J23" s="164"/>
      <c r="K23" s="164"/>
      <c r="L23" s="164"/>
      <c r="M23" s="164"/>
    </row>
    <row r="34" spans="2:2" x14ac:dyDescent="0.25">
      <c r="B34">
        <v>2</v>
      </c>
    </row>
    <row r="50" spans="8:15" x14ac:dyDescent="0.25">
      <c r="H50" s="164" t="s">
        <v>227</v>
      </c>
      <c r="I50" s="164"/>
      <c r="J50" s="164"/>
      <c r="K50" s="164"/>
      <c r="L50" s="164"/>
      <c r="M50" s="164"/>
      <c r="N50" s="164"/>
      <c r="O50" s="164"/>
    </row>
    <row r="56" spans="8:15" x14ac:dyDescent="0.25">
      <c r="J56" s="164" t="s">
        <v>226</v>
      </c>
      <c r="K56" s="164"/>
      <c r="L56" s="164"/>
      <c r="M56" s="164"/>
      <c r="N56" s="164"/>
      <c r="O56" s="164"/>
    </row>
    <row r="67" spans="2:25" ht="45" x14ac:dyDescent="0.25">
      <c r="U67" s="26" t="s">
        <v>1</v>
      </c>
      <c r="V67" s="26" t="s">
        <v>8</v>
      </c>
      <c r="W67" s="34" t="s">
        <v>182</v>
      </c>
      <c r="X67" s="26" t="s">
        <v>0</v>
      </c>
      <c r="Y67" s="33" t="s">
        <v>12</v>
      </c>
    </row>
    <row r="68" spans="2:25" x14ac:dyDescent="0.25">
      <c r="U68" s="46">
        <v>1</v>
      </c>
      <c r="V68" s="46">
        <v>20</v>
      </c>
      <c r="W68" s="46">
        <v>0</v>
      </c>
      <c r="X68" s="46">
        <v>2019</v>
      </c>
      <c r="Y68" s="46">
        <v>7.2</v>
      </c>
    </row>
    <row r="69" spans="2:25" x14ac:dyDescent="0.25">
      <c r="U69" s="1">
        <v>2</v>
      </c>
      <c r="V69" s="1">
        <v>21</v>
      </c>
      <c r="W69" s="1">
        <v>0.9</v>
      </c>
      <c r="X69" s="1">
        <v>2019</v>
      </c>
      <c r="Y69" s="1">
        <v>7.1</v>
      </c>
    </row>
    <row r="70" spans="2:25" x14ac:dyDescent="0.25">
      <c r="U70" s="46">
        <v>3</v>
      </c>
      <c r="V70" s="46">
        <v>22</v>
      </c>
      <c r="W70" s="46">
        <v>0.7</v>
      </c>
      <c r="X70" s="46">
        <v>2019</v>
      </c>
      <c r="Y70" s="46">
        <v>7</v>
      </c>
    </row>
    <row r="71" spans="2:25" x14ac:dyDescent="0.25">
      <c r="U71" s="1">
        <v>4</v>
      </c>
      <c r="V71" s="1">
        <v>20</v>
      </c>
      <c r="W71" s="1">
        <v>0.6</v>
      </c>
      <c r="X71" s="1">
        <v>2019</v>
      </c>
      <c r="Y71" s="1">
        <v>6.9</v>
      </c>
    </row>
    <row r="72" spans="2:25" x14ac:dyDescent="0.25">
      <c r="U72" s="46">
        <v>5</v>
      </c>
      <c r="V72" s="46">
        <v>19</v>
      </c>
      <c r="W72" s="46">
        <v>0.5</v>
      </c>
      <c r="X72" s="46">
        <v>2019</v>
      </c>
      <c r="Y72" s="46">
        <v>6.8</v>
      </c>
    </row>
    <row r="73" spans="2:25" x14ac:dyDescent="0.25">
      <c r="U73" s="1">
        <v>6</v>
      </c>
      <c r="V73" s="1">
        <v>18</v>
      </c>
      <c r="W73" s="1">
        <v>0.4</v>
      </c>
      <c r="X73" s="1">
        <v>2019</v>
      </c>
      <c r="Y73" s="1">
        <v>6.7</v>
      </c>
    </row>
    <row r="74" spans="2:25" x14ac:dyDescent="0.25">
      <c r="B74">
        <v>3</v>
      </c>
      <c r="U74" s="46">
        <v>7</v>
      </c>
      <c r="V74" s="46">
        <v>20</v>
      </c>
      <c r="W74" s="46">
        <v>0.3</v>
      </c>
      <c r="X74" s="46">
        <v>2019</v>
      </c>
      <c r="Y74" s="46">
        <v>6.6</v>
      </c>
    </row>
    <row r="75" spans="2:25" x14ac:dyDescent="0.25">
      <c r="U75" s="1">
        <v>8</v>
      </c>
      <c r="V75" s="1">
        <v>20</v>
      </c>
      <c r="W75" s="1">
        <v>0.2</v>
      </c>
      <c r="X75" s="1">
        <v>2019</v>
      </c>
      <c r="Y75" s="1">
        <v>6.5</v>
      </c>
    </row>
    <row r="76" spans="2:25" x14ac:dyDescent="0.25">
      <c r="U76" s="46">
        <v>9</v>
      </c>
      <c r="V76" s="46">
        <v>21</v>
      </c>
      <c r="W76" s="46">
        <v>0.1</v>
      </c>
      <c r="X76" s="46">
        <v>2019</v>
      </c>
      <c r="Y76" s="46">
        <v>6.4</v>
      </c>
    </row>
    <row r="77" spans="2:25" x14ac:dyDescent="0.25">
      <c r="U77" s="1">
        <v>10</v>
      </c>
      <c r="V77" s="1">
        <v>22</v>
      </c>
      <c r="W77" s="1">
        <v>0.2</v>
      </c>
      <c r="X77" s="1">
        <v>2019</v>
      </c>
      <c r="Y77" s="1">
        <v>6.3</v>
      </c>
    </row>
    <row r="78" spans="2:25" x14ac:dyDescent="0.25">
      <c r="U78" s="46">
        <v>11</v>
      </c>
      <c r="V78" s="46">
        <v>23</v>
      </c>
      <c r="W78" s="46">
        <v>0.3</v>
      </c>
      <c r="X78" s="46">
        <v>2019</v>
      </c>
      <c r="Y78" s="46">
        <v>6.2</v>
      </c>
    </row>
    <row r="79" spans="2:25" x14ac:dyDescent="0.25">
      <c r="U79" s="1">
        <v>12</v>
      </c>
      <c r="V79" s="1">
        <v>23</v>
      </c>
      <c r="W79" s="1">
        <v>0.4</v>
      </c>
      <c r="X79" s="1">
        <v>2019</v>
      </c>
      <c r="Y79" s="1">
        <v>6.1</v>
      </c>
    </row>
    <row r="80" spans="2:25" x14ac:dyDescent="0.25">
      <c r="U80" s="46">
        <v>1</v>
      </c>
      <c r="V80" s="46">
        <v>24</v>
      </c>
      <c r="W80" s="46">
        <v>0.5</v>
      </c>
      <c r="X80" s="46">
        <v>2020</v>
      </c>
      <c r="Y80" s="46">
        <v>6</v>
      </c>
    </row>
    <row r="81" spans="21:25" x14ac:dyDescent="0.25">
      <c r="U81" s="1">
        <v>2</v>
      </c>
      <c r="V81" s="1">
        <v>25</v>
      </c>
      <c r="W81" s="1">
        <v>0.6</v>
      </c>
      <c r="X81" s="1">
        <v>2020</v>
      </c>
      <c r="Y81" s="1">
        <v>5.9</v>
      </c>
    </row>
    <row r="82" spans="21:25" x14ac:dyDescent="0.25">
      <c r="U82" s="46">
        <v>3</v>
      </c>
      <c r="V82" s="46">
        <v>26</v>
      </c>
      <c r="W82" s="46">
        <v>0.7</v>
      </c>
      <c r="X82" s="46">
        <v>2020</v>
      </c>
      <c r="Y82" s="46">
        <v>5.8</v>
      </c>
    </row>
    <row r="83" spans="21:25" x14ac:dyDescent="0.25">
      <c r="U83" s="1">
        <v>4</v>
      </c>
      <c r="V83" s="1">
        <v>27</v>
      </c>
      <c r="W83" s="1">
        <v>0.8</v>
      </c>
      <c r="X83" s="1">
        <v>2020</v>
      </c>
      <c r="Y83" s="1">
        <v>5.7</v>
      </c>
    </row>
    <row r="84" spans="21:25" x14ac:dyDescent="0.25">
      <c r="U84" s="46">
        <v>5</v>
      </c>
      <c r="V84" s="46">
        <v>27</v>
      </c>
      <c r="W84" s="46">
        <v>0.9</v>
      </c>
      <c r="X84" s="46">
        <v>2020</v>
      </c>
      <c r="Y84" s="46">
        <v>5.6</v>
      </c>
    </row>
    <row r="85" spans="21:25" x14ac:dyDescent="0.25">
      <c r="U85" s="1">
        <v>6</v>
      </c>
      <c r="V85" s="1">
        <v>28</v>
      </c>
      <c r="W85" s="1">
        <v>1</v>
      </c>
      <c r="X85" s="1">
        <v>2020</v>
      </c>
      <c r="Y85" s="1">
        <v>5.5</v>
      </c>
    </row>
    <row r="86" spans="21:25" x14ac:dyDescent="0.25">
      <c r="U86" s="46">
        <v>7</v>
      </c>
      <c r="V86" s="46">
        <v>29</v>
      </c>
      <c r="W86" s="46">
        <v>1.1000000000000001</v>
      </c>
      <c r="X86" s="46">
        <v>2020</v>
      </c>
      <c r="Y86" s="46">
        <v>5.4</v>
      </c>
    </row>
    <row r="87" spans="21:25" x14ac:dyDescent="0.25">
      <c r="U87" s="1">
        <v>8</v>
      </c>
      <c r="V87" s="1">
        <v>29</v>
      </c>
      <c r="W87" s="1">
        <v>1.2</v>
      </c>
      <c r="X87" s="1">
        <v>2020</v>
      </c>
      <c r="Y87" s="1">
        <v>5.3</v>
      </c>
    </row>
    <row r="88" spans="21:25" x14ac:dyDescent="0.25">
      <c r="U88" s="46">
        <v>9</v>
      </c>
      <c r="V88" s="46">
        <v>30</v>
      </c>
      <c r="W88" s="46">
        <v>1.3</v>
      </c>
      <c r="X88" s="46">
        <v>2020</v>
      </c>
      <c r="Y88" s="46">
        <v>5.2</v>
      </c>
    </row>
    <row r="89" spans="21:25" x14ac:dyDescent="0.25">
      <c r="U89" s="1">
        <v>10</v>
      </c>
      <c r="V89" s="1">
        <v>31</v>
      </c>
      <c r="W89" s="1">
        <v>1.4</v>
      </c>
      <c r="X89" s="1">
        <v>2020</v>
      </c>
      <c r="Y89" s="1">
        <v>5.0999999999999996</v>
      </c>
    </row>
    <row r="90" spans="21:25" x14ac:dyDescent="0.25">
      <c r="U90" s="46">
        <v>11</v>
      </c>
      <c r="V90" s="46">
        <v>31</v>
      </c>
      <c r="W90" s="46">
        <v>1.5</v>
      </c>
      <c r="X90" s="46">
        <v>2020</v>
      </c>
      <c r="Y90" s="46">
        <v>5</v>
      </c>
    </row>
    <row r="91" spans="21:25" x14ac:dyDescent="0.25">
      <c r="U91" s="1">
        <v>12</v>
      </c>
      <c r="V91" s="1">
        <v>32</v>
      </c>
      <c r="W91" s="1">
        <v>1.6</v>
      </c>
      <c r="X91" s="1">
        <v>2020</v>
      </c>
      <c r="Y91" s="1">
        <v>4.9000000000000004</v>
      </c>
    </row>
    <row r="92" spans="21:25" x14ac:dyDescent="0.25">
      <c r="U92" s="46">
        <v>1</v>
      </c>
      <c r="V92" s="46">
        <v>32</v>
      </c>
      <c r="W92" s="46">
        <v>1.7</v>
      </c>
      <c r="X92" s="46">
        <v>2021</v>
      </c>
      <c r="Y92" s="46">
        <v>4.8</v>
      </c>
    </row>
    <row r="93" spans="21:25" x14ac:dyDescent="0.25">
      <c r="U93" s="1">
        <v>2</v>
      </c>
      <c r="V93" s="1">
        <v>32</v>
      </c>
      <c r="W93" s="1">
        <v>1.8</v>
      </c>
      <c r="X93" s="1">
        <v>2021</v>
      </c>
      <c r="Y93" s="1">
        <v>4.7</v>
      </c>
    </row>
    <row r="94" spans="21:25" x14ac:dyDescent="0.25">
      <c r="U94" s="46">
        <v>3</v>
      </c>
      <c r="V94" s="46">
        <v>28</v>
      </c>
      <c r="W94" s="46">
        <v>1.9</v>
      </c>
      <c r="X94" s="46">
        <v>2021</v>
      </c>
      <c r="Y94" s="46">
        <v>4.5999999999999996</v>
      </c>
    </row>
    <row r="95" spans="21:25" x14ac:dyDescent="0.25">
      <c r="U95" s="1">
        <v>4</v>
      </c>
      <c r="V95" s="1">
        <v>29</v>
      </c>
      <c r="W95" s="1">
        <v>2</v>
      </c>
      <c r="X95" s="1">
        <v>2021</v>
      </c>
      <c r="Y95" s="1">
        <v>4.5</v>
      </c>
    </row>
    <row r="96" spans="21:25" x14ac:dyDescent="0.25">
      <c r="U96" s="46">
        <v>5</v>
      </c>
      <c r="V96" s="46">
        <v>29</v>
      </c>
      <c r="W96" s="46">
        <v>2.1</v>
      </c>
      <c r="X96" s="46">
        <v>2021</v>
      </c>
      <c r="Y96" s="46">
        <v>4.4000000000000004</v>
      </c>
    </row>
    <row r="97" spans="2:25" x14ac:dyDescent="0.25">
      <c r="U97" s="1">
        <v>6</v>
      </c>
      <c r="V97" s="1">
        <v>30</v>
      </c>
      <c r="W97" s="1">
        <v>2.2000000000000002</v>
      </c>
      <c r="X97" s="1">
        <v>2021</v>
      </c>
      <c r="Y97" s="1">
        <v>4.3</v>
      </c>
    </row>
    <row r="98" spans="2:25" x14ac:dyDescent="0.25">
      <c r="U98" s="46">
        <v>7</v>
      </c>
      <c r="V98" s="46">
        <v>30</v>
      </c>
      <c r="W98" s="46">
        <v>2.2999999999999998</v>
      </c>
      <c r="X98" s="46">
        <v>2021</v>
      </c>
      <c r="Y98" s="46">
        <v>4.2</v>
      </c>
    </row>
    <row r="99" spans="2:25" x14ac:dyDescent="0.25">
      <c r="U99" s="1">
        <v>7</v>
      </c>
      <c r="V99" s="1">
        <v>30</v>
      </c>
      <c r="W99" s="1">
        <v>2.2999999999999998</v>
      </c>
      <c r="X99" s="1">
        <v>2021</v>
      </c>
      <c r="Y99" s="1">
        <v>4.2</v>
      </c>
    </row>
    <row r="100" spans="2:25" x14ac:dyDescent="0.25">
      <c r="U100" s="46">
        <v>8</v>
      </c>
      <c r="V100" s="46">
        <v>31</v>
      </c>
      <c r="W100" s="46">
        <v>2.4</v>
      </c>
      <c r="X100" s="46">
        <v>2021</v>
      </c>
      <c r="Y100" s="46">
        <v>4.0999999999999996</v>
      </c>
    </row>
    <row r="101" spans="2:25" x14ac:dyDescent="0.25">
      <c r="U101" s="1">
        <v>8</v>
      </c>
      <c r="V101" s="1">
        <v>31</v>
      </c>
      <c r="W101" s="1">
        <v>2.4</v>
      </c>
      <c r="X101" s="1">
        <v>2021</v>
      </c>
      <c r="Y101" s="1">
        <v>4.0999999999999996</v>
      </c>
    </row>
    <row r="102" spans="2:25" x14ac:dyDescent="0.25">
      <c r="U102" s="46">
        <v>9</v>
      </c>
      <c r="V102" s="46">
        <v>31</v>
      </c>
      <c r="W102" s="46">
        <v>2.5</v>
      </c>
      <c r="X102" s="46">
        <v>2021</v>
      </c>
      <c r="Y102" s="46">
        <v>4</v>
      </c>
    </row>
    <row r="103" spans="2:25" x14ac:dyDescent="0.25">
      <c r="U103" s="1">
        <v>9</v>
      </c>
      <c r="V103" s="1">
        <v>31</v>
      </c>
      <c r="W103" s="1">
        <v>2.5</v>
      </c>
      <c r="X103" s="1">
        <v>2021</v>
      </c>
      <c r="Y103" s="1">
        <v>4</v>
      </c>
    </row>
    <row r="104" spans="2:25" x14ac:dyDescent="0.25">
      <c r="G104" s="164" t="s">
        <v>229</v>
      </c>
      <c r="H104" s="164"/>
      <c r="I104" s="164"/>
      <c r="J104" s="164"/>
      <c r="K104" s="164"/>
      <c r="L104" s="164"/>
      <c r="U104" s="46">
        <v>10</v>
      </c>
      <c r="V104" s="46">
        <v>32</v>
      </c>
      <c r="W104" s="46">
        <v>2.6</v>
      </c>
      <c r="X104" s="46">
        <v>2021</v>
      </c>
      <c r="Y104" s="46">
        <v>3.9</v>
      </c>
    </row>
    <row r="105" spans="2:25" x14ac:dyDescent="0.25">
      <c r="U105" s="1">
        <v>10</v>
      </c>
      <c r="V105" s="1">
        <v>32</v>
      </c>
      <c r="W105" s="1">
        <v>2.6</v>
      </c>
      <c r="X105" s="1">
        <v>2021</v>
      </c>
      <c r="Y105" s="1">
        <v>3.9</v>
      </c>
    </row>
    <row r="106" spans="2:25" x14ac:dyDescent="0.25">
      <c r="U106" s="46">
        <v>11</v>
      </c>
      <c r="V106" s="46">
        <v>32</v>
      </c>
      <c r="W106" s="46">
        <v>2.7</v>
      </c>
      <c r="X106" s="46">
        <v>2021</v>
      </c>
      <c r="Y106" s="46">
        <v>3.8</v>
      </c>
    </row>
    <row r="107" spans="2:25" x14ac:dyDescent="0.25">
      <c r="U107" s="1">
        <v>11</v>
      </c>
      <c r="V107" s="1">
        <v>32</v>
      </c>
      <c r="W107" s="1">
        <v>2.7</v>
      </c>
      <c r="X107" s="1">
        <v>2021</v>
      </c>
      <c r="Y107" s="1">
        <v>3.8</v>
      </c>
    </row>
    <row r="108" spans="2:25" x14ac:dyDescent="0.25">
      <c r="U108" s="46">
        <v>12</v>
      </c>
      <c r="V108" s="46">
        <v>33</v>
      </c>
      <c r="W108" s="46">
        <v>2.8</v>
      </c>
      <c r="X108" s="46">
        <v>2021</v>
      </c>
      <c r="Y108" s="46">
        <v>3.7</v>
      </c>
    </row>
    <row r="109" spans="2:25" x14ac:dyDescent="0.25">
      <c r="I109" s="162" t="s">
        <v>312</v>
      </c>
      <c r="J109" s="162"/>
      <c r="K109" s="162"/>
      <c r="L109" s="162"/>
      <c r="M109" s="162"/>
      <c r="N109" s="162"/>
      <c r="O109" s="162"/>
      <c r="P109" s="162"/>
      <c r="Q109" s="162"/>
      <c r="U109" s="1">
        <v>12</v>
      </c>
      <c r="V109" s="1">
        <v>33</v>
      </c>
      <c r="W109" s="1">
        <v>2.8</v>
      </c>
      <c r="X109" s="1">
        <v>2021</v>
      </c>
      <c r="Y109" s="1">
        <v>3.7</v>
      </c>
    </row>
    <row r="110" spans="2:25" x14ac:dyDescent="0.25">
      <c r="B110">
        <v>4</v>
      </c>
      <c r="I110" s="24" t="s">
        <v>230</v>
      </c>
      <c r="J110" s="24"/>
      <c r="K110" s="24"/>
      <c r="L110" s="24"/>
      <c r="M110" s="24"/>
      <c r="N110" s="24"/>
      <c r="O110" s="24"/>
      <c r="P110" s="24"/>
      <c r="U110" s="46">
        <v>1</v>
      </c>
      <c r="V110" s="46">
        <v>33</v>
      </c>
      <c r="W110" s="46">
        <v>2.9</v>
      </c>
      <c r="X110" s="46">
        <v>2022</v>
      </c>
      <c r="Y110" s="46">
        <v>3.6</v>
      </c>
    </row>
    <row r="111" spans="2:25" x14ac:dyDescent="0.25">
      <c r="U111" s="1">
        <v>1</v>
      </c>
      <c r="V111" s="1">
        <v>33</v>
      </c>
      <c r="W111" s="1">
        <v>2.9</v>
      </c>
      <c r="X111" s="1">
        <v>2022</v>
      </c>
      <c r="Y111" s="1">
        <v>3.6</v>
      </c>
    </row>
    <row r="112" spans="2:25" x14ac:dyDescent="0.25">
      <c r="U112" s="46">
        <v>2</v>
      </c>
      <c r="V112" s="46">
        <v>33</v>
      </c>
      <c r="W112" s="46">
        <v>3</v>
      </c>
      <c r="X112" s="46">
        <v>2022</v>
      </c>
      <c r="Y112" s="46">
        <v>3.5</v>
      </c>
    </row>
    <row r="113" spans="17:25" x14ac:dyDescent="0.25">
      <c r="Q113" s="64"/>
      <c r="U113" s="1">
        <v>2</v>
      </c>
      <c r="V113" s="1">
        <v>33</v>
      </c>
      <c r="W113" s="1">
        <v>3</v>
      </c>
      <c r="X113" s="1">
        <v>2022</v>
      </c>
      <c r="Y113" s="1">
        <v>3.5</v>
      </c>
    </row>
    <row r="114" spans="17:25" x14ac:dyDescent="0.25">
      <c r="Q114" s="64"/>
      <c r="U114" s="46">
        <v>3</v>
      </c>
      <c r="V114" s="46">
        <v>34</v>
      </c>
      <c r="W114" s="46">
        <v>3.1</v>
      </c>
      <c r="X114" s="46">
        <v>2022</v>
      </c>
      <c r="Y114" s="46">
        <v>3.4</v>
      </c>
    </row>
    <row r="115" spans="17:25" x14ac:dyDescent="0.25">
      <c r="U115" s="1">
        <v>3</v>
      </c>
      <c r="V115" s="1">
        <v>34</v>
      </c>
      <c r="W115" s="1">
        <v>3.1</v>
      </c>
      <c r="X115" s="1">
        <v>2022</v>
      </c>
      <c r="Y115" s="1">
        <v>3.4</v>
      </c>
    </row>
    <row r="116" spans="17:25" x14ac:dyDescent="0.25">
      <c r="U116" s="46">
        <v>4</v>
      </c>
      <c r="V116" s="46">
        <v>34</v>
      </c>
      <c r="W116" s="46">
        <v>3.2</v>
      </c>
      <c r="X116" s="46">
        <v>2022</v>
      </c>
      <c r="Y116" s="46">
        <v>3.3</v>
      </c>
    </row>
    <row r="117" spans="17:25" x14ac:dyDescent="0.25">
      <c r="U117" s="1">
        <v>4</v>
      </c>
      <c r="V117" s="1">
        <v>34</v>
      </c>
      <c r="W117" s="1">
        <v>3.2</v>
      </c>
      <c r="X117" s="1">
        <v>2022</v>
      </c>
      <c r="Y117" s="1">
        <v>3.3</v>
      </c>
    </row>
    <row r="118" spans="17:25" x14ac:dyDescent="0.25">
      <c r="U118" s="46">
        <v>5</v>
      </c>
      <c r="V118" s="46">
        <v>34</v>
      </c>
      <c r="W118" s="46">
        <v>3.3</v>
      </c>
      <c r="X118" s="46">
        <v>2022</v>
      </c>
      <c r="Y118" s="46">
        <v>3.2</v>
      </c>
    </row>
    <row r="119" spans="17:25" x14ac:dyDescent="0.25">
      <c r="U119" s="1">
        <v>5</v>
      </c>
      <c r="V119" s="1">
        <v>34</v>
      </c>
      <c r="W119" s="1">
        <v>3.3</v>
      </c>
      <c r="X119" s="1">
        <v>2022</v>
      </c>
      <c r="Y119" s="1">
        <v>3.2</v>
      </c>
    </row>
    <row r="120" spans="17:25" x14ac:dyDescent="0.25">
      <c r="U120" s="46">
        <v>6</v>
      </c>
      <c r="V120" s="46">
        <v>35</v>
      </c>
      <c r="W120" s="46">
        <v>3.4</v>
      </c>
      <c r="X120" s="46">
        <v>2022</v>
      </c>
      <c r="Y120" s="46">
        <v>3.1</v>
      </c>
    </row>
    <row r="121" spans="17:25" x14ac:dyDescent="0.25">
      <c r="U121" s="1">
        <v>6</v>
      </c>
      <c r="V121" s="1">
        <v>35</v>
      </c>
      <c r="W121" s="1">
        <v>3.4</v>
      </c>
      <c r="X121" s="1">
        <v>2022</v>
      </c>
      <c r="Y121" s="1">
        <v>3.1</v>
      </c>
    </row>
    <row r="122" spans="17:25" x14ac:dyDescent="0.25">
      <c r="U122" s="46">
        <v>7</v>
      </c>
      <c r="V122" s="46">
        <v>35</v>
      </c>
      <c r="W122" s="46">
        <v>3.5</v>
      </c>
      <c r="X122" s="46">
        <v>2022</v>
      </c>
      <c r="Y122" s="46">
        <v>3</v>
      </c>
    </row>
    <row r="123" spans="17:25" x14ac:dyDescent="0.25">
      <c r="U123" s="1">
        <v>8</v>
      </c>
      <c r="V123" s="1">
        <v>36</v>
      </c>
      <c r="W123" s="1">
        <v>3.6</v>
      </c>
      <c r="X123" s="1">
        <v>2022</v>
      </c>
      <c r="Y123" s="1">
        <v>2.9</v>
      </c>
    </row>
    <row r="124" spans="17:25" x14ac:dyDescent="0.25">
      <c r="U124" s="46">
        <v>9</v>
      </c>
      <c r="V124" s="46">
        <v>36</v>
      </c>
      <c r="W124" s="46">
        <v>3.7</v>
      </c>
      <c r="X124" s="46">
        <v>2022</v>
      </c>
      <c r="Y124" s="46">
        <v>2.8</v>
      </c>
    </row>
    <row r="125" spans="17:25" x14ac:dyDescent="0.25">
      <c r="U125" s="1">
        <v>10</v>
      </c>
      <c r="V125" s="1">
        <v>37</v>
      </c>
      <c r="W125" s="1">
        <v>3.8</v>
      </c>
      <c r="X125" s="1">
        <v>2022</v>
      </c>
      <c r="Y125" s="1">
        <v>2.7</v>
      </c>
    </row>
    <row r="126" spans="17:25" x14ac:dyDescent="0.25">
      <c r="U126" s="46">
        <v>11</v>
      </c>
      <c r="V126" s="46">
        <v>37</v>
      </c>
      <c r="W126" s="46">
        <v>3.9</v>
      </c>
      <c r="X126" s="46">
        <v>2022</v>
      </c>
      <c r="Y126" s="46">
        <v>2.6</v>
      </c>
    </row>
    <row r="127" spans="17:25" x14ac:dyDescent="0.25">
      <c r="U127" s="1">
        <v>12</v>
      </c>
      <c r="V127" s="1">
        <v>38</v>
      </c>
      <c r="W127" s="1">
        <v>4</v>
      </c>
      <c r="X127" s="1">
        <v>2022</v>
      </c>
      <c r="Y127" s="1">
        <v>2.5</v>
      </c>
    </row>
    <row r="128" spans="17:25" x14ac:dyDescent="0.25">
      <c r="U128" s="46">
        <v>1</v>
      </c>
      <c r="V128" s="46">
        <v>38</v>
      </c>
      <c r="W128" s="46">
        <v>4.0999999999999996</v>
      </c>
      <c r="X128" s="46">
        <v>2023</v>
      </c>
      <c r="Y128" s="46">
        <v>2.4</v>
      </c>
    </row>
    <row r="129" spans="2:25" x14ac:dyDescent="0.25">
      <c r="U129" s="1">
        <v>1</v>
      </c>
      <c r="V129" s="1">
        <v>38</v>
      </c>
      <c r="W129" s="1">
        <v>4.4000000000000004</v>
      </c>
      <c r="X129" s="1">
        <v>2023</v>
      </c>
      <c r="Y129" s="1">
        <v>2.1</v>
      </c>
    </row>
    <row r="130" spans="2:25" x14ac:dyDescent="0.25">
      <c r="B130">
        <v>5</v>
      </c>
      <c r="U130" s="46">
        <v>2</v>
      </c>
      <c r="V130" s="46">
        <v>38</v>
      </c>
      <c r="W130" s="46">
        <v>4.2</v>
      </c>
      <c r="X130" s="46">
        <v>2023</v>
      </c>
      <c r="Y130" s="46">
        <v>2.2999999999999998</v>
      </c>
    </row>
    <row r="131" spans="2:25" x14ac:dyDescent="0.25">
      <c r="U131" s="1">
        <v>2</v>
      </c>
      <c r="V131" s="1">
        <v>38</v>
      </c>
      <c r="W131" s="1">
        <v>4.5</v>
      </c>
      <c r="X131" s="1">
        <v>2023</v>
      </c>
      <c r="Y131" s="1">
        <v>2</v>
      </c>
    </row>
    <row r="132" spans="2:25" x14ac:dyDescent="0.25">
      <c r="U132" s="46">
        <v>3</v>
      </c>
      <c r="V132" s="46">
        <v>39</v>
      </c>
      <c r="W132" s="46">
        <v>4.3</v>
      </c>
      <c r="X132" s="46">
        <v>2023</v>
      </c>
      <c r="Y132" s="46">
        <v>2.2000000000000002</v>
      </c>
    </row>
    <row r="133" spans="2:25" x14ac:dyDescent="0.25">
      <c r="U133" s="1">
        <v>3</v>
      </c>
      <c r="V133" s="1">
        <v>39</v>
      </c>
      <c r="W133" s="1">
        <v>4.5999999999999996</v>
      </c>
      <c r="X133" s="1">
        <v>2023</v>
      </c>
      <c r="Y133" s="1">
        <v>1.9</v>
      </c>
    </row>
    <row r="134" spans="2:25" x14ac:dyDescent="0.25">
      <c r="U134" s="46">
        <v>4</v>
      </c>
      <c r="V134" s="46">
        <v>39</v>
      </c>
      <c r="W134" s="46">
        <v>4.4000000000000004</v>
      </c>
      <c r="X134" s="46">
        <v>2023</v>
      </c>
      <c r="Y134" s="46">
        <v>2.1</v>
      </c>
    </row>
    <row r="135" spans="2:25" x14ac:dyDescent="0.25">
      <c r="U135" s="1">
        <v>4</v>
      </c>
      <c r="V135" s="1">
        <v>39</v>
      </c>
      <c r="W135" s="1">
        <v>4.7</v>
      </c>
      <c r="X135" s="1">
        <v>2023</v>
      </c>
      <c r="Y135" s="1">
        <v>1.8</v>
      </c>
    </row>
    <row r="136" spans="2:25" x14ac:dyDescent="0.25">
      <c r="U136" s="46">
        <v>5</v>
      </c>
      <c r="V136" s="46">
        <v>39</v>
      </c>
      <c r="W136" s="46">
        <v>4.5</v>
      </c>
      <c r="X136" s="46">
        <v>2023</v>
      </c>
      <c r="Y136" s="46">
        <v>2</v>
      </c>
    </row>
    <row r="137" spans="2:25" x14ac:dyDescent="0.25">
      <c r="U137" s="1">
        <v>5</v>
      </c>
      <c r="V137" s="1">
        <v>39</v>
      </c>
      <c r="W137" s="1">
        <v>4.8</v>
      </c>
      <c r="X137" s="1">
        <v>2023</v>
      </c>
      <c r="Y137" s="1">
        <v>1.7</v>
      </c>
    </row>
    <row r="138" spans="2:25" x14ac:dyDescent="0.25">
      <c r="U138" s="46">
        <v>6</v>
      </c>
      <c r="V138" s="46">
        <v>40</v>
      </c>
      <c r="W138" s="46">
        <v>4.5999999999999996</v>
      </c>
      <c r="X138" s="46">
        <v>2023</v>
      </c>
      <c r="Y138" s="46">
        <v>1.9</v>
      </c>
    </row>
    <row r="139" spans="2:25" x14ac:dyDescent="0.25">
      <c r="U139" s="1">
        <v>6</v>
      </c>
      <c r="V139" s="1">
        <v>40</v>
      </c>
      <c r="W139" s="1">
        <v>4.9000000000000004</v>
      </c>
      <c r="X139" s="1">
        <v>2023</v>
      </c>
      <c r="Y139" s="1">
        <v>1.6</v>
      </c>
    </row>
    <row r="140" spans="2:25" x14ac:dyDescent="0.25">
      <c r="U140" s="46">
        <v>7</v>
      </c>
      <c r="V140" s="46">
        <v>40</v>
      </c>
      <c r="W140" s="46">
        <v>4.7</v>
      </c>
      <c r="X140" s="46">
        <v>2023</v>
      </c>
      <c r="Y140" s="46">
        <v>1.8</v>
      </c>
    </row>
    <row r="141" spans="2:25" x14ac:dyDescent="0.25">
      <c r="U141" s="1">
        <v>8</v>
      </c>
      <c r="V141" s="1">
        <v>41</v>
      </c>
      <c r="W141" s="1">
        <v>4.8</v>
      </c>
      <c r="X141" s="1">
        <v>2023</v>
      </c>
      <c r="Y141" s="1">
        <v>1.7</v>
      </c>
    </row>
    <row r="142" spans="2:25" x14ac:dyDescent="0.25">
      <c r="U142" s="46">
        <v>9</v>
      </c>
      <c r="V142" s="46">
        <v>41</v>
      </c>
      <c r="W142" s="46">
        <v>4.9000000000000004</v>
      </c>
      <c r="X142" s="46">
        <v>2023</v>
      </c>
      <c r="Y142" s="46">
        <v>1.6</v>
      </c>
    </row>
    <row r="143" spans="2:25" x14ac:dyDescent="0.25">
      <c r="U143" s="1">
        <v>10</v>
      </c>
      <c r="V143" s="1">
        <v>42</v>
      </c>
      <c r="W143" s="1">
        <v>5</v>
      </c>
      <c r="X143" s="1">
        <v>2023</v>
      </c>
      <c r="Y143" s="1">
        <v>1.5</v>
      </c>
    </row>
    <row r="144" spans="2:25" x14ac:dyDescent="0.25">
      <c r="U144" s="46">
        <v>11</v>
      </c>
      <c r="V144" s="46">
        <v>42</v>
      </c>
      <c r="W144" s="46">
        <v>5.0999999999999996</v>
      </c>
      <c r="X144" s="46">
        <v>2023</v>
      </c>
      <c r="Y144" s="46">
        <v>1.4</v>
      </c>
    </row>
    <row r="145" spans="2:25" x14ac:dyDescent="0.25">
      <c r="U145" s="4">
        <v>12</v>
      </c>
      <c r="V145" s="4">
        <v>43</v>
      </c>
      <c r="W145" s="4">
        <v>5.2</v>
      </c>
      <c r="X145" s="4">
        <v>2023</v>
      </c>
      <c r="Y145" s="4">
        <v>1.3</v>
      </c>
    </row>
    <row r="146" spans="2:25" x14ac:dyDescent="0.25">
      <c r="Y146" s="7"/>
    </row>
    <row r="155" spans="2:25" x14ac:dyDescent="0.25">
      <c r="B155">
        <v>6</v>
      </c>
    </row>
    <row r="171" spans="2:14" x14ac:dyDescent="0.25">
      <c r="F171" s="164" t="s">
        <v>236</v>
      </c>
      <c r="G171" s="164"/>
      <c r="H171" s="164"/>
      <c r="I171" s="164"/>
      <c r="J171" s="164"/>
      <c r="K171" s="164"/>
      <c r="L171" s="164"/>
      <c r="M171" s="164"/>
      <c r="N171" s="164"/>
    </row>
    <row r="175" spans="2:14" x14ac:dyDescent="0.25">
      <c r="B175">
        <v>7</v>
      </c>
    </row>
    <row r="178" spans="4:14" ht="15.75" thickBot="1" x14ac:dyDescent="0.3">
      <c r="D178" s="162" t="s">
        <v>237</v>
      </c>
      <c r="E178" s="162"/>
      <c r="F178" s="162"/>
      <c r="G178" s="162"/>
      <c r="J178" s="162" t="s">
        <v>238</v>
      </c>
      <c r="K178" s="162"/>
      <c r="L178" s="162"/>
      <c r="M178" s="162"/>
      <c r="N178" s="162"/>
    </row>
    <row r="179" spans="4:14" x14ac:dyDescent="0.25">
      <c r="D179" s="40"/>
      <c r="E179" s="40" t="s">
        <v>3</v>
      </c>
      <c r="J179" s="40"/>
      <c r="K179" s="40" t="s">
        <v>4</v>
      </c>
    </row>
    <row r="180" spans="4:14" x14ac:dyDescent="0.25">
      <c r="D180" t="s">
        <v>3</v>
      </c>
      <c r="E180">
        <v>1</v>
      </c>
      <c r="J180" t="s">
        <v>4</v>
      </c>
      <c r="K180">
        <v>1</v>
      </c>
    </row>
    <row r="181" spans="4:14" x14ac:dyDescent="0.25">
      <c r="D181" t="s">
        <v>7</v>
      </c>
      <c r="E181">
        <v>-0.32807659395452582</v>
      </c>
      <c r="F181" s="62">
        <v>-0.32807659395452582</v>
      </c>
      <c r="J181" t="s">
        <v>7</v>
      </c>
      <c r="K181">
        <v>-0.3897484429368937</v>
      </c>
      <c r="L181" s="62">
        <v>-0.38974844293689398</v>
      </c>
    </row>
    <row r="182" spans="4:14" x14ac:dyDescent="0.25">
      <c r="D182" t="s">
        <v>8</v>
      </c>
      <c r="E182">
        <v>0.52852254049377001</v>
      </c>
      <c r="F182" s="62">
        <v>0.52852254049377001</v>
      </c>
      <c r="J182" t="s">
        <v>8</v>
      </c>
      <c r="K182">
        <v>0.54684087663951242</v>
      </c>
      <c r="L182" s="62">
        <v>0.54684087663951242</v>
      </c>
    </row>
    <row r="183" spans="4:14" x14ac:dyDescent="0.25">
      <c r="D183" t="s">
        <v>9</v>
      </c>
      <c r="E183">
        <v>-0.49764759673255149</v>
      </c>
      <c r="F183" s="62">
        <v>-0.49764759673255149</v>
      </c>
      <c r="J183" t="s">
        <v>9</v>
      </c>
      <c r="K183">
        <v>-0.5372480065065941</v>
      </c>
      <c r="L183" s="62">
        <v>-0.5372480065065941</v>
      </c>
    </row>
    <row r="184" spans="4:14" x14ac:dyDescent="0.25">
      <c r="D184" t="s">
        <v>182</v>
      </c>
      <c r="E184">
        <v>0.55020741758110603</v>
      </c>
      <c r="F184" s="62">
        <v>0.55020741758110603</v>
      </c>
      <c r="J184" t="s">
        <v>182</v>
      </c>
      <c r="K184">
        <v>0.59463236551118259</v>
      </c>
      <c r="L184" s="62">
        <v>0.59463236551118259</v>
      </c>
    </row>
    <row r="185" spans="4:14" ht="30" x14ac:dyDescent="0.25">
      <c r="D185" s="36" t="s">
        <v>239</v>
      </c>
      <c r="E185">
        <v>0.51098863373404479</v>
      </c>
      <c r="F185" s="62">
        <v>0.51098863373404479</v>
      </c>
      <c r="J185" s="36" t="s">
        <v>239</v>
      </c>
      <c r="K185">
        <v>0.5621879732369186</v>
      </c>
      <c r="L185" s="62">
        <v>0.5621879732369186</v>
      </c>
    </row>
    <row r="186" spans="4:14" x14ac:dyDescent="0.25">
      <c r="D186" t="s">
        <v>233</v>
      </c>
      <c r="E186">
        <v>-0.50995661654097468</v>
      </c>
      <c r="F186" s="62">
        <v>-0.50995661654097468</v>
      </c>
      <c r="J186" t="s">
        <v>233</v>
      </c>
      <c r="K186">
        <v>-0.56167433235125575</v>
      </c>
      <c r="L186" s="62">
        <v>-0.56167433235125575</v>
      </c>
    </row>
    <row r="187" spans="4:14" x14ac:dyDescent="0.25">
      <c r="D187" t="s">
        <v>240</v>
      </c>
      <c r="E187">
        <v>0.58926119242802477</v>
      </c>
      <c r="F187" s="62">
        <v>0.58926119242802477</v>
      </c>
      <c r="J187" t="s">
        <v>240</v>
      </c>
      <c r="K187">
        <v>0.62641558818183896</v>
      </c>
      <c r="L187" s="62">
        <v>0.62641558818183896</v>
      </c>
    </row>
    <row r="188" spans="4:14" x14ac:dyDescent="0.25">
      <c r="D188" t="s">
        <v>241</v>
      </c>
      <c r="E188">
        <v>-1.8067233118384464E-2</v>
      </c>
      <c r="F188" s="62">
        <v>-1.8067233118384464E-2</v>
      </c>
      <c r="J188" t="s">
        <v>241</v>
      </c>
      <c r="K188">
        <v>9.2793336186611813E-2</v>
      </c>
      <c r="L188" s="62">
        <v>9.2793336186611813E-2</v>
      </c>
    </row>
    <row r="189" spans="4:14" x14ac:dyDescent="0.25">
      <c r="D189" t="s">
        <v>242</v>
      </c>
      <c r="E189">
        <v>0.5199772997828328</v>
      </c>
      <c r="F189" s="62">
        <v>0.5199772997828328</v>
      </c>
      <c r="J189" t="s">
        <v>242</v>
      </c>
      <c r="K189">
        <v>0.56762398987855744</v>
      </c>
      <c r="L189" s="62">
        <v>0.56762398987855744</v>
      </c>
    </row>
    <row r="190" spans="4:14" x14ac:dyDescent="0.25">
      <c r="D190" t="s">
        <v>2</v>
      </c>
      <c r="E190">
        <v>0.51126941511000923</v>
      </c>
      <c r="F190" s="62">
        <v>0.51126941511000923</v>
      </c>
      <c r="J190" t="s">
        <v>2</v>
      </c>
      <c r="K190">
        <v>0.5652768831555518</v>
      </c>
      <c r="L190" s="62">
        <v>0.5652768831555518</v>
      </c>
    </row>
    <row r="191" spans="4:14" x14ac:dyDescent="0.25">
      <c r="D191" t="s">
        <v>4</v>
      </c>
      <c r="E191">
        <v>0.78800840383555315</v>
      </c>
      <c r="F191" s="62">
        <v>0.78800840383555315</v>
      </c>
      <c r="J191" t="s">
        <v>3</v>
      </c>
      <c r="K191">
        <v>0.78800840383555315</v>
      </c>
      <c r="L191" s="62">
        <v>0.78800840383555315</v>
      </c>
    </row>
    <row r="192" spans="4:14" ht="15.75" thickBot="1" x14ac:dyDescent="0.3">
      <c r="D192" s="39" t="s">
        <v>5</v>
      </c>
      <c r="E192" s="39">
        <v>0.54164630514965662</v>
      </c>
      <c r="F192" s="63">
        <v>0.54164630514965662</v>
      </c>
      <c r="J192" s="39" t="s">
        <v>5</v>
      </c>
      <c r="K192" s="39">
        <v>0.58830078011504061</v>
      </c>
      <c r="L192" s="63">
        <v>0.58830078011504061</v>
      </c>
    </row>
    <row r="193" spans="2:15" x14ac:dyDescent="0.25">
      <c r="F193" s="62"/>
    </row>
    <row r="195" spans="2:15" x14ac:dyDescent="0.25">
      <c r="D195" s="164" t="s">
        <v>243</v>
      </c>
      <c r="E195" s="164"/>
      <c r="F195" s="164"/>
      <c r="G195" s="164"/>
      <c r="H195" s="164"/>
      <c r="I195" s="164"/>
      <c r="J195" s="164"/>
      <c r="K195" s="164"/>
      <c r="L195" s="164"/>
      <c r="M195" s="164"/>
    </row>
    <row r="196" spans="2:15" x14ac:dyDescent="0.25">
      <c r="D196" s="164" t="s">
        <v>244</v>
      </c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</row>
    <row r="199" spans="2:15" ht="15.75" thickBot="1" x14ac:dyDescent="0.3"/>
    <row r="200" spans="2:15" ht="45" x14ac:dyDescent="0.25">
      <c r="B200" s="40"/>
      <c r="C200" s="56" t="s">
        <v>4</v>
      </c>
      <c r="D200" s="40" t="s">
        <v>7</v>
      </c>
      <c r="E200" s="56" t="s">
        <v>8</v>
      </c>
      <c r="F200" s="40" t="s">
        <v>9</v>
      </c>
      <c r="G200" s="56" t="s">
        <v>182</v>
      </c>
      <c r="H200" s="56" t="s">
        <v>239</v>
      </c>
      <c r="I200" s="56" t="s">
        <v>233</v>
      </c>
      <c r="J200" s="40" t="s">
        <v>240</v>
      </c>
      <c r="K200" s="56" t="s">
        <v>241</v>
      </c>
      <c r="L200" s="56" t="s">
        <v>242</v>
      </c>
      <c r="M200" s="56" t="s">
        <v>2</v>
      </c>
      <c r="N200" s="40" t="s">
        <v>3</v>
      </c>
      <c r="O200" s="56" t="s">
        <v>5</v>
      </c>
    </row>
    <row r="201" spans="2:15" x14ac:dyDescent="0.25">
      <c r="B201" s="36" t="s">
        <v>4</v>
      </c>
      <c r="C201" s="52">
        <v>1</v>
      </c>
    </row>
    <row r="202" spans="2:15" ht="30.75" customHeight="1" x14ac:dyDescent="0.25">
      <c r="B202" s="36" t="s">
        <v>7</v>
      </c>
      <c r="C202">
        <v>-0.3897484429368937</v>
      </c>
      <c r="D202" s="52">
        <v>1</v>
      </c>
    </row>
    <row r="203" spans="2:15" ht="15.75" customHeight="1" x14ac:dyDescent="0.25">
      <c r="B203" s="36" t="s">
        <v>8</v>
      </c>
      <c r="C203">
        <v>0.54684087663951242</v>
      </c>
      <c r="D203">
        <v>-0.9297783950920081</v>
      </c>
      <c r="E203">
        <v>1</v>
      </c>
    </row>
    <row r="204" spans="2:15" x14ac:dyDescent="0.25">
      <c r="B204" t="s">
        <v>9</v>
      </c>
      <c r="C204">
        <v>-0.5372480065065941</v>
      </c>
      <c r="D204">
        <v>0.97047052298101932</v>
      </c>
      <c r="E204">
        <v>-0.97462943756261033</v>
      </c>
      <c r="F204">
        <v>1</v>
      </c>
    </row>
    <row r="205" spans="2:15" ht="30" x14ac:dyDescent="0.25">
      <c r="B205" s="36" t="s">
        <v>182</v>
      </c>
      <c r="C205">
        <v>0.59463236551118259</v>
      </c>
      <c r="D205">
        <v>-0.95534297750791553</v>
      </c>
      <c r="E205">
        <v>0.96190170239009121</v>
      </c>
      <c r="F205">
        <v>-0.98763739163836428</v>
      </c>
      <c r="G205">
        <v>1</v>
      </c>
    </row>
    <row r="206" spans="2:15" ht="31.5" customHeight="1" x14ac:dyDescent="0.25">
      <c r="B206" s="36" t="s">
        <v>239</v>
      </c>
      <c r="C206">
        <v>0.5621879732369186</v>
      </c>
      <c r="D206">
        <v>-0.96069160382561869</v>
      </c>
      <c r="E206">
        <v>0.97760336297865302</v>
      </c>
      <c r="F206">
        <v>-0.9960774154168659</v>
      </c>
      <c r="G206">
        <v>0.9889618915448305</v>
      </c>
      <c r="H206">
        <v>1</v>
      </c>
    </row>
    <row r="207" spans="2:15" x14ac:dyDescent="0.25">
      <c r="B207" t="s">
        <v>233</v>
      </c>
      <c r="C207">
        <v>-0.56167433235125575</v>
      </c>
      <c r="D207">
        <v>0.96007938537699566</v>
      </c>
      <c r="E207">
        <v>-0.97762185535179602</v>
      </c>
      <c r="F207">
        <v>0.99600296818531919</v>
      </c>
      <c r="G207">
        <v>-0.98847922762287199</v>
      </c>
      <c r="H207">
        <v>-0.99995054146096518</v>
      </c>
      <c r="I207">
        <v>1</v>
      </c>
    </row>
    <row r="208" spans="2:15" ht="30" x14ac:dyDescent="0.25">
      <c r="B208" s="36" t="s">
        <v>240</v>
      </c>
      <c r="C208">
        <v>0.62641558818183896</v>
      </c>
      <c r="D208">
        <v>-0.93475485796393332</v>
      </c>
      <c r="E208">
        <v>0.92688522670551865</v>
      </c>
      <c r="F208">
        <v>-0.96529153425339909</v>
      </c>
      <c r="G208">
        <v>0.98932326079377775</v>
      </c>
      <c r="H208">
        <v>0.96458817610901171</v>
      </c>
      <c r="I208">
        <v>-0.96343936541787834</v>
      </c>
      <c r="J208">
        <v>1</v>
      </c>
    </row>
    <row r="209" spans="2:15" ht="30" x14ac:dyDescent="0.25">
      <c r="B209" s="36" t="s">
        <v>241</v>
      </c>
      <c r="C209">
        <v>9.2793336186611813E-2</v>
      </c>
      <c r="D209">
        <v>-2.6446320660429845E-2</v>
      </c>
      <c r="E209">
        <v>3.4537824654535546E-2</v>
      </c>
      <c r="F209">
        <v>-1.5406603475349863E-2</v>
      </c>
      <c r="G209">
        <v>2.5691052783842205E-2</v>
      </c>
      <c r="H209">
        <v>-3.3642274822599134E-3</v>
      </c>
      <c r="I209">
        <v>4.284789303914959E-3</v>
      </c>
      <c r="J209">
        <v>3.7630017518927215E-2</v>
      </c>
      <c r="K209">
        <v>1</v>
      </c>
    </row>
    <row r="210" spans="2:15" ht="30" x14ac:dyDescent="0.25">
      <c r="B210" s="36" t="s">
        <v>242</v>
      </c>
      <c r="C210">
        <v>0.56762398987855744</v>
      </c>
      <c r="D210">
        <v>-0.95703400313291109</v>
      </c>
      <c r="E210">
        <v>0.9793829410162489</v>
      </c>
      <c r="F210">
        <v>-0.99558789176661211</v>
      </c>
      <c r="G210">
        <v>0.98821384817055768</v>
      </c>
      <c r="H210">
        <v>0.99982019389581311</v>
      </c>
      <c r="I210">
        <v>-0.99987731302039851</v>
      </c>
      <c r="J210">
        <v>0.96312258312693932</v>
      </c>
      <c r="K210">
        <v>-4.0843196906468187E-3</v>
      </c>
      <c r="L210">
        <v>1</v>
      </c>
    </row>
    <row r="211" spans="2:15" ht="30" x14ac:dyDescent="0.25">
      <c r="B211" s="36" t="s">
        <v>2</v>
      </c>
      <c r="C211">
        <v>0.5652768831555518</v>
      </c>
      <c r="D211">
        <v>-0.96007774210302854</v>
      </c>
      <c r="E211">
        <v>0.9778780348547863</v>
      </c>
      <c r="F211">
        <v>-0.99533189984641968</v>
      </c>
      <c r="G211">
        <v>0.98616421626941042</v>
      </c>
      <c r="H211">
        <v>0.99874831456680702</v>
      </c>
      <c r="I211">
        <v>-0.99875265953086934</v>
      </c>
      <c r="J211">
        <v>0.96016454762137027</v>
      </c>
      <c r="K211">
        <v>-9.3331196652629914E-3</v>
      </c>
      <c r="L211">
        <v>0.99860291623481146</v>
      </c>
      <c r="M211">
        <v>1</v>
      </c>
    </row>
    <row r="212" spans="2:15" x14ac:dyDescent="0.25">
      <c r="B212" t="s">
        <v>3</v>
      </c>
      <c r="C212">
        <v>0.78800840383555315</v>
      </c>
      <c r="D212">
        <v>-0.32807659395452582</v>
      </c>
      <c r="E212">
        <v>0.52852254049377001</v>
      </c>
      <c r="F212">
        <v>-0.49764759673255149</v>
      </c>
      <c r="G212">
        <v>0.55020741758110603</v>
      </c>
      <c r="H212">
        <v>0.51098863373404479</v>
      </c>
      <c r="I212">
        <v>-0.50995661654097468</v>
      </c>
      <c r="J212">
        <v>0.58926119242802477</v>
      </c>
      <c r="K212">
        <v>-1.8067233118384464E-2</v>
      </c>
      <c r="L212">
        <v>0.5199772997828328</v>
      </c>
      <c r="M212">
        <v>0.51126941511000923</v>
      </c>
      <c r="N212">
        <v>1</v>
      </c>
    </row>
    <row r="213" spans="2:15" ht="15.75" thickBot="1" x14ac:dyDescent="0.3">
      <c r="B213" s="39" t="s">
        <v>5</v>
      </c>
      <c r="C213" s="39">
        <v>0.58830078011504061</v>
      </c>
      <c r="D213" s="39">
        <v>-0.95696398396803772</v>
      </c>
      <c r="E213" s="39">
        <v>0.97360317126275986</v>
      </c>
      <c r="F213" s="39">
        <v>-0.99465760172637208</v>
      </c>
      <c r="G213" s="39">
        <v>0.99295468045744695</v>
      </c>
      <c r="H213" s="39">
        <v>0.99745959112855542</v>
      </c>
      <c r="I213" s="39">
        <v>-0.99732699052593632</v>
      </c>
      <c r="J213" s="39">
        <v>0.97465000442930017</v>
      </c>
      <c r="K213" s="39">
        <v>-6.912037689518381E-3</v>
      </c>
      <c r="L213" s="39">
        <v>0.99725360240024674</v>
      </c>
      <c r="M213" s="39">
        <v>0.99790734038421558</v>
      </c>
      <c r="N213" s="39">
        <v>0.54164630514965662</v>
      </c>
      <c r="O213" s="39">
        <v>1</v>
      </c>
    </row>
  </sheetData>
  <mergeCells count="11">
    <mergeCell ref="I1:N1"/>
    <mergeCell ref="D178:G178"/>
    <mergeCell ref="J178:N178"/>
    <mergeCell ref="D195:M195"/>
    <mergeCell ref="D196:O196"/>
    <mergeCell ref="I23:M23"/>
    <mergeCell ref="J56:O56"/>
    <mergeCell ref="G104:L104"/>
    <mergeCell ref="H50:O50"/>
    <mergeCell ref="F171:N171"/>
    <mergeCell ref="I109:Q109"/>
  </mergeCells>
  <conditionalFormatting sqref="C202:C2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1:O2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1:E19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1:K19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1:L1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7:V14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67:W14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67:Y14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68:Y145">
    <cfRule type="cellIs" dxfId="0" priority="9" operator="greaterThan">
      <formula>4.25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F065A-0B84-4EB8-85A3-493F00784FA8}">
  <dimension ref="A1:D8"/>
  <sheetViews>
    <sheetView workbookViewId="0">
      <selection activeCell="N12" sqref="N12"/>
    </sheetView>
  </sheetViews>
  <sheetFormatPr defaultRowHeight="15" x14ac:dyDescent="0.25"/>
  <cols>
    <col min="2" max="2" width="15.7109375" customWidth="1"/>
    <col min="3" max="3" width="24.5703125" customWidth="1"/>
    <col min="4" max="4" width="34.5703125" customWidth="1"/>
  </cols>
  <sheetData>
    <row r="1" spans="1:4" x14ac:dyDescent="0.25">
      <c r="A1" t="s">
        <v>0</v>
      </c>
      <c r="B1" t="s">
        <v>4</v>
      </c>
      <c r="C1" t="s">
        <v>155</v>
      </c>
      <c r="D1" t="s">
        <v>156</v>
      </c>
    </row>
    <row r="2" spans="1:4" x14ac:dyDescent="0.25">
      <c r="A2">
        <v>2019</v>
      </c>
      <c r="B2" s="35">
        <v>6.9166666666666668E-2</v>
      </c>
    </row>
    <row r="3" spans="1:4" x14ac:dyDescent="0.25">
      <c r="A3">
        <v>2020</v>
      </c>
      <c r="B3" s="35">
        <v>5.4166666666666662E-2</v>
      </c>
    </row>
    <row r="4" spans="1:4" x14ac:dyDescent="0.25">
      <c r="A4">
        <v>2021</v>
      </c>
      <c r="B4" s="35">
        <v>5.8888888888888914E-2</v>
      </c>
    </row>
    <row r="5" spans="1:4" x14ac:dyDescent="0.25">
      <c r="A5">
        <v>2022</v>
      </c>
      <c r="B5" s="35">
        <v>5.4444444444444455E-2</v>
      </c>
    </row>
    <row r="6" spans="1:4" x14ac:dyDescent="0.25">
      <c r="A6">
        <v>2023</v>
      </c>
      <c r="B6" s="35">
        <v>0.15499999999999997</v>
      </c>
    </row>
    <row r="7" spans="1:4" x14ac:dyDescent="0.25">
      <c r="A7">
        <v>2024</v>
      </c>
      <c r="C7" s="35">
        <f>_xlfn.FORECAST.ETS(A7,$B$2:$B$6,$A$2:$A$6,1,1)</f>
        <v>0.14377722143149468</v>
      </c>
      <c r="D7" s="35">
        <f>_xlfn.FORECAST.ETS.CONFINT(A7,$B$2:$B$6,$A$2:$A$6,0.95,1,1)</f>
        <v>7.5416181979325064E-2</v>
      </c>
    </row>
    <row r="8" spans="1:4" x14ac:dyDescent="0.25">
      <c r="A8">
        <v>2025</v>
      </c>
      <c r="C8" s="35">
        <f>_xlfn.FORECAST.ETS(A8,$B$2:$B$6,$A$2:$A$6,1,1)</f>
        <v>0.16308780261088671</v>
      </c>
      <c r="D8" s="35">
        <f>_xlfn.FORECAST.ETS.CONFINT(A8,$B$2:$B$6,$A$2:$A$6,0.95,1,1)</f>
        <v>7.7755546578443621E-2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B778-9690-45FB-8F29-F5491501B8F7}">
  <dimension ref="A3:U219"/>
  <sheetViews>
    <sheetView showGridLines="0" topLeftCell="A209" zoomScale="85" zoomScaleNormal="85" workbookViewId="0">
      <selection activeCell="B8" sqref="B8:B9"/>
    </sheetView>
  </sheetViews>
  <sheetFormatPr defaultRowHeight="15" x14ac:dyDescent="0.25"/>
  <cols>
    <col min="1" max="1" width="14.5703125" customWidth="1"/>
    <col min="2" max="2" width="16.42578125" customWidth="1"/>
    <col min="3" max="3" width="16" customWidth="1"/>
    <col min="4" max="4" width="14.5703125" customWidth="1"/>
    <col min="5" max="6" width="15.140625" customWidth="1"/>
    <col min="7" max="7" width="12.85546875" customWidth="1"/>
    <col min="8" max="8" width="14.28515625" customWidth="1"/>
    <col min="9" max="9" width="12.42578125" customWidth="1"/>
    <col min="10" max="10" width="10" customWidth="1"/>
    <col min="11" max="11" width="10.28515625" customWidth="1"/>
    <col min="12" max="12" width="14.140625" customWidth="1"/>
    <col min="13" max="13" width="15" customWidth="1"/>
    <col min="14" max="14" width="14.5703125" customWidth="1"/>
    <col min="15" max="15" width="14.7109375" customWidth="1"/>
    <col min="16" max="16" width="12.140625" customWidth="1"/>
    <col min="17" max="17" width="12.28515625" customWidth="1"/>
    <col min="18" max="18" width="3.5703125" customWidth="1"/>
  </cols>
  <sheetData>
    <row r="3" spans="1:21" ht="36" x14ac:dyDescent="0.55000000000000004">
      <c r="A3" s="65"/>
      <c r="B3" s="65"/>
      <c r="C3" s="65"/>
      <c r="D3" s="65"/>
      <c r="E3" s="65"/>
      <c r="F3" s="67"/>
      <c r="G3" s="67"/>
      <c r="H3" s="67"/>
      <c r="I3" s="68" t="s">
        <v>251</v>
      </c>
      <c r="J3" s="68"/>
      <c r="K3" s="68"/>
      <c r="L3" s="68"/>
      <c r="M3" s="66"/>
      <c r="N3" s="65"/>
      <c r="O3" s="65"/>
      <c r="P3" s="65"/>
      <c r="Q3" s="65"/>
      <c r="R3" s="65"/>
      <c r="S3" s="65"/>
      <c r="T3" s="65"/>
      <c r="U3" s="65"/>
    </row>
    <row r="4" spans="1:21" ht="54" customHeight="1" x14ac:dyDescent="0.25"/>
    <row r="5" spans="1:21" ht="51.75" customHeight="1" x14ac:dyDescent="0.25">
      <c r="B5" s="76" t="s">
        <v>252</v>
      </c>
      <c r="C5" s="76" t="s">
        <v>255</v>
      </c>
      <c r="D5" s="76" t="s">
        <v>256</v>
      </c>
      <c r="E5" s="76" t="s">
        <v>253</v>
      </c>
      <c r="F5" s="76" t="s">
        <v>254</v>
      </c>
    </row>
    <row r="6" spans="1:21" ht="15.75" x14ac:dyDescent="0.25">
      <c r="B6" s="77">
        <f>AVERAGE(Table1_1[[#Data],[Phytoplankton Rate]])</f>
        <v>0.56320512820512825</v>
      </c>
      <c r="C6" s="78">
        <f>AVERAGE(Table1!H2:H79)</f>
        <v>1.0275641025641027</v>
      </c>
      <c r="D6" s="78">
        <f>AVERAGE(Table1!K2:K79)</f>
        <v>2.6089743589743586</v>
      </c>
      <c r="E6" s="77">
        <f>AVERAGE(Table1!D2:D79)</f>
        <v>0.10538461538461537</v>
      </c>
      <c r="F6" s="79">
        <f>AVERAGE(Table1!E2:E79)</f>
        <v>8.0897435897435907E-2</v>
      </c>
    </row>
    <row r="8" spans="1:21" ht="47.25" x14ac:dyDescent="0.25">
      <c r="B8" s="76" t="s">
        <v>279</v>
      </c>
      <c r="C8" s="76" t="s">
        <v>258</v>
      </c>
      <c r="D8" s="76" t="s">
        <v>257</v>
      </c>
      <c r="E8" s="76" t="s">
        <v>259</v>
      </c>
      <c r="F8" s="80" t="s">
        <v>260</v>
      </c>
    </row>
    <row r="9" spans="1:21" ht="15.75" x14ac:dyDescent="0.25">
      <c r="B9" s="81">
        <f>AVERAGE(Table1!I2:I72)</f>
        <v>30.943661971830984</v>
      </c>
      <c r="C9" s="78">
        <f>AVERAGE(Table1!L2:L79)</f>
        <v>4328.8461538461543</v>
      </c>
      <c r="D9" s="78">
        <f>AVERAGE(Table1!M2:M79)</f>
        <v>3.9730769230769236</v>
      </c>
      <c r="E9" s="78">
        <f>AVERAGE(Table1!F2:F79)</f>
        <v>3623.7179487179487</v>
      </c>
      <c r="F9" s="78">
        <f>AVERAGE(Table1!J2:J79)</f>
        <v>15.987179487179487</v>
      </c>
    </row>
    <row r="205" spans="3:16" ht="15.75" thickBot="1" x14ac:dyDescent="0.3"/>
    <row r="206" spans="3:16" ht="60" x14ac:dyDescent="0.25">
      <c r="C206" s="40"/>
      <c r="D206" s="56" t="s">
        <v>4</v>
      </c>
      <c r="E206" s="56" t="s">
        <v>7</v>
      </c>
      <c r="F206" s="56" t="s">
        <v>8</v>
      </c>
      <c r="G206" s="40" t="s">
        <v>9</v>
      </c>
      <c r="H206" s="56" t="s">
        <v>182</v>
      </c>
      <c r="I206" s="56" t="s">
        <v>239</v>
      </c>
      <c r="J206" s="56" t="s">
        <v>233</v>
      </c>
      <c r="K206" s="40" t="s">
        <v>240</v>
      </c>
      <c r="L206" s="56" t="s">
        <v>241</v>
      </c>
      <c r="M206" s="56" t="s">
        <v>242</v>
      </c>
      <c r="N206" s="56" t="s">
        <v>2</v>
      </c>
      <c r="O206" s="40" t="s">
        <v>3</v>
      </c>
      <c r="P206" s="56" t="s">
        <v>5</v>
      </c>
    </row>
    <row r="207" spans="3:16" x14ac:dyDescent="0.25">
      <c r="C207" s="36" t="s">
        <v>4</v>
      </c>
      <c r="D207" s="52">
        <v>1</v>
      </c>
    </row>
    <row r="208" spans="3:16" ht="30" x14ac:dyDescent="0.25">
      <c r="C208" s="36" t="s">
        <v>7</v>
      </c>
      <c r="D208">
        <v>-0.3897484429368937</v>
      </c>
      <c r="E208" s="52">
        <v>1</v>
      </c>
    </row>
    <row r="209" spans="3:16" x14ac:dyDescent="0.25">
      <c r="C209" s="36" t="s">
        <v>8</v>
      </c>
      <c r="D209">
        <v>0.54684087663951242</v>
      </c>
      <c r="E209">
        <v>-0.9297783950920081</v>
      </c>
      <c r="F209">
        <v>1</v>
      </c>
    </row>
    <row r="210" spans="3:16" x14ac:dyDescent="0.25">
      <c r="C210" t="s">
        <v>9</v>
      </c>
      <c r="D210">
        <v>-0.5372480065065941</v>
      </c>
      <c r="E210">
        <v>0.97047052298101932</v>
      </c>
      <c r="F210">
        <v>-0.97462943756261033</v>
      </c>
      <c r="G210">
        <v>1</v>
      </c>
    </row>
    <row r="211" spans="3:16" ht="30" x14ac:dyDescent="0.25">
      <c r="C211" s="36" t="s">
        <v>182</v>
      </c>
      <c r="D211">
        <v>0.59463236551118259</v>
      </c>
      <c r="E211">
        <v>-0.95534297750791553</v>
      </c>
      <c r="F211">
        <v>0.96190170239009121</v>
      </c>
      <c r="G211">
        <v>-0.98763739163836428</v>
      </c>
      <c r="H211">
        <v>1</v>
      </c>
    </row>
    <row r="212" spans="3:16" ht="30" x14ac:dyDescent="0.25">
      <c r="C212" s="36" t="s">
        <v>239</v>
      </c>
      <c r="D212">
        <v>0.5621879732369186</v>
      </c>
      <c r="E212">
        <v>-0.96069160382561869</v>
      </c>
      <c r="F212">
        <v>0.97760336297865302</v>
      </c>
      <c r="G212">
        <v>-0.9960774154168659</v>
      </c>
      <c r="H212">
        <v>0.9889618915448305</v>
      </c>
      <c r="I212">
        <v>1</v>
      </c>
    </row>
    <row r="213" spans="3:16" x14ac:dyDescent="0.25">
      <c r="C213" s="36" t="s">
        <v>233</v>
      </c>
      <c r="D213">
        <v>-0.56167433235125575</v>
      </c>
      <c r="E213">
        <v>0.96007938537699566</v>
      </c>
      <c r="F213">
        <v>-0.97762185535179602</v>
      </c>
      <c r="G213">
        <v>0.99600296818531919</v>
      </c>
      <c r="H213">
        <v>-0.98847922762287199</v>
      </c>
      <c r="I213">
        <v>-0.99995054146096518</v>
      </c>
      <c r="J213">
        <v>1</v>
      </c>
    </row>
    <row r="214" spans="3:16" ht="33" customHeight="1" x14ac:dyDescent="0.25">
      <c r="C214" s="36" t="s">
        <v>240</v>
      </c>
      <c r="D214">
        <v>0.62641558818183896</v>
      </c>
      <c r="E214">
        <v>-0.93475485796393332</v>
      </c>
      <c r="F214">
        <v>0.92688522670551865</v>
      </c>
      <c r="G214">
        <v>-0.96529153425339909</v>
      </c>
      <c r="H214">
        <v>0.98932326079377775</v>
      </c>
      <c r="I214">
        <v>0.96458817610901171</v>
      </c>
      <c r="J214">
        <v>-0.96343936541787834</v>
      </c>
      <c r="K214">
        <v>1</v>
      </c>
    </row>
    <row r="215" spans="3:16" ht="30" x14ac:dyDescent="0.25">
      <c r="C215" s="36" t="s">
        <v>241</v>
      </c>
      <c r="D215">
        <v>9.2793336186611813E-2</v>
      </c>
      <c r="E215">
        <v>-2.6446320660429845E-2</v>
      </c>
      <c r="F215">
        <v>3.4537824654535546E-2</v>
      </c>
      <c r="G215">
        <v>-1.5406603475349863E-2</v>
      </c>
      <c r="H215">
        <v>2.5691052783842205E-2</v>
      </c>
      <c r="I215">
        <v>-3.3642274822599134E-3</v>
      </c>
      <c r="J215">
        <v>4.284789303914959E-3</v>
      </c>
      <c r="K215">
        <v>3.7630017518927215E-2</v>
      </c>
      <c r="L215">
        <v>1</v>
      </c>
    </row>
    <row r="216" spans="3:16" ht="30" x14ac:dyDescent="0.25">
      <c r="C216" s="36" t="s">
        <v>242</v>
      </c>
      <c r="D216">
        <v>0.56762398987855744</v>
      </c>
      <c r="E216">
        <v>-0.95703400313291109</v>
      </c>
      <c r="F216">
        <v>0.9793829410162489</v>
      </c>
      <c r="G216">
        <v>-0.99558789176661211</v>
      </c>
      <c r="H216">
        <v>0.98821384817055768</v>
      </c>
      <c r="I216">
        <v>0.99982019389581311</v>
      </c>
      <c r="J216">
        <v>-0.99987731302039851</v>
      </c>
      <c r="K216">
        <v>0.96312258312693932</v>
      </c>
      <c r="L216">
        <v>-4.0843196906468187E-3</v>
      </c>
      <c r="M216">
        <v>1</v>
      </c>
    </row>
    <row r="217" spans="3:16" ht="30" customHeight="1" x14ac:dyDescent="0.25">
      <c r="C217" s="36" t="s">
        <v>2</v>
      </c>
      <c r="D217">
        <v>0.5652768831555518</v>
      </c>
      <c r="E217">
        <v>-0.96007774210302854</v>
      </c>
      <c r="F217">
        <v>0.9778780348547863</v>
      </c>
      <c r="G217">
        <v>-0.99533189984641968</v>
      </c>
      <c r="H217">
        <v>0.98616421626941042</v>
      </c>
      <c r="I217">
        <v>0.99874831456680702</v>
      </c>
      <c r="J217">
        <v>-0.99875265953086934</v>
      </c>
      <c r="K217">
        <v>0.96016454762137027</v>
      </c>
      <c r="L217">
        <v>-9.3331196652629914E-3</v>
      </c>
      <c r="M217">
        <v>0.99860291623481146</v>
      </c>
      <c r="N217">
        <v>1</v>
      </c>
    </row>
    <row r="218" spans="3:16" x14ac:dyDescent="0.25">
      <c r="C218" t="s">
        <v>3</v>
      </c>
      <c r="D218">
        <v>0.78800840383555315</v>
      </c>
      <c r="E218">
        <v>-0.32807659395452582</v>
      </c>
      <c r="F218">
        <v>0.52852254049377001</v>
      </c>
      <c r="G218">
        <v>-0.49764759673255149</v>
      </c>
      <c r="H218">
        <v>0.55020741758110603</v>
      </c>
      <c r="I218">
        <v>0.51098863373404479</v>
      </c>
      <c r="J218">
        <v>-0.50995661654097468</v>
      </c>
      <c r="K218">
        <v>0.58926119242802477</v>
      </c>
      <c r="L218">
        <v>-1.8067233118384464E-2</v>
      </c>
      <c r="M218">
        <v>0.5199772997828328</v>
      </c>
      <c r="N218">
        <v>0.51126941511000923</v>
      </c>
      <c r="O218">
        <v>1</v>
      </c>
    </row>
    <row r="219" spans="3:16" ht="15.75" thickBot="1" x14ac:dyDescent="0.3">
      <c r="C219" s="39" t="s">
        <v>5</v>
      </c>
      <c r="D219" s="39">
        <v>0.58830078011504061</v>
      </c>
      <c r="E219" s="39">
        <v>-0.95696398396803772</v>
      </c>
      <c r="F219" s="39">
        <v>0.97360317126275986</v>
      </c>
      <c r="G219" s="39">
        <v>-0.99465760172637208</v>
      </c>
      <c r="H219" s="39">
        <v>0.99295468045744695</v>
      </c>
      <c r="I219" s="39">
        <v>0.99745959112855542</v>
      </c>
      <c r="J219" s="39">
        <v>-0.99732699052593632</v>
      </c>
      <c r="K219" s="39">
        <v>0.97465000442930017</v>
      </c>
      <c r="L219" s="39">
        <v>-6.912037689518381E-3</v>
      </c>
      <c r="M219" s="39">
        <v>0.99725360240024674</v>
      </c>
      <c r="N219" s="39">
        <v>0.99790734038421558</v>
      </c>
      <c r="O219" s="39">
        <v>0.54164630514965662</v>
      </c>
      <c r="P219" s="39">
        <v>1</v>
      </c>
    </row>
  </sheetData>
  <conditionalFormatting sqref="D208:D2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7:P2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D9EB-D0E5-448E-B81B-3DD91FA9EBB2}">
  <dimension ref="A1:U134"/>
  <sheetViews>
    <sheetView showGridLines="0" showRuler="0" topLeftCell="A6" zoomScale="85" zoomScaleNormal="85" workbookViewId="0">
      <selection activeCell="J14" sqref="J14"/>
    </sheetView>
  </sheetViews>
  <sheetFormatPr defaultRowHeight="15" x14ac:dyDescent="0.25"/>
  <cols>
    <col min="2" max="2" width="14.140625" customWidth="1"/>
    <col min="3" max="3" width="16.42578125" customWidth="1"/>
    <col min="4" max="4" width="12.85546875" customWidth="1"/>
    <col min="5" max="5" width="15.140625" customWidth="1"/>
    <col min="6" max="6" width="16.85546875" customWidth="1"/>
    <col min="7" max="7" width="14.85546875" customWidth="1"/>
    <col min="8" max="8" width="14.5703125" customWidth="1"/>
    <col min="9" max="9" width="14.42578125" customWidth="1"/>
    <col min="10" max="10" width="15.5703125" customWidth="1"/>
    <col min="11" max="11" width="12.5703125" customWidth="1"/>
    <col min="12" max="12" width="14.28515625" customWidth="1"/>
    <col min="13" max="13" width="14.42578125" customWidth="1"/>
    <col min="14" max="14" width="13.85546875" customWidth="1"/>
    <col min="15" max="15" width="14" customWidth="1"/>
    <col min="16" max="16" width="12.140625" customWidth="1"/>
  </cols>
  <sheetData>
    <row r="1" spans="1:2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2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21" ht="36" x14ac:dyDescent="0.55000000000000004">
      <c r="A3" s="65"/>
      <c r="B3" s="65"/>
      <c r="C3" s="65"/>
      <c r="D3" s="65"/>
      <c r="E3" s="65"/>
      <c r="F3" s="67"/>
      <c r="G3" s="67"/>
      <c r="H3" s="67"/>
      <c r="I3" s="68" t="s">
        <v>251</v>
      </c>
      <c r="J3" s="68"/>
      <c r="K3" s="68"/>
      <c r="L3" s="68"/>
      <c r="M3" s="66"/>
      <c r="N3" s="65"/>
      <c r="O3" s="65"/>
      <c r="P3" s="65"/>
      <c r="Q3" s="65"/>
      <c r="R3" s="65"/>
      <c r="S3" s="65"/>
      <c r="T3" s="65"/>
      <c r="U3" s="65"/>
    </row>
    <row r="4" spans="1:21" x14ac:dyDescent="0.25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</row>
    <row r="5" spans="1:21" ht="52.5" customHeight="1" x14ac:dyDescent="0.25">
      <c r="A5" s="69"/>
      <c r="B5" s="69"/>
      <c r="C5" s="69"/>
      <c r="D5" s="69"/>
      <c r="E5" s="91" t="s">
        <v>252</v>
      </c>
      <c r="F5" s="91" t="s">
        <v>255</v>
      </c>
      <c r="G5" s="91" t="s">
        <v>256</v>
      </c>
      <c r="H5" s="91" t="s">
        <v>259</v>
      </c>
      <c r="I5" s="91" t="s">
        <v>279</v>
      </c>
      <c r="J5" s="91" t="s">
        <v>258</v>
      </c>
      <c r="K5" s="91" t="s">
        <v>257</v>
      </c>
      <c r="L5" s="92" t="s">
        <v>260</v>
      </c>
      <c r="M5" s="69"/>
      <c r="N5" s="69"/>
      <c r="O5" s="69"/>
      <c r="P5" s="69"/>
    </row>
    <row r="6" spans="1:21" ht="15.75" x14ac:dyDescent="0.25">
      <c r="A6" s="69"/>
      <c r="B6" s="69"/>
      <c r="C6" s="69"/>
      <c r="D6" s="69"/>
      <c r="E6" s="93">
        <f>AVERAGE(Table1_1[[#Data],[Phytoplankton Rate]])</f>
        <v>0.56320512820512825</v>
      </c>
      <c r="F6" s="94">
        <f>AVERAGE(Table1!H2:H79)</f>
        <v>1.0275641025641027</v>
      </c>
      <c r="G6" s="94">
        <f>AVERAGE(Table1!K2:K79)</f>
        <v>2.6089743589743586</v>
      </c>
      <c r="H6" s="94">
        <f>AVERAGE(Table1!F2:F79)</f>
        <v>3623.7179487179487</v>
      </c>
      <c r="I6" s="95">
        <f>AVERAGE(Table1!I2:I72)</f>
        <v>30.943661971830984</v>
      </c>
      <c r="J6" s="94">
        <f>AVERAGE(Table1!L2:L79)</f>
        <v>4328.8461538461543</v>
      </c>
      <c r="K6" s="94">
        <f>AVERAGE(Table1!M2:M79)</f>
        <v>3.9730769230769236</v>
      </c>
      <c r="L6" s="94">
        <f>AVERAGE(Table1!J2:J79)</f>
        <v>15.987179487179487</v>
      </c>
      <c r="M6" s="69"/>
      <c r="N6" s="69"/>
      <c r="O6" s="69"/>
      <c r="P6" s="69"/>
    </row>
    <row r="7" spans="1:2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</row>
    <row r="8" spans="1:21" ht="60" x14ac:dyDescent="0.25">
      <c r="A8" s="69"/>
      <c r="B8" s="82"/>
      <c r="C8" s="85" t="s">
        <v>4</v>
      </c>
      <c r="D8" s="83" t="s">
        <v>7</v>
      </c>
      <c r="E8" s="83" t="s">
        <v>8</v>
      </c>
      <c r="F8" s="84" t="s">
        <v>9</v>
      </c>
      <c r="G8" s="83" t="s">
        <v>182</v>
      </c>
      <c r="H8" s="83" t="s">
        <v>239</v>
      </c>
      <c r="I8" s="83" t="s">
        <v>233</v>
      </c>
      <c r="J8" s="83" t="s">
        <v>240</v>
      </c>
      <c r="K8" s="83" t="s">
        <v>241</v>
      </c>
      <c r="L8" s="83" t="s">
        <v>242</v>
      </c>
      <c r="M8" s="83" t="s">
        <v>2</v>
      </c>
      <c r="N8" s="84" t="s">
        <v>3</v>
      </c>
      <c r="O8" s="83" t="s">
        <v>5</v>
      </c>
      <c r="P8" s="69"/>
    </row>
    <row r="9" spans="1:21" x14ac:dyDescent="0.25">
      <c r="A9" s="69"/>
      <c r="B9" s="86" t="s">
        <v>4</v>
      </c>
      <c r="C9" s="88">
        <v>1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21" ht="30" x14ac:dyDescent="0.25">
      <c r="A10" s="69"/>
      <c r="B10" s="86" t="s">
        <v>7</v>
      </c>
      <c r="C10" s="89">
        <v>-0.3897484429368937</v>
      </c>
      <c r="D10" s="90">
        <v>1</v>
      </c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</row>
    <row r="11" spans="1:21" x14ac:dyDescent="0.25">
      <c r="A11" s="69"/>
      <c r="B11" s="86" t="s">
        <v>8</v>
      </c>
      <c r="C11" s="89">
        <v>0.54684087663951242</v>
      </c>
      <c r="D11" s="90">
        <v>-0.9297783950920081</v>
      </c>
      <c r="E11" s="90">
        <v>1</v>
      </c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</row>
    <row r="12" spans="1:21" x14ac:dyDescent="0.25">
      <c r="A12" s="69"/>
      <c r="B12" s="87" t="s">
        <v>9</v>
      </c>
      <c r="C12" s="89">
        <v>-0.5372480065065941</v>
      </c>
      <c r="D12" s="90">
        <v>0.97047052298101932</v>
      </c>
      <c r="E12" s="90">
        <v>-0.97462943756261033</v>
      </c>
      <c r="F12" s="90">
        <v>1</v>
      </c>
      <c r="G12" s="69"/>
      <c r="H12" s="69"/>
      <c r="I12" s="69"/>
      <c r="J12" s="69"/>
      <c r="K12" s="69"/>
      <c r="L12" s="69"/>
      <c r="M12" s="69"/>
      <c r="N12" s="69"/>
      <c r="O12" s="69"/>
      <c r="P12" s="69"/>
    </row>
    <row r="13" spans="1:21" ht="30" x14ac:dyDescent="0.25">
      <c r="A13" s="69"/>
      <c r="B13" s="86" t="s">
        <v>182</v>
      </c>
      <c r="C13" s="89">
        <v>0.59463236551118259</v>
      </c>
      <c r="D13" s="90">
        <v>-0.95534297750791553</v>
      </c>
      <c r="E13" s="90">
        <v>0.96190170239009121</v>
      </c>
      <c r="F13" s="90">
        <v>-0.98763739163836428</v>
      </c>
      <c r="G13" s="90">
        <v>1</v>
      </c>
      <c r="H13" s="69"/>
      <c r="I13" s="69"/>
      <c r="J13" s="69"/>
      <c r="K13" s="69"/>
      <c r="L13" s="69"/>
      <c r="M13" s="69"/>
      <c r="N13" s="69"/>
      <c r="O13" s="69"/>
      <c r="P13" s="69"/>
    </row>
    <row r="14" spans="1:21" ht="30" x14ac:dyDescent="0.25">
      <c r="A14" s="69"/>
      <c r="B14" s="86" t="s">
        <v>239</v>
      </c>
      <c r="C14" s="89">
        <v>0.5621879732369186</v>
      </c>
      <c r="D14" s="90">
        <v>-0.96069160382561869</v>
      </c>
      <c r="E14" s="90">
        <v>0.97760336297865302</v>
      </c>
      <c r="F14" s="90">
        <v>-0.9960774154168659</v>
      </c>
      <c r="G14" s="90">
        <v>0.9889618915448305</v>
      </c>
      <c r="H14" s="90">
        <v>1</v>
      </c>
      <c r="I14" s="69"/>
      <c r="J14" s="69"/>
      <c r="K14" s="69"/>
      <c r="L14" s="69"/>
      <c r="M14" s="69"/>
      <c r="N14" s="69"/>
      <c r="O14" s="69"/>
      <c r="P14" s="69"/>
    </row>
    <row r="15" spans="1:21" x14ac:dyDescent="0.25">
      <c r="A15" s="69"/>
      <c r="B15" s="86" t="s">
        <v>233</v>
      </c>
      <c r="C15" s="89">
        <v>-0.56167433235125575</v>
      </c>
      <c r="D15" s="90">
        <v>0.96007938537699566</v>
      </c>
      <c r="E15" s="90">
        <v>-0.97762185535179602</v>
      </c>
      <c r="F15" s="90">
        <v>0.99600296818531919</v>
      </c>
      <c r="G15" s="90">
        <v>-0.98847922762287199</v>
      </c>
      <c r="H15" s="90">
        <v>-0.99995054146096518</v>
      </c>
      <c r="I15" s="90">
        <v>1</v>
      </c>
      <c r="J15" s="69"/>
      <c r="K15" s="69"/>
      <c r="L15" s="69"/>
      <c r="M15" s="69"/>
      <c r="N15" s="69"/>
      <c r="O15" s="69"/>
      <c r="P15" s="69"/>
    </row>
    <row r="16" spans="1:21" ht="30" x14ac:dyDescent="0.25">
      <c r="A16" s="69"/>
      <c r="B16" s="86" t="s">
        <v>240</v>
      </c>
      <c r="C16" s="89">
        <v>0.62641558818183896</v>
      </c>
      <c r="D16" s="90">
        <v>-0.93475485796393332</v>
      </c>
      <c r="E16" s="90">
        <v>0.92688522670551865</v>
      </c>
      <c r="F16" s="90">
        <v>-0.96529153425339909</v>
      </c>
      <c r="G16" s="90">
        <v>0.98932326079377775</v>
      </c>
      <c r="H16" s="90">
        <v>0.96458817610901171</v>
      </c>
      <c r="I16" s="90">
        <v>-0.96343936541787834</v>
      </c>
      <c r="J16" s="90">
        <v>1</v>
      </c>
      <c r="K16" s="69"/>
      <c r="L16" s="69"/>
      <c r="M16" s="69"/>
      <c r="N16" s="69"/>
      <c r="O16" s="69"/>
      <c r="P16" s="69"/>
    </row>
    <row r="17" spans="1:16" ht="30" x14ac:dyDescent="0.25">
      <c r="A17" s="69"/>
      <c r="B17" s="86" t="s">
        <v>241</v>
      </c>
      <c r="C17" s="89">
        <v>9.2793336186611813E-2</v>
      </c>
      <c r="D17" s="90">
        <v>-2.6446320660429845E-2</v>
      </c>
      <c r="E17" s="90">
        <v>3.4537824654535546E-2</v>
      </c>
      <c r="F17" s="90">
        <v>-1.5406603475349863E-2</v>
      </c>
      <c r="G17" s="90">
        <v>2.5691052783842205E-2</v>
      </c>
      <c r="H17" s="90">
        <v>-3.3642274822599134E-3</v>
      </c>
      <c r="I17" s="90">
        <v>4.284789303914959E-3</v>
      </c>
      <c r="J17" s="90">
        <v>3.7630017518927215E-2</v>
      </c>
      <c r="K17" s="90">
        <v>1</v>
      </c>
      <c r="L17" s="69"/>
      <c r="M17" s="69"/>
      <c r="N17" s="69"/>
      <c r="O17" s="69"/>
      <c r="P17" s="69"/>
    </row>
    <row r="18" spans="1:16" ht="30" x14ac:dyDescent="0.25">
      <c r="A18" s="69"/>
      <c r="B18" s="86" t="s">
        <v>242</v>
      </c>
      <c r="C18" s="89">
        <v>0.56762398987855744</v>
      </c>
      <c r="D18" s="90">
        <v>-0.95703400313291109</v>
      </c>
      <c r="E18" s="90">
        <v>0.9793829410162489</v>
      </c>
      <c r="F18" s="90">
        <v>-0.99558789176661211</v>
      </c>
      <c r="G18" s="90">
        <v>0.98821384817055768</v>
      </c>
      <c r="H18" s="90">
        <v>0.99982019389581311</v>
      </c>
      <c r="I18" s="90">
        <v>-0.99987731302039851</v>
      </c>
      <c r="J18" s="90">
        <v>0.96312258312693932</v>
      </c>
      <c r="K18" s="90">
        <v>-4.0843196906468187E-3</v>
      </c>
      <c r="L18" s="90">
        <v>1</v>
      </c>
      <c r="M18" s="69"/>
      <c r="N18" s="69"/>
      <c r="O18" s="69"/>
      <c r="P18" s="69"/>
    </row>
    <row r="19" spans="1:16" ht="30" x14ac:dyDescent="0.25">
      <c r="A19" s="69"/>
      <c r="B19" s="86" t="s">
        <v>2</v>
      </c>
      <c r="C19" s="89">
        <v>0.5652768831555518</v>
      </c>
      <c r="D19" s="90">
        <v>-0.96007774210302854</v>
      </c>
      <c r="E19" s="90">
        <v>0.9778780348547863</v>
      </c>
      <c r="F19" s="90">
        <v>-0.99533189984641968</v>
      </c>
      <c r="G19" s="90">
        <v>0.98616421626941042</v>
      </c>
      <c r="H19" s="90">
        <v>0.99874831456680702</v>
      </c>
      <c r="I19" s="90">
        <v>-0.99875265953086934</v>
      </c>
      <c r="J19" s="90">
        <v>0.96016454762137027</v>
      </c>
      <c r="K19" s="90">
        <v>-9.3331196652629914E-3</v>
      </c>
      <c r="L19" s="90">
        <v>0.99860291623481146</v>
      </c>
      <c r="M19" s="90">
        <v>1</v>
      </c>
      <c r="N19" s="69"/>
      <c r="O19" s="69"/>
      <c r="P19" s="69"/>
    </row>
    <row r="20" spans="1:16" x14ac:dyDescent="0.25">
      <c r="A20" s="69"/>
      <c r="B20" s="87" t="s">
        <v>3</v>
      </c>
      <c r="C20" s="89">
        <v>0.78800840383555315</v>
      </c>
      <c r="D20" s="90">
        <v>-0.32807659395452582</v>
      </c>
      <c r="E20" s="90">
        <v>0.52852254049377001</v>
      </c>
      <c r="F20" s="90">
        <v>-0.49764759673255149</v>
      </c>
      <c r="G20" s="90">
        <v>0.55020741758110603</v>
      </c>
      <c r="H20" s="90">
        <v>0.51098863373404479</v>
      </c>
      <c r="I20" s="90">
        <v>-0.50995661654097468</v>
      </c>
      <c r="J20" s="90">
        <v>0.58926119242802477</v>
      </c>
      <c r="K20" s="90">
        <v>-1.8067233118384464E-2</v>
      </c>
      <c r="L20" s="90">
        <v>0.5199772997828328</v>
      </c>
      <c r="M20" s="90">
        <v>0.51126941511000923</v>
      </c>
      <c r="N20" s="90">
        <v>1</v>
      </c>
      <c r="O20" s="69"/>
      <c r="P20" s="69"/>
    </row>
    <row r="21" spans="1:16" x14ac:dyDescent="0.25">
      <c r="A21" s="69"/>
      <c r="B21" s="87" t="s">
        <v>5</v>
      </c>
      <c r="C21" s="89">
        <v>0.58830078011504061</v>
      </c>
      <c r="D21" s="89">
        <v>-0.95696398396803772</v>
      </c>
      <c r="E21" s="89">
        <v>0.97360317126275986</v>
      </c>
      <c r="F21" s="89">
        <v>-0.99465760172637208</v>
      </c>
      <c r="G21" s="89">
        <v>0.99295468045744695</v>
      </c>
      <c r="H21" s="89">
        <v>0.99745959112855542</v>
      </c>
      <c r="I21" s="89">
        <v>-0.99732699052593632</v>
      </c>
      <c r="J21" s="89">
        <v>0.97465000442930017</v>
      </c>
      <c r="K21" s="89">
        <v>-6.912037689518381E-3</v>
      </c>
      <c r="L21" s="89">
        <v>0.99725360240024674</v>
      </c>
      <c r="M21" s="89">
        <v>0.99790734038421558</v>
      </c>
      <c r="N21" s="89">
        <v>0.54164630514965662</v>
      </c>
      <c r="O21" s="89">
        <v>1</v>
      </c>
      <c r="P21" s="69"/>
    </row>
    <row r="22" spans="1:16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</row>
    <row r="23" spans="1:16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</row>
    <row r="24" spans="1:16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</row>
    <row r="25" spans="1:16" x14ac:dyDescent="0.25">
      <c r="A25" s="69"/>
      <c r="P25" s="69"/>
    </row>
    <row r="26" spans="1:16" x14ac:dyDescent="0.25">
      <c r="A26" s="69"/>
      <c r="P26" s="69"/>
    </row>
    <row r="27" spans="1:16" x14ac:dyDescent="0.25">
      <c r="A27" s="69"/>
      <c r="P27" s="69"/>
    </row>
    <row r="28" spans="1:16" x14ac:dyDescent="0.25">
      <c r="A28" s="69"/>
      <c r="P28" s="69"/>
    </row>
    <row r="29" spans="1:16" x14ac:dyDescent="0.25">
      <c r="A29" s="69"/>
      <c r="P29" s="69"/>
    </row>
    <row r="30" spans="1:16" x14ac:dyDescent="0.25">
      <c r="A30" s="69"/>
      <c r="P30" s="69"/>
    </row>
    <row r="31" spans="1:16" x14ac:dyDescent="0.25">
      <c r="A31" s="69"/>
      <c r="P31" s="69"/>
    </row>
    <row r="32" spans="1:16" x14ac:dyDescent="0.25">
      <c r="A32" s="69"/>
      <c r="P32" s="69"/>
    </row>
    <row r="33" spans="1:16" x14ac:dyDescent="0.25">
      <c r="A33" s="69"/>
      <c r="P33" s="69"/>
    </row>
    <row r="34" spans="1:16" x14ac:dyDescent="0.25">
      <c r="A34" s="69"/>
      <c r="P34" s="69"/>
    </row>
    <row r="35" spans="1:16" x14ac:dyDescent="0.25">
      <c r="A35" s="69"/>
      <c r="P35" s="69"/>
    </row>
    <row r="36" spans="1:16" x14ac:dyDescent="0.25">
      <c r="A36" s="69"/>
      <c r="P36" s="69"/>
    </row>
    <row r="37" spans="1:16" x14ac:dyDescent="0.25">
      <c r="A37" s="69"/>
      <c r="P37" s="69"/>
    </row>
    <row r="38" spans="1:16" x14ac:dyDescent="0.25">
      <c r="A38" s="69"/>
      <c r="P38" s="69"/>
    </row>
    <row r="39" spans="1:16" x14ac:dyDescent="0.25">
      <c r="A39" s="69"/>
      <c r="P39" s="69"/>
    </row>
    <row r="40" spans="1:16" x14ac:dyDescent="0.25">
      <c r="A40" s="69"/>
      <c r="P40" s="69"/>
    </row>
    <row r="41" spans="1:16" x14ac:dyDescent="0.25">
      <c r="A41" s="69"/>
      <c r="P41" s="69"/>
    </row>
    <row r="42" spans="1:16" x14ac:dyDescent="0.25">
      <c r="A42" s="69"/>
      <c r="P42" s="69"/>
    </row>
    <row r="43" spans="1:16" x14ac:dyDescent="0.25">
      <c r="A43" s="69"/>
      <c r="P43" s="69"/>
    </row>
    <row r="44" spans="1:16" x14ac:dyDescent="0.25">
      <c r="A44" s="69"/>
      <c r="P44" s="69"/>
    </row>
    <row r="45" spans="1:16" x14ac:dyDescent="0.25">
      <c r="A45" s="69"/>
      <c r="P45" s="69"/>
    </row>
    <row r="46" spans="1:16" x14ac:dyDescent="0.25">
      <c r="A46" s="69"/>
      <c r="P46" s="69"/>
    </row>
    <row r="47" spans="1:16" x14ac:dyDescent="0.25">
      <c r="A47" s="69"/>
      <c r="P47" s="69"/>
    </row>
    <row r="48" spans="1:16" x14ac:dyDescent="0.25">
      <c r="A48" s="69"/>
      <c r="P48" s="69"/>
    </row>
    <row r="49" spans="1:16" x14ac:dyDescent="0.25">
      <c r="A49" s="69"/>
      <c r="P49" s="69"/>
    </row>
    <row r="50" spans="1:16" x14ac:dyDescent="0.25">
      <c r="A50" s="69"/>
      <c r="P50" s="69"/>
    </row>
    <row r="51" spans="1:16" x14ac:dyDescent="0.25">
      <c r="A51" s="69"/>
      <c r="P51" s="69"/>
    </row>
    <row r="52" spans="1:16" x14ac:dyDescent="0.25">
      <c r="A52" s="69"/>
      <c r="P52" s="69"/>
    </row>
    <row r="53" spans="1:16" x14ac:dyDescent="0.25">
      <c r="A53" s="69"/>
      <c r="P53" s="69"/>
    </row>
    <row r="54" spans="1:16" x14ac:dyDescent="0.25">
      <c r="A54" s="69"/>
      <c r="P54" s="69"/>
    </row>
    <row r="55" spans="1:16" x14ac:dyDescent="0.25">
      <c r="A55" s="69"/>
      <c r="P55" s="69"/>
    </row>
    <row r="56" spans="1:16" x14ac:dyDescent="0.25">
      <c r="A56" s="69"/>
      <c r="P56" s="69"/>
    </row>
    <row r="57" spans="1:16" x14ac:dyDescent="0.25">
      <c r="A57" s="69"/>
      <c r="P57" s="69"/>
    </row>
    <row r="58" spans="1:16" x14ac:dyDescent="0.25">
      <c r="A58" s="69"/>
      <c r="P58" s="69"/>
    </row>
    <row r="59" spans="1:16" x14ac:dyDescent="0.25">
      <c r="A59" s="69"/>
      <c r="P59" s="69"/>
    </row>
    <row r="60" spans="1:16" x14ac:dyDescent="0.25">
      <c r="A60" s="69"/>
      <c r="P60" s="69"/>
    </row>
    <row r="61" spans="1:16" x14ac:dyDescent="0.25">
      <c r="A61" s="69"/>
      <c r="P61" s="69"/>
    </row>
    <row r="62" spans="1:16" x14ac:dyDescent="0.25">
      <c r="A62" s="69"/>
      <c r="P62" s="69"/>
    </row>
    <row r="63" spans="1:16" x14ac:dyDescent="0.25">
      <c r="A63" s="69"/>
      <c r="P63" s="69"/>
    </row>
    <row r="64" spans="1:16" x14ac:dyDescent="0.25">
      <c r="A64" s="69"/>
      <c r="P64" s="69"/>
    </row>
    <row r="65" spans="1:16" x14ac:dyDescent="0.25">
      <c r="A65" s="69"/>
      <c r="P65" s="69"/>
    </row>
    <row r="66" spans="1:16" x14ac:dyDescent="0.25">
      <c r="A66" s="69"/>
      <c r="P66" s="69"/>
    </row>
    <row r="67" spans="1:16" x14ac:dyDescent="0.25">
      <c r="A67" s="69"/>
      <c r="P67" s="69"/>
    </row>
    <row r="68" spans="1:16" x14ac:dyDescent="0.25">
      <c r="A68" s="69"/>
      <c r="P68" s="69"/>
    </row>
    <row r="69" spans="1:16" x14ac:dyDescent="0.25">
      <c r="A69" s="69"/>
      <c r="P69" s="69"/>
    </row>
    <row r="70" spans="1:16" x14ac:dyDescent="0.25">
      <c r="A70" s="69"/>
      <c r="P70" s="69"/>
    </row>
    <row r="71" spans="1:16" x14ac:dyDescent="0.25">
      <c r="A71" s="69"/>
      <c r="P71" s="69"/>
    </row>
    <row r="72" spans="1:16" x14ac:dyDescent="0.25">
      <c r="A72" s="69"/>
      <c r="P72" s="69"/>
    </row>
    <row r="73" spans="1:16" x14ac:dyDescent="0.25">
      <c r="A73" s="69"/>
      <c r="P73" s="69"/>
    </row>
    <row r="74" spans="1:16" x14ac:dyDescent="0.25">
      <c r="A74" s="69"/>
      <c r="P74" s="69"/>
    </row>
    <row r="75" spans="1:16" x14ac:dyDescent="0.25">
      <c r="A75" s="69"/>
      <c r="P75" s="69"/>
    </row>
    <row r="76" spans="1:16" x14ac:dyDescent="0.25">
      <c r="A76" s="69"/>
      <c r="P76" s="69"/>
    </row>
    <row r="77" spans="1:16" x14ac:dyDescent="0.25">
      <c r="A77" s="69"/>
      <c r="P77" s="69"/>
    </row>
    <row r="78" spans="1:16" x14ac:dyDescent="0.25">
      <c r="A78" s="69"/>
      <c r="P78" s="69"/>
    </row>
    <row r="79" spans="1:16" x14ac:dyDescent="0.25">
      <c r="A79" s="69"/>
      <c r="P79" s="69"/>
    </row>
    <row r="80" spans="1:16" x14ac:dyDescent="0.25">
      <c r="A80" s="69"/>
      <c r="P80" s="69"/>
    </row>
    <row r="81" spans="1:16" x14ac:dyDescent="0.25">
      <c r="A81" s="69"/>
      <c r="P81" s="69"/>
    </row>
    <row r="82" spans="1:16" x14ac:dyDescent="0.25">
      <c r="A82" s="69"/>
      <c r="P82" s="69"/>
    </row>
    <row r="83" spans="1:16" x14ac:dyDescent="0.25">
      <c r="A83" s="69"/>
      <c r="P83" s="69"/>
    </row>
    <row r="84" spans="1:16" x14ac:dyDescent="0.25">
      <c r="A84" s="69"/>
      <c r="P84" s="69"/>
    </row>
    <row r="85" spans="1:16" x14ac:dyDescent="0.25">
      <c r="A85" s="69"/>
      <c r="P85" s="69"/>
    </row>
    <row r="86" spans="1:16" x14ac:dyDescent="0.25">
      <c r="A86" s="69"/>
      <c r="P86" s="69"/>
    </row>
    <row r="87" spans="1:16" x14ac:dyDescent="0.25">
      <c r="A87" s="69"/>
      <c r="P87" s="69"/>
    </row>
    <row r="88" spans="1:16" x14ac:dyDescent="0.25">
      <c r="A88" s="69"/>
      <c r="P88" s="69"/>
    </row>
    <row r="89" spans="1:16" x14ac:dyDescent="0.25">
      <c r="A89" s="69"/>
      <c r="P89" s="69"/>
    </row>
    <row r="90" spans="1:16" x14ac:dyDescent="0.25">
      <c r="A90" s="69"/>
      <c r="P90" s="69"/>
    </row>
    <row r="91" spans="1:16" x14ac:dyDescent="0.25">
      <c r="A91" s="69"/>
      <c r="P91" s="69"/>
    </row>
    <row r="92" spans="1:16" x14ac:dyDescent="0.25">
      <c r="A92" s="69"/>
      <c r="P92" s="69"/>
    </row>
    <row r="93" spans="1:16" x14ac:dyDescent="0.25">
      <c r="A93" s="69"/>
      <c r="P93" s="69"/>
    </row>
    <row r="94" spans="1:16" x14ac:dyDescent="0.25">
      <c r="A94" s="69"/>
      <c r="P94" s="69"/>
    </row>
    <row r="95" spans="1:16" x14ac:dyDescent="0.25">
      <c r="A95" s="69"/>
      <c r="P95" s="69"/>
    </row>
    <row r="96" spans="1:16" x14ac:dyDescent="0.25">
      <c r="A96" s="69"/>
      <c r="P96" s="69"/>
    </row>
    <row r="97" spans="1:16" x14ac:dyDescent="0.25">
      <c r="A97" s="69"/>
      <c r="P97" s="69"/>
    </row>
    <row r="98" spans="1:16" x14ac:dyDescent="0.25">
      <c r="A98" s="69"/>
      <c r="P98" s="69"/>
    </row>
    <row r="99" spans="1:16" x14ac:dyDescent="0.25">
      <c r="A99" s="69"/>
      <c r="P99" s="69"/>
    </row>
    <row r="100" spans="1:16" x14ac:dyDescent="0.25">
      <c r="A100" s="69"/>
      <c r="P100" s="69"/>
    </row>
    <row r="101" spans="1:16" x14ac:dyDescent="0.25">
      <c r="A101" s="69"/>
      <c r="P101" s="69"/>
    </row>
    <row r="102" spans="1:16" x14ac:dyDescent="0.25">
      <c r="A102" s="69"/>
      <c r="P102" s="69"/>
    </row>
    <row r="103" spans="1:16" x14ac:dyDescent="0.25">
      <c r="A103" s="69"/>
      <c r="P103" s="69"/>
    </row>
    <row r="104" spans="1:16" x14ac:dyDescent="0.25">
      <c r="A104" s="69"/>
      <c r="P104" s="69"/>
    </row>
    <row r="105" spans="1:16" x14ac:dyDescent="0.25">
      <c r="A105" s="69"/>
      <c r="P105" s="69"/>
    </row>
    <row r="106" spans="1:16" x14ac:dyDescent="0.25">
      <c r="A106" s="69"/>
      <c r="P106" s="69"/>
    </row>
    <row r="107" spans="1:16" x14ac:dyDescent="0.25">
      <c r="A107" s="69"/>
      <c r="P107" s="69"/>
    </row>
    <row r="108" spans="1:16" x14ac:dyDescent="0.25">
      <c r="A108" s="69"/>
      <c r="P108" s="69"/>
    </row>
    <row r="109" spans="1:16" x14ac:dyDescent="0.25">
      <c r="A109" s="69"/>
      <c r="P109" s="69"/>
    </row>
    <row r="110" spans="1:16" x14ac:dyDescent="0.25">
      <c r="A110" s="69"/>
      <c r="P110" s="69"/>
    </row>
    <row r="111" spans="1:16" x14ac:dyDescent="0.25">
      <c r="A111" s="69"/>
      <c r="P111" s="69"/>
    </row>
    <row r="112" spans="1:16" x14ac:dyDescent="0.25">
      <c r="A112" s="69"/>
      <c r="P112" s="69"/>
    </row>
    <row r="113" spans="1:16" x14ac:dyDescent="0.25">
      <c r="A113" s="69"/>
      <c r="P113" s="69"/>
    </row>
    <row r="114" spans="1:16" x14ac:dyDescent="0.25">
      <c r="A114" s="69"/>
      <c r="P114" s="69"/>
    </row>
    <row r="115" spans="1:16" x14ac:dyDescent="0.25">
      <c r="A115" s="69"/>
      <c r="P115" s="69"/>
    </row>
    <row r="116" spans="1:16" x14ac:dyDescent="0.25">
      <c r="A116" s="69"/>
      <c r="P116" s="69"/>
    </row>
    <row r="117" spans="1:16" x14ac:dyDescent="0.25">
      <c r="A117" s="69"/>
      <c r="P117" s="69"/>
    </row>
    <row r="118" spans="1:16" x14ac:dyDescent="0.25">
      <c r="A118" s="69"/>
      <c r="P118" s="69"/>
    </row>
    <row r="119" spans="1:16" x14ac:dyDescent="0.25">
      <c r="A119" s="69"/>
      <c r="P119" s="69"/>
    </row>
    <row r="120" spans="1:16" x14ac:dyDescent="0.25">
      <c r="A120" s="69"/>
      <c r="P120" s="69"/>
    </row>
    <row r="121" spans="1:16" x14ac:dyDescent="0.25">
      <c r="A121" s="69"/>
      <c r="P121" s="69"/>
    </row>
    <row r="122" spans="1:16" x14ac:dyDescent="0.25">
      <c r="A122" s="69"/>
      <c r="P122" s="69"/>
    </row>
    <row r="123" spans="1:16" x14ac:dyDescent="0.25">
      <c r="A123" s="69"/>
      <c r="P123" s="69"/>
    </row>
    <row r="124" spans="1:16" x14ac:dyDescent="0.25">
      <c r="A124" s="69"/>
      <c r="P124" s="69"/>
    </row>
    <row r="125" spans="1:16" x14ac:dyDescent="0.25">
      <c r="A125" s="69"/>
      <c r="P125" s="69"/>
    </row>
    <row r="126" spans="1:16" x14ac:dyDescent="0.25">
      <c r="A126" s="69"/>
      <c r="P126" s="69"/>
    </row>
    <row r="127" spans="1:16" x14ac:dyDescent="0.25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</row>
    <row r="128" spans="1:16" x14ac:dyDescent="0.25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</row>
    <row r="129" spans="1:16" x14ac:dyDescent="0.25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</row>
    <row r="130" spans="1:16" x14ac:dyDescent="0.25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</row>
    <row r="131" spans="1:16" x14ac:dyDescent="0.25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</row>
    <row r="132" spans="1:16" x14ac:dyDescent="0.25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</row>
    <row r="133" spans="1:16" x14ac:dyDescent="0.25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</row>
    <row r="134" spans="1:16" x14ac:dyDescent="0.25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</row>
  </sheetData>
  <conditionalFormatting sqref="C10:C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O18 C20:O21 C19:N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1.0236220472440944" right="0.19685039370078741" top="0" bottom="0" header="0" footer="0"/>
  <pageSetup scale="38" orientation="portrait" r:id="rId1"/>
  <rowBreaks count="1" manualBreakCount="1">
    <brk id="132" max="20" man="1"/>
  </rowBreaks>
  <colBreaks count="1" manualBreakCount="1">
    <brk id="1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F5EF-4CF8-4242-94F9-F1D1BEA0FB98}">
  <dimension ref="A1:E8"/>
  <sheetViews>
    <sheetView workbookViewId="0"/>
  </sheetViews>
  <sheetFormatPr defaultRowHeight="15" x14ac:dyDescent="0.25"/>
  <cols>
    <col min="2" max="2" width="30.140625" customWidth="1"/>
    <col min="3" max="3" width="39" customWidth="1"/>
    <col min="4" max="4" width="53.7109375" customWidth="1"/>
    <col min="5" max="5" width="53.85546875" customWidth="1"/>
  </cols>
  <sheetData>
    <row r="1" spans="1:5" x14ac:dyDescent="0.25">
      <c r="A1" t="s">
        <v>0</v>
      </c>
      <c r="B1" t="s">
        <v>13</v>
      </c>
      <c r="C1" t="s">
        <v>159</v>
      </c>
      <c r="D1" t="s">
        <v>160</v>
      </c>
      <c r="E1" t="s">
        <v>161</v>
      </c>
    </row>
    <row r="2" spans="1:5" x14ac:dyDescent="0.25">
      <c r="A2">
        <v>2019</v>
      </c>
      <c r="B2">
        <v>6.5000000000000002E-2</v>
      </c>
    </row>
    <row r="3" spans="1:5" x14ac:dyDescent="0.25">
      <c r="A3">
        <v>2020</v>
      </c>
      <c r="B3">
        <v>7.5000000000000011E-2</v>
      </c>
    </row>
    <row r="4" spans="1:5" x14ac:dyDescent="0.25">
      <c r="A4">
        <v>2021</v>
      </c>
      <c r="B4">
        <v>0.20500000000000002</v>
      </c>
    </row>
    <row r="5" spans="1:5" x14ac:dyDescent="0.25">
      <c r="A5">
        <v>2022</v>
      </c>
      <c r="B5">
        <v>0.30499999999999999</v>
      </c>
    </row>
    <row r="6" spans="1:5" x14ac:dyDescent="0.25">
      <c r="A6">
        <v>2023</v>
      </c>
      <c r="B6">
        <v>0.435</v>
      </c>
      <c r="C6">
        <v>0.435</v>
      </c>
      <c r="D6" s="6">
        <v>0.435</v>
      </c>
      <c r="E6" s="6">
        <v>0.435</v>
      </c>
    </row>
    <row r="7" spans="1:5" x14ac:dyDescent="0.25">
      <c r="A7">
        <v>2024</v>
      </c>
      <c r="C7">
        <f>_xlfn.FORECAST.ETS(A7,$B$2:$B$6,$A$2:$A$6,1,1)</f>
        <v>0.52274134989494569</v>
      </c>
      <c r="D7" s="6">
        <f>C7-_xlfn.FORECAST.ETS.CONFINT(A7,$B$2:$B$6,$A$2:$A$6,0.95,1,1)</f>
        <v>0.43620991206421511</v>
      </c>
      <c r="E7" s="6">
        <f>C7+_xlfn.FORECAST.ETS.CONFINT(A7,$B$2:$B$6,$A$2:$A$6,0.95,1,1)</f>
        <v>0.60927278772567628</v>
      </c>
    </row>
    <row r="8" spans="1:5" x14ac:dyDescent="0.25">
      <c r="A8">
        <v>2025</v>
      </c>
      <c r="C8">
        <f>_xlfn.FORECAST.ETS(A8,$B$2:$B$6,$A$2:$A$6,1,1)</f>
        <v>0.62089427705253397</v>
      </c>
      <c r="D8" s="6">
        <f>C8-_xlfn.FORECAST.ETS.CONFINT(A8,$B$2:$B$6,$A$2:$A$6,0.95,1,1)</f>
        <v>0.53167868607244961</v>
      </c>
      <c r="E8" s="6">
        <f>C8+_xlfn.FORECAST.ETS.CONFINT(A8,$B$2:$B$6,$A$2:$A$6,0.95,1,1)</f>
        <v>0.71010986803261833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E143-D58F-4067-AD28-6A9D58AC69EE}">
  <dimension ref="A1:E10"/>
  <sheetViews>
    <sheetView workbookViewId="0">
      <selection activeCell="B21" sqref="B21"/>
    </sheetView>
  </sheetViews>
  <sheetFormatPr defaultRowHeight="15" x14ac:dyDescent="0.25"/>
  <cols>
    <col min="2" max="2" width="28.140625" customWidth="1"/>
    <col min="3" max="3" width="37" customWidth="1"/>
    <col min="4" max="4" width="51.7109375" customWidth="1"/>
    <col min="5" max="5" width="51.85546875" customWidth="1"/>
  </cols>
  <sheetData>
    <row r="1" spans="1:5" x14ac:dyDescent="0.25">
      <c r="A1" t="s">
        <v>0</v>
      </c>
      <c r="B1" t="s">
        <v>15</v>
      </c>
      <c r="C1" t="s">
        <v>162</v>
      </c>
      <c r="D1" t="s">
        <v>163</v>
      </c>
      <c r="E1" t="s">
        <v>164</v>
      </c>
    </row>
    <row r="2" spans="1:5" x14ac:dyDescent="0.25">
      <c r="A2">
        <v>2019</v>
      </c>
      <c r="B2">
        <v>2.0500000000000003</v>
      </c>
    </row>
    <row r="3" spans="1:5" x14ac:dyDescent="0.25">
      <c r="A3">
        <v>2020</v>
      </c>
      <c r="B3">
        <v>3.25</v>
      </c>
    </row>
    <row r="4" spans="1:5" x14ac:dyDescent="0.25">
      <c r="A4">
        <v>2021</v>
      </c>
      <c r="B4">
        <v>4.4611111111111112</v>
      </c>
    </row>
    <row r="5" spans="1:5" x14ac:dyDescent="0.25">
      <c r="A5">
        <v>2022</v>
      </c>
      <c r="B5">
        <v>5.4499999999999993</v>
      </c>
    </row>
    <row r="6" spans="1:5" x14ac:dyDescent="0.25">
      <c r="A6">
        <v>2023</v>
      </c>
      <c r="B6">
        <v>6.75</v>
      </c>
      <c r="C6">
        <v>6.75</v>
      </c>
      <c r="D6" s="6">
        <v>6.75</v>
      </c>
      <c r="E6" s="6">
        <v>6.75</v>
      </c>
    </row>
    <row r="7" spans="1:5" x14ac:dyDescent="0.25">
      <c r="A7">
        <v>2024</v>
      </c>
      <c r="C7">
        <f>_xlfn.FORECAST.ETS(A7,$B$2:$B$6,$A$2:$A$6,1,1)</f>
        <v>7.7834315368236187</v>
      </c>
      <c r="D7" s="6">
        <f>C7-_xlfn.FORECAST.ETS.CONFINT(A7,$B$2:$B$6,$A$2:$A$6,0.95,1,1)</f>
        <v>7.6231088887788516</v>
      </c>
      <c r="E7" s="6">
        <f>C7+_xlfn.FORECAST.ETS.CONFINT(A7,$B$2:$B$6,$A$2:$A$6,0.95,1,1)</f>
        <v>7.9437541848683857</v>
      </c>
    </row>
    <row r="8" spans="1:5" x14ac:dyDescent="0.25">
      <c r="A8">
        <v>2025</v>
      </c>
      <c r="C8">
        <f>_xlfn.FORECAST.ETS(A8,$B$2:$B$6,$A$2:$A$6,1,1)</f>
        <v>8.9461747050281915</v>
      </c>
      <c r="D8" s="6">
        <f>C8-_xlfn.FORECAST.ETS.CONFINT(A8,$B$2:$B$6,$A$2:$A$6,0.95,1,1)</f>
        <v>8.7808398414687368</v>
      </c>
      <c r="E8" s="6">
        <f>C8+_xlfn.FORECAST.ETS.CONFINT(A8,$B$2:$B$6,$A$2:$A$6,0.95,1,1)</f>
        <v>9.1115095685876462</v>
      </c>
    </row>
    <row r="9" spans="1:5" x14ac:dyDescent="0.25">
      <c r="A9">
        <v>2026</v>
      </c>
      <c r="C9">
        <f>_xlfn.FORECAST.ETS(A9,$B$2:$B$6,$A$2:$A$6,1,1)</f>
        <v>10.059957451948826</v>
      </c>
      <c r="D9" s="6">
        <f>C9-_xlfn.FORECAST.ETS.CONFINT(A9,$B$2:$B$6,$A$2:$A$6,0.95,1,1)</f>
        <v>9.8896815155043161</v>
      </c>
      <c r="E9" s="6">
        <f>C9+_xlfn.FORECAST.ETS.CONFINT(A9,$B$2:$B$6,$A$2:$A$6,0.95,1,1)</f>
        <v>10.230233388393335</v>
      </c>
    </row>
    <row r="10" spans="1:5" x14ac:dyDescent="0.25">
      <c r="A10">
        <v>2027</v>
      </c>
      <c r="C10">
        <f>_xlfn.FORECAST.ETS(A10,$B$2:$B$6,$A$2:$A$6,1,1)</f>
        <v>11.222700620153397</v>
      </c>
      <c r="D10" s="6">
        <f>C10-_xlfn.FORECAST.ETS.CONFINT(A10,$B$2:$B$6,$A$2:$A$6,0.95,1,1)</f>
        <v>11.047623003206267</v>
      </c>
      <c r="E10" s="6">
        <f>C10+_xlfn.FORECAST.ETS.CONFINT(A10,$B$2:$B$6,$A$2:$A$6,0.95,1,1)</f>
        <v>11.397778237100527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C366-27C4-4DE5-9242-D1B1829906BB}">
  <dimension ref="A1:E68"/>
  <sheetViews>
    <sheetView workbookViewId="0">
      <selection activeCell="F9" sqref="F9"/>
    </sheetView>
  </sheetViews>
  <sheetFormatPr defaultRowHeight="15" x14ac:dyDescent="0.25"/>
  <cols>
    <col min="1" max="1" width="33.85546875" customWidth="1"/>
    <col min="2" max="2" width="20.5703125" customWidth="1"/>
    <col min="3" max="3" width="29.42578125" customWidth="1"/>
    <col min="4" max="4" width="44.140625" customWidth="1"/>
    <col min="5" max="5" width="44.28515625" customWidth="1"/>
  </cols>
  <sheetData>
    <row r="1" spans="1:5" x14ac:dyDescent="0.25">
      <c r="A1" t="s">
        <v>10</v>
      </c>
      <c r="B1" t="s">
        <v>2</v>
      </c>
      <c r="C1" t="s">
        <v>152</v>
      </c>
      <c r="D1" t="s">
        <v>153</v>
      </c>
      <c r="E1" t="s">
        <v>154</v>
      </c>
    </row>
    <row r="2" spans="1:5" x14ac:dyDescent="0.25">
      <c r="A2">
        <v>0</v>
      </c>
      <c r="B2" s="35">
        <v>0.25</v>
      </c>
    </row>
    <row r="3" spans="1:5" x14ac:dyDescent="0.25">
      <c r="A3">
        <v>0.1</v>
      </c>
      <c r="B3" s="35">
        <v>0.33</v>
      </c>
    </row>
    <row r="4" spans="1:5" x14ac:dyDescent="0.25">
      <c r="A4">
        <v>0.2</v>
      </c>
      <c r="B4" s="35">
        <v>0.33499999999999996</v>
      </c>
    </row>
    <row r="5" spans="1:5" x14ac:dyDescent="0.25">
      <c r="A5">
        <v>0.3</v>
      </c>
      <c r="B5" s="35">
        <v>0.33499999999999996</v>
      </c>
    </row>
    <row r="6" spans="1:5" x14ac:dyDescent="0.25">
      <c r="A6">
        <v>0.4</v>
      </c>
      <c r="B6" s="35">
        <v>0.32999999999999996</v>
      </c>
    </row>
    <row r="7" spans="1:5" x14ac:dyDescent="0.25">
      <c r="A7">
        <v>0.5</v>
      </c>
      <c r="B7" s="35">
        <v>0.33499999999999996</v>
      </c>
    </row>
    <row r="8" spans="1:5" x14ac:dyDescent="0.25">
      <c r="A8">
        <v>0.6</v>
      </c>
      <c r="B8" s="35">
        <v>0.33</v>
      </c>
    </row>
    <row r="9" spans="1:5" x14ac:dyDescent="0.25">
      <c r="A9">
        <v>0.7</v>
      </c>
      <c r="B9" s="35">
        <v>0.32500000000000001</v>
      </c>
    </row>
    <row r="10" spans="1:5" x14ac:dyDescent="0.25">
      <c r="A10">
        <v>0.8</v>
      </c>
      <c r="B10" s="35">
        <v>0.4</v>
      </c>
    </row>
    <row r="11" spans="1:5" x14ac:dyDescent="0.25">
      <c r="A11">
        <v>0.9</v>
      </c>
      <c r="B11" s="35">
        <v>0.33999999999999997</v>
      </c>
    </row>
    <row r="12" spans="1:5" x14ac:dyDescent="0.25">
      <c r="A12">
        <v>1</v>
      </c>
      <c r="B12" s="35">
        <v>0.42</v>
      </c>
    </row>
    <row r="13" spans="1:5" x14ac:dyDescent="0.25">
      <c r="A13">
        <v>1.1000000000000001</v>
      </c>
      <c r="B13" s="35">
        <v>0.43</v>
      </c>
    </row>
    <row r="14" spans="1:5" x14ac:dyDescent="0.25">
      <c r="A14">
        <v>1.2</v>
      </c>
      <c r="B14" s="35">
        <v>0.43</v>
      </c>
    </row>
    <row r="15" spans="1:5" x14ac:dyDescent="0.25">
      <c r="A15">
        <v>1.3</v>
      </c>
      <c r="B15" s="35">
        <v>0.44</v>
      </c>
    </row>
    <row r="16" spans="1:5" x14ac:dyDescent="0.25">
      <c r="A16">
        <v>1.4</v>
      </c>
      <c r="B16" s="35">
        <v>0.45</v>
      </c>
    </row>
    <row r="17" spans="1:2" x14ac:dyDescent="0.25">
      <c r="A17">
        <v>1.5</v>
      </c>
      <c r="B17" s="35">
        <v>0.46</v>
      </c>
    </row>
    <row r="18" spans="1:2" x14ac:dyDescent="0.25">
      <c r="A18">
        <v>1.6</v>
      </c>
      <c r="B18" s="35">
        <v>0.47</v>
      </c>
    </row>
    <row r="19" spans="1:2" x14ac:dyDescent="0.25">
      <c r="A19">
        <v>1.7</v>
      </c>
      <c r="B19" s="35">
        <v>0.48</v>
      </c>
    </row>
    <row r="20" spans="1:2" x14ac:dyDescent="0.25">
      <c r="A20">
        <v>1.8</v>
      </c>
      <c r="B20" s="35">
        <v>0.49</v>
      </c>
    </row>
    <row r="21" spans="1:2" x14ac:dyDescent="0.25">
      <c r="A21">
        <v>1.9</v>
      </c>
      <c r="B21" s="35">
        <v>0.5</v>
      </c>
    </row>
    <row r="22" spans="1:2" x14ac:dyDescent="0.25">
      <c r="A22">
        <v>2</v>
      </c>
      <c r="B22" s="35">
        <v>0.51</v>
      </c>
    </row>
    <row r="23" spans="1:2" x14ac:dyDescent="0.25">
      <c r="A23">
        <v>2.1</v>
      </c>
      <c r="B23" s="35">
        <v>0.52</v>
      </c>
    </row>
    <row r="24" spans="1:2" x14ac:dyDescent="0.25">
      <c r="A24">
        <v>2.2000000000000002</v>
      </c>
      <c r="B24" s="35">
        <v>0.53</v>
      </c>
    </row>
    <row r="25" spans="1:2" x14ac:dyDescent="0.25">
      <c r="A25">
        <v>2.2999999999999998</v>
      </c>
      <c r="B25" s="35">
        <v>0.54</v>
      </c>
    </row>
    <row r="26" spans="1:2" x14ac:dyDescent="0.25">
      <c r="A26">
        <v>2.4</v>
      </c>
      <c r="B26" s="35">
        <v>0.55000000000000004</v>
      </c>
    </row>
    <row r="27" spans="1:2" x14ac:dyDescent="0.25">
      <c r="A27">
        <v>2.5</v>
      </c>
      <c r="B27" s="35">
        <v>0.56000000000000005</v>
      </c>
    </row>
    <row r="28" spans="1:2" x14ac:dyDescent="0.25">
      <c r="A28">
        <v>2.6</v>
      </c>
      <c r="B28" s="35">
        <v>0.56999999999999995</v>
      </c>
    </row>
    <row r="29" spans="1:2" x14ac:dyDescent="0.25">
      <c r="A29">
        <v>2.7</v>
      </c>
      <c r="B29" s="35">
        <v>0.57999999999999996</v>
      </c>
    </row>
    <row r="30" spans="1:2" x14ac:dyDescent="0.25">
      <c r="A30">
        <v>2.8</v>
      </c>
      <c r="B30" s="35">
        <v>0.59</v>
      </c>
    </row>
    <row r="31" spans="1:2" x14ac:dyDescent="0.25">
      <c r="A31">
        <v>2.9</v>
      </c>
      <c r="B31" s="35">
        <v>0.6</v>
      </c>
    </row>
    <row r="32" spans="1:2" x14ac:dyDescent="0.25">
      <c r="A32">
        <v>3</v>
      </c>
      <c r="B32" s="35">
        <v>0.61</v>
      </c>
    </row>
    <row r="33" spans="1:2" x14ac:dyDescent="0.25">
      <c r="A33">
        <v>3.1</v>
      </c>
      <c r="B33" s="35">
        <v>0.62</v>
      </c>
    </row>
    <row r="34" spans="1:2" x14ac:dyDescent="0.25">
      <c r="A34">
        <v>3.2</v>
      </c>
      <c r="B34" s="35">
        <v>0.63</v>
      </c>
    </row>
    <row r="35" spans="1:2" x14ac:dyDescent="0.25">
      <c r="A35">
        <v>3.3</v>
      </c>
      <c r="B35" s="35">
        <v>0.64</v>
      </c>
    </row>
    <row r="36" spans="1:2" x14ac:dyDescent="0.25">
      <c r="A36">
        <v>3.4</v>
      </c>
      <c r="B36" s="35">
        <v>0.65</v>
      </c>
    </row>
    <row r="37" spans="1:2" x14ac:dyDescent="0.25">
      <c r="A37">
        <v>3.5</v>
      </c>
      <c r="B37" s="35">
        <v>0.66</v>
      </c>
    </row>
    <row r="38" spans="1:2" x14ac:dyDescent="0.25">
      <c r="A38">
        <v>3.6</v>
      </c>
      <c r="B38" s="35">
        <v>0.67</v>
      </c>
    </row>
    <row r="39" spans="1:2" x14ac:dyDescent="0.25">
      <c r="A39">
        <v>3.7</v>
      </c>
      <c r="B39" s="35">
        <v>0.68</v>
      </c>
    </row>
    <row r="40" spans="1:2" x14ac:dyDescent="0.25">
      <c r="A40">
        <v>3.8</v>
      </c>
      <c r="B40" s="35">
        <v>0.69</v>
      </c>
    </row>
    <row r="41" spans="1:2" x14ac:dyDescent="0.25">
      <c r="A41">
        <v>3.9</v>
      </c>
      <c r="B41" s="35">
        <v>0.7</v>
      </c>
    </row>
    <row r="42" spans="1:2" x14ac:dyDescent="0.25">
      <c r="A42">
        <v>4</v>
      </c>
      <c r="B42" s="35">
        <v>0.71</v>
      </c>
    </row>
    <row r="43" spans="1:2" x14ac:dyDescent="0.25">
      <c r="A43">
        <v>4.0999999999999996</v>
      </c>
      <c r="B43" s="35">
        <v>0.72</v>
      </c>
    </row>
    <row r="44" spans="1:2" x14ac:dyDescent="0.25">
      <c r="A44">
        <v>4.2</v>
      </c>
      <c r="B44" s="35">
        <v>0.73</v>
      </c>
    </row>
    <row r="45" spans="1:2" x14ac:dyDescent="0.25">
      <c r="A45">
        <v>4.3</v>
      </c>
      <c r="B45" s="35">
        <v>0.74</v>
      </c>
    </row>
    <row r="46" spans="1:2" x14ac:dyDescent="0.25">
      <c r="A46">
        <v>4.4000000000000004</v>
      </c>
      <c r="B46" s="35">
        <v>0.73499999999999999</v>
      </c>
    </row>
    <row r="47" spans="1:2" x14ac:dyDescent="0.25">
      <c r="A47">
        <v>4.5</v>
      </c>
      <c r="B47" s="35">
        <v>0.745</v>
      </c>
    </row>
    <row r="48" spans="1:2" x14ac:dyDescent="0.25">
      <c r="A48">
        <v>4.5999999999999996</v>
      </c>
      <c r="B48" s="35">
        <v>0.755</v>
      </c>
    </row>
    <row r="49" spans="1:5" x14ac:dyDescent="0.25">
      <c r="A49">
        <v>4.7</v>
      </c>
      <c r="B49" s="35">
        <v>0.76500000000000001</v>
      </c>
    </row>
    <row r="50" spans="1:5" x14ac:dyDescent="0.25">
      <c r="A50">
        <v>4.8</v>
      </c>
      <c r="B50" s="35">
        <v>0.77500000000000002</v>
      </c>
    </row>
    <row r="51" spans="1:5" x14ac:dyDescent="0.25">
      <c r="A51">
        <v>4.9000000000000004</v>
      </c>
      <c r="B51" s="35">
        <v>0.78500000000000003</v>
      </c>
    </row>
    <row r="52" spans="1:5" x14ac:dyDescent="0.25">
      <c r="A52">
        <v>5</v>
      </c>
      <c r="B52" s="35">
        <v>0.81</v>
      </c>
    </row>
    <row r="53" spans="1:5" x14ac:dyDescent="0.25">
      <c r="A53">
        <v>5.0999999999999996</v>
      </c>
      <c r="B53" s="35">
        <v>0.82</v>
      </c>
    </row>
    <row r="54" spans="1:5" x14ac:dyDescent="0.25">
      <c r="A54">
        <v>5.2</v>
      </c>
      <c r="B54" s="35">
        <v>0.83</v>
      </c>
      <c r="C54" s="35">
        <v>0.83</v>
      </c>
      <c r="D54" s="35">
        <v>0.83</v>
      </c>
      <c r="E54" s="35">
        <v>0.83</v>
      </c>
    </row>
    <row r="55" spans="1:5" x14ac:dyDescent="0.25">
      <c r="A55">
        <v>5.3</v>
      </c>
      <c r="C55" s="35">
        <f t="shared" ref="C55:C68" si="0">_xlfn.FORECAST.ETS(A55,$B$2:$B$54,$A$2:$A$54,1,1)</f>
        <v>0.83876435298831942</v>
      </c>
      <c r="D55" s="35">
        <f t="shared" ref="D55:D68" si="1">C55-_xlfn.FORECAST.ETS.CONFINT(A55,$B$2:$B$54,$A$2:$A$54,0.95,1,1)</f>
        <v>0.8054936826983633</v>
      </c>
      <c r="E55" s="35">
        <f t="shared" ref="E55:E68" si="2">C55+_xlfn.FORECAST.ETS.CONFINT(A55,$B$2:$B$54,$A$2:$A$54,0.95,1,1)</f>
        <v>0.87203502327827553</v>
      </c>
    </row>
    <row r="56" spans="1:5" x14ac:dyDescent="0.25">
      <c r="A56">
        <v>5.4</v>
      </c>
      <c r="C56" s="35">
        <f t="shared" si="0"/>
        <v>0.84907414982126317</v>
      </c>
      <c r="D56" s="35">
        <f t="shared" si="1"/>
        <v>0.81186151861400024</v>
      </c>
      <c r="E56" s="35">
        <f t="shared" si="2"/>
        <v>0.88628678102852609</v>
      </c>
    </row>
    <row r="57" spans="1:5" x14ac:dyDescent="0.25">
      <c r="A57">
        <v>5.5</v>
      </c>
      <c r="C57" s="35">
        <f t="shared" si="0"/>
        <v>0.85938394665420692</v>
      </c>
      <c r="D57" s="35">
        <f t="shared" si="1"/>
        <v>0.81859506827410689</v>
      </c>
      <c r="E57" s="35">
        <f t="shared" si="2"/>
        <v>0.90017282503430696</v>
      </c>
    </row>
    <row r="58" spans="1:5" x14ac:dyDescent="0.25">
      <c r="A58">
        <v>5.6000000000000005</v>
      </c>
      <c r="C58" s="35">
        <f t="shared" si="0"/>
        <v>0.86969374348715067</v>
      </c>
      <c r="D58" s="35">
        <f t="shared" si="1"/>
        <v>0.82560522174016449</v>
      </c>
      <c r="E58" s="35">
        <f t="shared" si="2"/>
        <v>0.91378226523413686</v>
      </c>
    </row>
    <row r="59" spans="1:5" x14ac:dyDescent="0.25">
      <c r="A59">
        <v>5.7</v>
      </c>
      <c r="C59" s="35">
        <f t="shared" si="0"/>
        <v>0.88000354032009453</v>
      </c>
      <c r="D59" s="35">
        <f t="shared" si="1"/>
        <v>0.83283387224593475</v>
      </c>
      <c r="E59" s="35">
        <f t="shared" si="2"/>
        <v>0.92717320839425432</v>
      </c>
    </row>
    <row r="60" spans="1:5" x14ac:dyDescent="0.25">
      <c r="A60">
        <v>5.8000000000000007</v>
      </c>
      <c r="C60" s="35">
        <f t="shared" si="0"/>
        <v>0.89031333715303829</v>
      </c>
      <c r="D60" s="35">
        <f t="shared" si="1"/>
        <v>0.84024064676638732</v>
      </c>
      <c r="E60" s="35">
        <f t="shared" si="2"/>
        <v>0.94038602753968925</v>
      </c>
    </row>
    <row r="61" spans="1:5" x14ac:dyDescent="0.25">
      <c r="A61">
        <v>5.9</v>
      </c>
      <c r="C61" s="35">
        <f t="shared" si="0"/>
        <v>0.90062313398598204</v>
      </c>
      <c r="D61" s="35">
        <f t="shared" si="1"/>
        <v>0.84779615060908964</v>
      </c>
      <c r="E61" s="35">
        <f t="shared" si="2"/>
        <v>0.95345011736287444</v>
      </c>
    </row>
    <row r="62" spans="1:5" x14ac:dyDescent="0.25">
      <c r="A62">
        <v>6</v>
      </c>
      <c r="C62" s="35">
        <f t="shared" si="0"/>
        <v>0.91093293081892579</v>
      </c>
      <c r="D62" s="35">
        <f t="shared" si="1"/>
        <v>0.85547819837401551</v>
      </c>
      <c r="E62" s="35">
        <f t="shared" si="2"/>
        <v>0.96638766326383607</v>
      </c>
    </row>
    <row r="63" spans="1:5" x14ac:dyDescent="0.25">
      <c r="A63">
        <v>6.1000000000000005</v>
      </c>
      <c r="C63" s="35">
        <f t="shared" si="0"/>
        <v>0.92124272765186954</v>
      </c>
      <c r="D63" s="35">
        <f t="shared" si="1"/>
        <v>0.86326956084226036</v>
      </c>
      <c r="E63" s="35">
        <f t="shared" si="2"/>
        <v>0.97921589446147872</v>
      </c>
    </row>
    <row r="64" spans="1:5" x14ac:dyDescent="0.25">
      <c r="A64">
        <v>6.2</v>
      </c>
      <c r="C64" s="35">
        <f t="shared" si="0"/>
        <v>0.93155252448481329</v>
      </c>
      <c r="D64" s="35">
        <f t="shared" si="1"/>
        <v>0.8711565432876176</v>
      </c>
      <c r="E64" s="35">
        <f t="shared" si="2"/>
        <v>0.99194850568200899</v>
      </c>
    </row>
    <row r="65" spans="1:5" x14ac:dyDescent="0.25">
      <c r="A65">
        <v>6.3000000000000007</v>
      </c>
      <c r="C65" s="35">
        <f t="shared" si="0"/>
        <v>0.94186232131775705</v>
      </c>
      <c r="D65" s="35">
        <f t="shared" si="1"/>
        <v>0.87912804847648351</v>
      </c>
      <c r="E65" s="35">
        <f t="shared" si="2"/>
        <v>1.0045965941590305</v>
      </c>
    </row>
    <row r="66" spans="1:5" x14ac:dyDescent="0.25">
      <c r="A66">
        <v>6.4</v>
      </c>
      <c r="C66" s="35">
        <f t="shared" si="0"/>
        <v>0.9521721181507008</v>
      </c>
      <c r="D66" s="35">
        <f t="shared" si="1"/>
        <v>0.88717493654823631</v>
      </c>
      <c r="E66" s="35">
        <f t="shared" si="2"/>
        <v>1.0171692997531654</v>
      </c>
    </row>
    <row r="67" spans="1:5" x14ac:dyDescent="0.25">
      <c r="A67">
        <v>6.5</v>
      </c>
      <c r="C67" s="35">
        <f t="shared" si="0"/>
        <v>0.96248191498364455</v>
      </c>
      <c r="D67" s="35">
        <f t="shared" si="1"/>
        <v>0.89528957434374545</v>
      </c>
      <c r="E67" s="35">
        <f t="shared" si="2"/>
        <v>1.0296742556235436</v>
      </c>
    </row>
    <row r="68" spans="1:5" x14ac:dyDescent="0.25">
      <c r="A68">
        <v>6.6000000000000005</v>
      </c>
      <c r="C68" s="35">
        <f t="shared" si="0"/>
        <v>0.9727917118165883</v>
      </c>
      <c r="D68" s="35">
        <f t="shared" si="1"/>
        <v>0.90346550987236096</v>
      </c>
      <c r="E68" s="35">
        <f t="shared" si="2"/>
        <v>1.0421179137608156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BD12-4C44-49D2-A93C-FA630D1052A0}">
  <dimension ref="A1:I104"/>
  <sheetViews>
    <sheetView workbookViewId="0">
      <selection activeCell="J17" sqref="J17"/>
    </sheetView>
  </sheetViews>
  <sheetFormatPr defaultRowHeight="15" x14ac:dyDescent="0.25"/>
  <sheetData>
    <row r="1" spans="1:9" x14ac:dyDescent="0.25">
      <c r="A1" t="s">
        <v>121</v>
      </c>
    </row>
    <row r="2" spans="1:9" ht="15.75" thickBot="1" x14ac:dyDescent="0.3"/>
    <row r="3" spans="1:9" x14ac:dyDescent="0.25">
      <c r="A3" s="41" t="s">
        <v>122</v>
      </c>
      <c r="B3" s="41"/>
    </row>
    <row r="4" spans="1:9" x14ac:dyDescent="0.25">
      <c r="A4" t="s">
        <v>123</v>
      </c>
      <c r="B4">
        <v>0.99987872379836695</v>
      </c>
    </row>
    <row r="5" spans="1:9" x14ac:dyDescent="0.25">
      <c r="A5" t="s">
        <v>124</v>
      </c>
      <c r="B5">
        <v>0.99975746230465101</v>
      </c>
    </row>
    <row r="6" spans="1:9" x14ac:dyDescent="0.25">
      <c r="A6" t="s">
        <v>125</v>
      </c>
      <c r="B6">
        <v>0.99974762969538011</v>
      </c>
    </row>
    <row r="7" spans="1:9" x14ac:dyDescent="0.25">
      <c r="A7" t="s">
        <v>126</v>
      </c>
      <c r="B7">
        <v>2.6511865859782088E-2</v>
      </c>
    </row>
    <row r="8" spans="1:9" ht="15.75" thickBot="1" x14ac:dyDescent="0.3">
      <c r="A8" s="39" t="s">
        <v>127</v>
      </c>
      <c r="B8" s="39">
        <v>78</v>
      </c>
    </row>
    <row r="10" spans="1:9" ht="15.75" thickBot="1" x14ac:dyDescent="0.3">
      <c r="A10" t="s">
        <v>128</v>
      </c>
    </row>
    <row r="11" spans="1:9" x14ac:dyDescent="0.25">
      <c r="A11" s="40"/>
      <c r="B11" s="40" t="s">
        <v>132</v>
      </c>
      <c r="C11" s="40" t="s">
        <v>133</v>
      </c>
      <c r="D11" s="40" t="s">
        <v>134</v>
      </c>
      <c r="E11" s="40" t="s">
        <v>135</v>
      </c>
      <c r="F11" s="40" t="s">
        <v>136</v>
      </c>
    </row>
    <row r="12" spans="1:9" x14ac:dyDescent="0.25">
      <c r="A12" t="s">
        <v>129</v>
      </c>
      <c r="B12">
        <v>3</v>
      </c>
      <c r="C12">
        <v>214.40144849014044</v>
      </c>
      <c r="D12">
        <v>71.467149496713475</v>
      </c>
      <c r="E12">
        <v>101677.73728818167</v>
      </c>
      <c r="F12">
        <v>1.1959117474492517E-133</v>
      </c>
    </row>
    <row r="13" spans="1:9" x14ac:dyDescent="0.25">
      <c r="A13" t="s">
        <v>130</v>
      </c>
      <c r="B13">
        <v>74</v>
      </c>
      <c r="C13">
        <v>5.2013048321163852E-2</v>
      </c>
      <c r="D13">
        <v>7.0287903136707908E-4</v>
      </c>
    </row>
    <row r="14" spans="1:9" ht="15.75" thickBot="1" x14ac:dyDescent="0.3">
      <c r="A14" s="39" t="s">
        <v>29</v>
      </c>
      <c r="B14" s="39">
        <v>77</v>
      </c>
      <c r="C14" s="39">
        <v>214.4534615384616</v>
      </c>
      <c r="D14" s="39"/>
      <c r="E14" s="39"/>
      <c r="F14" s="39"/>
    </row>
    <row r="15" spans="1:9" ht="15.75" thickBot="1" x14ac:dyDescent="0.3"/>
    <row r="16" spans="1:9" x14ac:dyDescent="0.25">
      <c r="A16" s="40"/>
      <c r="B16" s="40" t="s">
        <v>137</v>
      </c>
      <c r="C16" s="40" t="s">
        <v>126</v>
      </c>
      <c r="D16" s="40" t="s">
        <v>138</v>
      </c>
      <c r="E16" s="40" t="s">
        <v>139</v>
      </c>
      <c r="F16" s="40" t="s">
        <v>140</v>
      </c>
      <c r="G16" s="40" t="s">
        <v>141</v>
      </c>
      <c r="H16" s="40" t="s">
        <v>142</v>
      </c>
      <c r="I16" s="40" t="s">
        <v>143</v>
      </c>
    </row>
    <row r="17" spans="1:9" x14ac:dyDescent="0.25">
      <c r="A17" t="s">
        <v>131</v>
      </c>
      <c r="B17">
        <v>8.7339163172000642</v>
      </c>
      <c r="C17">
        <v>1.6960032937455367E-2</v>
      </c>
      <c r="D17">
        <v>514.97048085983704</v>
      </c>
      <c r="E17">
        <v>2.8256190547647365E-133</v>
      </c>
      <c r="F17">
        <v>8.7001227138924833</v>
      </c>
      <c r="G17">
        <v>8.7677099205076452</v>
      </c>
      <c r="H17">
        <v>8.7001227138924833</v>
      </c>
      <c r="I17">
        <v>8.7677099205076452</v>
      </c>
    </row>
    <row r="18" spans="1:9" x14ac:dyDescent="0.25">
      <c r="A18" t="s">
        <v>240</v>
      </c>
      <c r="B18">
        <v>-7.353357814940352E-2</v>
      </c>
      <c r="C18">
        <v>7.9831240562928688E-2</v>
      </c>
      <c r="D18">
        <v>-0.92111280785420213</v>
      </c>
      <c r="E18">
        <v>0.35998477252781946</v>
      </c>
      <c r="F18">
        <v>-0.23260079724529142</v>
      </c>
      <c r="G18">
        <v>8.5533640946484371E-2</v>
      </c>
      <c r="H18">
        <v>-0.23260079724529142</v>
      </c>
      <c r="I18">
        <v>8.5533640946484371E-2</v>
      </c>
    </row>
    <row r="19" spans="1:9" x14ac:dyDescent="0.25">
      <c r="A19" t="s">
        <v>241</v>
      </c>
      <c r="B19">
        <v>2.9493915814550947E-2</v>
      </c>
      <c r="C19">
        <v>0.11705401468052438</v>
      </c>
      <c r="D19">
        <v>0.25196842581648066</v>
      </c>
      <c r="E19">
        <v>0.80176395765431885</v>
      </c>
      <c r="F19">
        <v>-0.20374129972194149</v>
      </c>
      <c r="G19">
        <v>0.26272913135104337</v>
      </c>
      <c r="H19">
        <v>-0.20374129972194149</v>
      </c>
      <c r="I19">
        <v>0.26272913135104337</v>
      </c>
    </row>
    <row r="20" spans="1:9" ht="15.75" thickBot="1" x14ac:dyDescent="0.3">
      <c r="A20" s="39" t="s">
        <v>242</v>
      </c>
      <c r="B20" s="39">
        <v>-1.0181138564036325</v>
      </c>
      <c r="C20" s="39">
        <v>6.9717690632486425E-3</v>
      </c>
      <c r="D20" s="39">
        <v>-146.03378958298725</v>
      </c>
      <c r="E20" s="39">
        <v>7.9974725069351483E-93</v>
      </c>
      <c r="F20" s="39">
        <v>-1.0320054095005122</v>
      </c>
      <c r="G20" s="39">
        <v>-1.0042223033067528</v>
      </c>
      <c r="H20" s="39">
        <v>-1.0320054095005122</v>
      </c>
      <c r="I20" s="39">
        <v>-1.0042223033067528</v>
      </c>
    </row>
    <row r="24" spans="1:9" x14ac:dyDescent="0.25">
      <c r="A24" t="s">
        <v>144</v>
      </c>
    </row>
    <row r="25" spans="1:9" ht="15.75" thickBot="1" x14ac:dyDescent="0.3"/>
    <row r="26" spans="1:9" x14ac:dyDescent="0.25">
      <c r="A26" s="40" t="s">
        <v>145</v>
      </c>
      <c r="B26" s="40" t="s">
        <v>245</v>
      </c>
      <c r="C26" s="40" t="s">
        <v>146</v>
      </c>
    </row>
    <row r="27" spans="1:9" x14ac:dyDescent="0.25">
      <c r="A27">
        <v>1</v>
      </c>
      <c r="B27">
        <v>7.2002810164818509</v>
      </c>
      <c r="C27">
        <v>-2.8101648185074879E-4</v>
      </c>
    </row>
    <row r="28" spans="1:9" x14ac:dyDescent="0.25">
      <c r="A28">
        <v>2</v>
      </c>
      <c r="B28">
        <v>7.0989100274648367</v>
      </c>
      <c r="C28">
        <v>1.0899725351629641E-3</v>
      </c>
    </row>
    <row r="29" spans="1:9" x14ac:dyDescent="0.25">
      <c r="A29">
        <v>3</v>
      </c>
      <c r="B29">
        <v>6.9984238559222582</v>
      </c>
      <c r="C29">
        <v>1.576144077741759E-3</v>
      </c>
    </row>
    <row r="30" spans="1:9" x14ac:dyDescent="0.25">
      <c r="A30">
        <v>4</v>
      </c>
      <c r="B30">
        <v>6.8964629885889526</v>
      </c>
      <c r="C30">
        <v>3.5370114110477857E-3</v>
      </c>
    </row>
    <row r="31" spans="1:9" x14ac:dyDescent="0.25">
      <c r="A31">
        <v>5</v>
      </c>
      <c r="B31">
        <v>6.7950919995719374</v>
      </c>
      <c r="C31">
        <v>4.9080004280623868E-3</v>
      </c>
    </row>
    <row r="32" spans="1:9" x14ac:dyDescent="0.25">
      <c r="A32">
        <v>6</v>
      </c>
      <c r="B32">
        <v>6.6937210105549232</v>
      </c>
      <c r="C32">
        <v>6.2789894450769879E-3</v>
      </c>
    </row>
    <row r="33" spans="1:3" x14ac:dyDescent="0.25">
      <c r="A33">
        <v>7</v>
      </c>
      <c r="B33">
        <v>6.5923500215379072</v>
      </c>
      <c r="C33">
        <v>7.6499784620924771E-3</v>
      </c>
    </row>
    <row r="34" spans="1:3" x14ac:dyDescent="0.25">
      <c r="A34">
        <v>8</v>
      </c>
      <c r="B34">
        <v>6.4909790325208938</v>
      </c>
      <c r="C34">
        <v>9.02096747910619E-3</v>
      </c>
    </row>
    <row r="35" spans="1:3" x14ac:dyDescent="0.25">
      <c r="A35">
        <v>9</v>
      </c>
      <c r="B35">
        <v>6.3896080435038796</v>
      </c>
      <c r="C35">
        <v>1.0391956496120791E-2</v>
      </c>
    </row>
    <row r="36" spans="1:3" x14ac:dyDescent="0.25">
      <c r="A36">
        <v>10</v>
      </c>
      <c r="B36">
        <v>6.2897117502775934</v>
      </c>
      <c r="C36">
        <v>1.0288249722406384E-2</v>
      </c>
    </row>
    <row r="37" spans="1:3" x14ac:dyDescent="0.25">
      <c r="A37">
        <v>11</v>
      </c>
      <c r="B37">
        <v>6.1883407612605783</v>
      </c>
      <c r="C37">
        <v>1.1659238739421873E-2</v>
      </c>
    </row>
    <row r="38" spans="1:3" x14ac:dyDescent="0.25">
      <c r="A38">
        <v>12</v>
      </c>
      <c r="B38">
        <v>6.0869697722435614</v>
      </c>
      <c r="C38">
        <v>1.3030227756438251E-2</v>
      </c>
    </row>
    <row r="39" spans="1:3" x14ac:dyDescent="0.25">
      <c r="A39">
        <v>13</v>
      </c>
      <c r="B39">
        <v>5.9841281116635585</v>
      </c>
      <c r="C39">
        <v>1.5871888336441486E-2</v>
      </c>
    </row>
    <row r="40" spans="1:3" x14ac:dyDescent="0.25">
      <c r="A40">
        <v>14</v>
      </c>
      <c r="B40">
        <v>5.8812864510835574</v>
      </c>
      <c r="C40">
        <v>1.8713548916442946E-2</v>
      </c>
    </row>
    <row r="41" spans="1:3" x14ac:dyDescent="0.25">
      <c r="A41">
        <v>15</v>
      </c>
      <c r="B41">
        <v>5.7810992429268637</v>
      </c>
      <c r="C41">
        <v>1.8900757073136099E-2</v>
      </c>
    </row>
    <row r="42" spans="1:3" x14ac:dyDescent="0.25">
      <c r="A42">
        <v>16</v>
      </c>
      <c r="B42">
        <v>5.6782575823468608</v>
      </c>
      <c r="C42">
        <v>2.1742417653139334E-2</v>
      </c>
    </row>
    <row r="43" spans="1:3" x14ac:dyDescent="0.25">
      <c r="A43">
        <v>17</v>
      </c>
      <c r="B43">
        <v>5.5754159217668571</v>
      </c>
      <c r="C43">
        <v>2.458407823314257E-2</v>
      </c>
    </row>
    <row r="44" spans="1:3" x14ac:dyDescent="0.25">
      <c r="A44">
        <v>18</v>
      </c>
      <c r="B44">
        <v>5.4725742611868551</v>
      </c>
      <c r="C44">
        <v>2.7425738813144918E-2</v>
      </c>
    </row>
    <row r="45" spans="1:3" x14ac:dyDescent="0.25">
      <c r="A45">
        <v>19</v>
      </c>
      <c r="B45">
        <v>5.3697326006068522</v>
      </c>
      <c r="C45">
        <v>3.0267399393148153E-2</v>
      </c>
    </row>
    <row r="46" spans="1:3" x14ac:dyDescent="0.25">
      <c r="A46">
        <v>20</v>
      </c>
      <c r="B46">
        <v>5.2668909400268502</v>
      </c>
      <c r="C46">
        <v>3.3109059973149613E-2</v>
      </c>
    </row>
    <row r="47" spans="1:3" x14ac:dyDescent="0.25">
      <c r="A47">
        <v>21</v>
      </c>
      <c r="B47">
        <v>5.1640492794468456</v>
      </c>
      <c r="C47">
        <v>3.5950720553154625E-2</v>
      </c>
    </row>
    <row r="48" spans="1:3" x14ac:dyDescent="0.25">
      <c r="A48">
        <v>22</v>
      </c>
      <c r="B48">
        <v>5.0612076188668436</v>
      </c>
      <c r="C48">
        <v>3.8792381133156084E-2</v>
      </c>
    </row>
    <row r="49" spans="1:3" x14ac:dyDescent="0.25">
      <c r="A49">
        <v>23</v>
      </c>
      <c r="B49">
        <v>4.9583659582868407</v>
      </c>
      <c r="C49">
        <v>4.163404171315932E-2</v>
      </c>
    </row>
    <row r="50" spans="1:3" x14ac:dyDescent="0.25">
      <c r="A50">
        <v>24</v>
      </c>
      <c r="B50">
        <v>4.8581787501301479</v>
      </c>
      <c r="C50">
        <v>4.1821249869852473E-2</v>
      </c>
    </row>
    <row r="51" spans="1:3" x14ac:dyDescent="0.25">
      <c r="A51">
        <v>25</v>
      </c>
      <c r="B51">
        <v>4.7553370895501459</v>
      </c>
      <c r="C51">
        <v>4.4662910449853932E-2</v>
      </c>
    </row>
    <row r="52" spans="1:3" x14ac:dyDescent="0.25">
      <c r="A52">
        <v>26</v>
      </c>
      <c r="B52">
        <v>4.652495428970143</v>
      </c>
      <c r="C52">
        <v>4.7504571029857168E-2</v>
      </c>
    </row>
    <row r="53" spans="1:3" x14ac:dyDescent="0.25">
      <c r="A53">
        <v>27</v>
      </c>
      <c r="B53">
        <v>4.6514651540305039</v>
      </c>
      <c r="C53">
        <v>-5.1465154030504223E-2</v>
      </c>
    </row>
    <row r="54" spans="1:3" x14ac:dyDescent="0.25">
      <c r="A54">
        <v>28</v>
      </c>
      <c r="B54">
        <v>4.5486234934505001</v>
      </c>
      <c r="C54">
        <v>-4.8623493450500099E-2</v>
      </c>
    </row>
    <row r="55" spans="1:3" x14ac:dyDescent="0.25">
      <c r="A55">
        <v>29</v>
      </c>
      <c r="B55">
        <v>4.4457818328704972</v>
      </c>
      <c r="C55">
        <v>-4.5781832870496864E-2</v>
      </c>
    </row>
    <row r="56" spans="1:3" x14ac:dyDescent="0.25">
      <c r="A56">
        <v>30</v>
      </c>
      <c r="B56">
        <v>4.3429401722904935</v>
      </c>
      <c r="C56">
        <v>-4.2940172290493628E-2</v>
      </c>
    </row>
    <row r="57" spans="1:3" x14ac:dyDescent="0.25">
      <c r="A57">
        <v>31</v>
      </c>
      <c r="B57">
        <v>4.2400985117104906</v>
      </c>
      <c r="C57">
        <v>-4.0098511710490392E-2</v>
      </c>
    </row>
    <row r="58" spans="1:3" x14ac:dyDescent="0.25">
      <c r="A58">
        <v>32</v>
      </c>
      <c r="B58">
        <v>4.2400985117104906</v>
      </c>
      <c r="C58">
        <v>-4.0098511710490392E-2</v>
      </c>
    </row>
    <row r="59" spans="1:3" x14ac:dyDescent="0.25">
      <c r="A59">
        <v>33</v>
      </c>
      <c r="B59">
        <v>4.1372568511304886</v>
      </c>
      <c r="C59">
        <v>-3.7256851130488933E-2</v>
      </c>
    </row>
    <row r="60" spans="1:3" x14ac:dyDescent="0.25">
      <c r="A60">
        <v>34</v>
      </c>
      <c r="B60">
        <v>4.1372568511304886</v>
      </c>
      <c r="C60">
        <v>-3.7256851130488933E-2</v>
      </c>
    </row>
    <row r="61" spans="1:3" x14ac:dyDescent="0.25">
      <c r="A61">
        <v>35</v>
      </c>
      <c r="B61">
        <v>4.0370696429737958</v>
      </c>
      <c r="C61">
        <v>-3.706964297379578E-2</v>
      </c>
    </row>
    <row r="62" spans="1:3" x14ac:dyDescent="0.25">
      <c r="A62">
        <v>36</v>
      </c>
      <c r="B62">
        <v>4.0370696429737958</v>
      </c>
      <c r="C62">
        <v>-3.706964297379578E-2</v>
      </c>
    </row>
    <row r="63" spans="1:3" x14ac:dyDescent="0.25">
      <c r="A63">
        <v>37</v>
      </c>
      <c r="B63">
        <v>3.9342279823937929</v>
      </c>
      <c r="C63">
        <v>-3.4227982393792988E-2</v>
      </c>
    </row>
    <row r="64" spans="1:3" x14ac:dyDescent="0.25">
      <c r="A64">
        <v>38</v>
      </c>
      <c r="B64">
        <v>3.9342279823937929</v>
      </c>
      <c r="C64">
        <v>-3.4227982393792988E-2</v>
      </c>
    </row>
    <row r="65" spans="1:3" x14ac:dyDescent="0.25">
      <c r="A65">
        <v>39</v>
      </c>
      <c r="B65">
        <v>3.8313863218137909</v>
      </c>
      <c r="C65">
        <v>-3.1386321813791085E-2</v>
      </c>
    </row>
    <row r="66" spans="1:3" x14ac:dyDescent="0.25">
      <c r="A66">
        <v>40</v>
      </c>
      <c r="B66">
        <v>3.8313863218137909</v>
      </c>
      <c r="C66">
        <v>-3.1386321813791085E-2</v>
      </c>
    </row>
    <row r="67" spans="1:3" x14ac:dyDescent="0.25">
      <c r="A67">
        <v>41</v>
      </c>
      <c r="B67">
        <v>3.728544661233788</v>
      </c>
      <c r="C67">
        <v>-2.8544661233787849E-2</v>
      </c>
    </row>
    <row r="68" spans="1:3" x14ac:dyDescent="0.25">
      <c r="A68">
        <v>42</v>
      </c>
      <c r="B68">
        <v>3.728544661233788</v>
      </c>
      <c r="C68">
        <v>-2.8544661233787849E-2</v>
      </c>
    </row>
    <row r="69" spans="1:3" x14ac:dyDescent="0.25">
      <c r="A69">
        <v>43</v>
      </c>
      <c r="B69">
        <v>3.625703000653786</v>
      </c>
      <c r="C69">
        <v>-2.5703000653785946E-2</v>
      </c>
    </row>
    <row r="70" spans="1:3" x14ac:dyDescent="0.25">
      <c r="A70">
        <v>44</v>
      </c>
      <c r="B70">
        <v>3.625703000653786</v>
      </c>
      <c r="C70">
        <v>-2.5703000653785946E-2</v>
      </c>
    </row>
    <row r="71" spans="1:3" x14ac:dyDescent="0.25">
      <c r="A71">
        <v>45</v>
      </c>
      <c r="B71">
        <v>3.5228613400737832</v>
      </c>
      <c r="C71">
        <v>-2.2861340073783154E-2</v>
      </c>
    </row>
    <row r="72" spans="1:3" x14ac:dyDescent="0.25">
      <c r="A72">
        <v>46</v>
      </c>
      <c r="B72">
        <v>3.5228613400737832</v>
      </c>
      <c r="C72">
        <v>-2.2861340073783154E-2</v>
      </c>
    </row>
    <row r="73" spans="1:3" x14ac:dyDescent="0.25">
      <c r="A73">
        <v>47</v>
      </c>
      <c r="B73">
        <v>3.4200196794937767</v>
      </c>
      <c r="C73">
        <v>-2.001967949377681E-2</v>
      </c>
    </row>
    <row r="74" spans="1:3" x14ac:dyDescent="0.25">
      <c r="A74">
        <v>48</v>
      </c>
      <c r="B74">
        <v>3.4200196794937767</v>
      </c>
      <c r="C74">
        <v>-2.001967949377681E-2</v>
      </c>
    </row>
    <row r="75" spans="1:3" x14ac:dyDescent="0.25">
      <c r="A75">
        <v>49</v>
      </c>
      <c r="B75">
        <v>3.3171780189137747</v>
      </c>
      <c r="C75">
        <v>-1.7178018913774906E-2</v>
      </c>
    </row>
    <row r="76" spans="1:3" x14ac:dyDescent="0.25">
      <c r="A76">
        <v>50</v>
      </c>
      <c r="B76">
        <v>3.3171780189137747</v>
      </c>
      <c r="C76">
        <v>-1.7178018913774906E-2</v>
      </c>
    </row>
    <row r="77" spans="1:3" x14ac:dyDescent="0.25">
      <c r="A77">
        <v>51</v>
      </c>
      <c r="B77">
        <v>3.2143363583337718</v>
      </c>
      <c r="C77">
        <v>-1.433635833377167E-2</v>
      </c>
    </row>
    <row r="78" spans="1:3" x14ac:dyDescent="0.25">
      <c r="A78">
        <v>52</v>
      </c>
      <c r="B78">
        <v>3.2143363583337718</v>
      </c>
      <c r="C78">
        <v>-1.433635833377167E-2</v>
      </c>
    </row>
    <row r="79" spans="1:3" x14ac:dyDescent="0.25">
      <c r="A79">
        <v>53</v>
      </c>
      <c r="B79">
        <v>3.1141491501770791</v>
      </c>
      <c r="C79">
        <v>-1.4149150177078962E-2</v>
      </c>
    </row>
    <row r="80" spans="1:3" x14ac:dyDescent="0.25">
      <c r="A80">
        <v>54</v>
      </c>
      <c r="B80">
        <v>3.1141491501770791</v>
      </c>
      <c r="C80">
        <v>-1.4149150177078962E-2</v>
      </c>
    </row>
    <row r="81" spans="1:3" x14ac:dyDescent="0.25">
      <c r="A81">
        <v>55</v>
      </c>
      <c r="B81">
        <v>3.0113074895970771</v>
      </c>
      <c r="C81">
        <v>-1.1307489597077058E-2</v>
      </c>
    </row>
    <row r="82" spans="1:3" x14ac:dyDescent="0.25">
      <c r="A82">
        <v>56</v>
      </c>
      <c r="B82">
        <v>2.9084658290170742</v>
      </c>
      <c r="C82">
        <v>-8.4658290170742667E-3</v>
      </c>
    </row>
    <row r="83" spans="1:3" x14ac:dyDescent="0.25">
      <c r="A83">
        <v>57</v>
      </c>
      <c r="B83">
        <v>2.8056241684370722</v>
      </c>
      <c r="C83">
        <v>-5.6241684370723632E-3</v>
      </c>
    </row>
    <row r="84" spans="1:3" x14ac:dyDescent="0.25">
      <c r="A84">
        <v>58</v>
      </c>
      <c r="B84">
        <v>2.7027825078570693</v>
      </c>
      <c r="C84">
        <v>-2.7825078570691275E-3</v>
      </c>
    </row>
    <row r="85" spans="1:3" x14ac:dyDescent="0.25">
      <c r="A85">
        <v>59</v>
      </c>
      <c r="B85">
        <v>2.5999408472770673</v>
      </c>
      <c r="C85">
        <v>5.9152722932775958E-5</v>
      </c>
    </row>
    <row r="86" spans="1:3" x14ac:dyDescent="0.25">
      <c r="A86">
        <v>60</v>
      </c>
      <c r="B86">
        <v>2.4970991866970635</v>
      </c>
      <c r="C86">
        <v>2.9008133029364558E-3</v>
      </c>
    </row>
    <row r="87" spans="1:3" x14ac:dyDescent="0.25">
      <c r="A87">
        <v>61</v>
      </c>
      <c r="B87">
        <v>2.3942575261170607</v>
      </c>
      <c r="C87">
        <v>5.7424738829392474E-3</v>
      </c>
    </row>
    <row r="88" spans="1:3" x14ac:dyDescent="0.25">
      <c r="A88">
        <v>62</v>
      </c>
      <c r="B88">
        <v>2.0883869968003612</v>
      </c>
      <c r="C88">
        <v>1.1613003199638872E-2</v>
      </c>
    </row>
    <row r="89" spans="1:3" x14ac:dyDescent="0.25">
      <c r="A89">
        <v>63</v>
      </c>
      <c r="B89">
        <v>2.2914158655370569</v>
      </c>
      <c r="C89">
        <v>8.5841344629429273E-3</v>
      </c>
    </row>
    <row r="90" spans="1:3" x14ac:dyDescent="0.25">
      <c r="A90">
        <v>64</v>
      </c>
      <c r="B90">
        <v>1.9855453362203592</v>
      </c>
      <c r="C90">
        <v>1.4454663779640775E-2</v>
      </c>
    </row>
    <row r="91" spans="1:3" x14ac:dyDescent="0.25">
      <c r="A91">
        <v>65</v>
      </c>
      <c r="B91">
        <v>2.1912286573803632</v>
      </c>
      <c r="C91">
        <v>8.7713426196369682E-3</v>
      </c>
    </row>
    <row r="92" spans="1:3" x14ac:dyDescent="0.25">
      <c r="A92">
        <v>66</v>
      </c>
      <c r="B92">
        <v>1.8827036756403563</v>
      </c>
      <c r="C92">
        <v>1.7296324359643567E-2</v>
      </c>
    </row>
    <row r="93" spans="1:3" x14ac:dyDescent="0.25">
      <c r="A93">
        <v>67</v>
      </c>
      <c r="B93">
        <v>2.0883869968003612</v>
      </c>
      <c r="C93">
        <v>1.1613003199638872E-2</v>
      </c>
    </row>
    <row r="94" spans="1:3" x14ac:dyDescent="0.25">
      <c r="A94">
        <v>68</v>
      </c>
      <c r="B94">
        <v>1.7798620150603544</v>
      </c>
      <c r="C94">
        <v>2.0137984939645692E-2</v>
      </c>
    </row>
    <row r="95" spans="1:3" x14ac:dyDescent="0.25">
      <c r="A95">
        <v>69</v>
      </c>
      <c r="B95">
        <v>1.9855453362203592</v>
      </c>
      <c r="C95">
        <v>1.4454663779640775E-2</v>
      </c>
    </row>
    <row r="96" spans="1:3" x14ac:dyDescent="0.25">
      <c r="A96">
        <v>70</v>
      </c>
      <c r="B96">
        <v>1.6770203544803515</v>
      </c>
      <c r="C96">
        <v>2.2979645519648484E-2</v>
      </c>
    </row>
    <row r="97" spans="1:3" x14ac:dyDescent="0.25">
      <c r="A97">
        <v>71</v>
      </c>
      <c r="B97">
        <v>1.8827036756403563</v>
      </c>
      <c r="C97">
        <v>1.7296324359643567E-2</v>
      </c>
    </row>
    <row r="98" spans="1:3" x14ac:dyDescent="0.25">
      <c r="A98">
        <v>72</v>
      </c>
      <c r="B98">
        <v>1.5741786939003468</v>
      </c>
      <c r="C98">
        <v>2.5821306099653274E-2</v>
      </c>
    </row>
    <row r="99" spans="1:3" x14ac:dyDescent="0.25">
      <c r="A99">
        <v>73</v>
      </c>
      <c r="B99">
        <v>1.7798620150603544</v>
      </c>
      <c r="C99">
        <v>2.0137984939645692E-2</v>
      </c>
    </row>
    <row r="100" spans="1:3" x14ac:dyDescent="0.25">
      <c r="A100">
        <v>74</v>
      </c>
      <c r="B100">
        <v>1.6770203544803515</v>
      </c>
      <c r="C100">
        <v>2.2979645519648484E-2</v>
      </c>
    </row>
    <row r="101" spans="1:3" x14ac:dyDescent="0.25">
      <c r="A101">
        <v>75</v>
      </c>
      <c r="B101">
        <v>1.5741786939003468</v>
      </c>
      <c r="C101">
        <v>2.5821306099653274E-2</v>
      </c>
    </row>
    <row r="102" spans="1:3" x14ac:dyDescent="0.25">
      <c r="A102">
        <v>76</v>
      </c>
      <c r="B102">
        <v>1.4713370333203448</v>
      </c>
      <c r="C102">
        <v>2.8662966679655177E-2</v>
      </c>
    </row>
    <row r="103" spans="1:3" x14ac:dyDescent="0.25">
      <c r="A103">
        <v>77</v>
      </c>
      <c r="B103">
        <v>1.3684953727403419</v>
      </c>
      <c r="C103">
        <v>3.1504627259657969E-2</v>
      </c>
    </row>
    <row r="104" spans="1:3" ht="15.75" thickBot="1" x14ac:dyDescent="0.3">
      <c r="A104" s="39">
        <v>78</v>
      </c>
      <c r="B104" s="39">
        <v>1.2683081645836491</v>
      </c>
      <c r="C104" s="39">
        <v>3.16918354163509E-2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6BE0-FDE3-4046-9D65-1E3EBBEA2C98}">
  <dimension ref="A1:E75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247</v>
      </c>
      <c r="B1" t="s">
        <v>235</v>
      </c>
      <c r="C1" t="s">
        <v>248</v>
      </c>
      <c r="D1" t="s">
        <v>249</v>
      </c>
      <c r="E1" t="s">
        <v>250</v>
      </c>
    </row>
    <row r="2" spans="1:5" x14ac:dyDescent="0.25">
      <c r="A2">
        <v>1.5</v>
      </c>
      <c r="B2">
        <v>1.5</v>
      </c>
    </row>
    <row r="3" spans="1:5" x14ac:dyDescent="0.25">
      <c r="A3">
        <v>1.6</v>
      </c>
      <c r="B3">
        <v>1.6</v>
      </c>
    </row>
    <row r="4" spans="1:5" x14ac:dyDescent="0.25">
      <c r="A4">
        <v>1.7</v>
      </c>
      <c r="B4">
        <v>1.7</v>
      </c>
    </row>
    <row r="5" spans="1:5" x14ac:dyDescent="0.25">
      <c r="A5">
        <v>1.8</v>
      </c>
      <c r="B5">
        <v>1.8</v>
      </c>
    </row>
    <row r="6" spans="1:5" x14ac:dyDescent="0.25">
      <c r="A6">
        <v>1.9</v>
      </c>
      <c r="B6">
        <v>1.9</v>
      </c>
    </row>
    <row r="7" spans="1:5" x14ac:dyDescent="0.25">
      <c r="A7">
        <v>2</v>
      </c>
      <c r="B7">
        <v>2</v>
      </c>
    </row>
    <row r="8" spans="1:5" x14ac:dyDescent="0.25">
      <c r="A8">
        <v>2.1</v>
      </c>
      <c r="B8">
        <v>2.1</v>
      </c>
    </row>
    <row r="9" spans="1:5" x14ac:dyDescent="0.25">
      <c r="A9">
        <v>2.2000000000000002</v>
      </c>
      <c r="B9">
        <v>2.2000000000000002</v>
      </c>
    </row>
    <row r="10" spans="1:5" x14ac:dyDescent="0.25">
      <c r="A10">
        <v>2.2999999999999998</v>
      </c>
      <c r="B10">
        <v>2.2999999999999998</v>
      </c>
    </row>
    <row r="11" spans="1:5" x14ac:dyDescent="0.25">
      <c r="A11">
        <v>2.4</v>
      </c>
      <c r="B11">
        <v>2.4</v>
      </c>
    </row>
    <row r="12" spans="1:5" x14ac:dyDescent="0.25">
      <c r="A12">
        <v>2.5</v>
      </c>
      <c r="B12">
        <v>2.5</v>
      </c>
    </row>
    <row r="13" spans="1:5" x14ac:dyDescent="0.25">
      <c r="A13">
        <v>2.6</v>
      </c>
      <c r="B13">
        <v>2.6</v>
      </c>
    </row>
    <row r="14" spans="1:5" x14ac:dyDescent="0.25">
      <c r="A14">
        <v>2.7</v>
      </c>
      <c r="B14">
        <v>2.7</v>
      </c>
    </row>
    <row r="15" spans="1:5" x14ac:dyDescent="0.25">
      <c r="A15">
        <v>2.8</v>
      </c>
      <c r="B15">
        <v>2.8</v>
      </c>
    </row>
    <row r="16" spans="1:5" x14ac:dyDescent="0.25">
      <c r="A16">
        <v>2.9</v>
      </c>
      <c r="B16">
        <v>2.9</v>
      </c>
    </row>
    <row r="17" spans="1:2" x14ac:dyDescent="0.25">
      <c r="A17">
        <v>3</v>
      </c>
      <c r="B17">
        <v>3</v>
      </c>
    </row>
    <row r="18" spans="1:2" x14ac:dyDescent="0.25">
      <c r="A18">
        <v>3.1</v>
      </c>
      <c r="B18">
        <v>3.1</v>
      </c>
    </row>
    <row r="19" spans="1:2" x14ac:dyDescent="0.25">
      <c r="A19">
        <v>3.2</v>
      </c>
      <c r="B19">
        <v>3.2</v>
      </c>
    </row>
    <row r="20" spans="1:2" x14ac:dyDescent="0.25">
      <c r="A20">
        <v>3.3</v>
      </c>
      <c r="B20">
        <v>3.3</v>
      </c>
    </row>
    <row r="21" spans="1:2" x14ac:dyDescent="0.25">
      <c r="A21">
        <v>3.4</v>
      </c>
      <c r="B21">
        <v>3.4</v>
      </c>
    </row>
    <row r="22" spans="1:2" x14ac:dyDescent="0.25">
      <c r="A22">
        <v>3.5</v>
      </c>
      <c r="B22">
        <v>3.5</v>
      </c>
    </row>
    <row r="23" spans="1:2" x14ac:dyDescent="0.25">
      <c r="A23">
        <v>3.6</v>
      </c>
      <c r="B23">
        <v>3.6</v>
      </c>
    </row>
    <row r="24" spans="1:2" x14ac:dyDescent="0.25">
      <c r="A24">
        <v>3.7</v>
      </c>
      <c r="B24">
        <v>3.7</v>
      </c>
    </row>
    <row r="25" spans="1:2" x14ac:dyDescent="0.25">
      <c r="A25">
        <v>3.8</v>
      </c>
      <c r="B25">
        <v>3.8</v>
      </c>
    </row>
    <row r="26" spans="1:2" x14ac:dyDescent="0.25">
      <c r="A26">
        <v>3.9</v>
      </c>
      <c r="B26">
        <v>3.9</v>
      </c>
    </row>
    <row r="27" spans="1:2" x14ac:dyDescent="0.25">
      <c r="A27">
        <v>4</v>
      </c>
      <c r="B27">
        <v>4</v>
      </c>
    </row>
    <row r="28" spans="1:2" x14ac:dyDescent="0.25">
      <c r="A28">
        <v>4.0999999999999996</v>
      </c>
      <c r="B28">
        <v>4.0999999999999996</v>
      </c>
    </row>
    <row r="29" spans="1:2" x14ac:dyDescent="0.25">
      <c r="A29">
        <v>4.2</v>
      </c>
      <c r="B29">
        <v>4.2</v>
      </c>
    </row>
    <row r="30" spans="1:2" x14ac:dyDescent="0.25">
      <c r="A30">
        <v>4.3</v>
      </c>
      <c r="B30">
        <v>4.3</v>
      </c>
    </row>
    <row r="31" spans="1:2" x14ac:dyDescent="0.25">
      <c r="A31">
        <v>4.4000000000000004</v>
      </c>
      <c r="B31">
        <v>4.4000000000000004</v>
      </c>
    </row>
    <row r="32" spans="1:2" x14ac:dyDescent="0.25">
      <c r="A32">
        <v>4.5</v>
      </c>
      <c r="B32">
        <v>4.5</v>
      </c>
    </row>
    <row r="33" spans="1:2" x14ac:dyDescent="0.25">
      <c r="A33">
        <v>4.5999999999999996</v>
      </c>
      <c r="B33">
        <v>4.5999999999999996</v>
      </c>
    </row>
    <row r="34" spans="1:2" x14ac:dyDescent="0.25">
      <c r="A34">
        <v>4.7</v>
      </c>
      <c r="B34">
        <v>4.7</v>
      </c>
    </row>
    <row r="35" spans="1:2" x14ac:dyDescent="0.25">
      <c r="A35">
        <v>4.8</v>
      </c>
      <c r="B35">
        <v>4.8</v>
      </c>
    </row>
    <row r="36" spans="1:2" x14ac:dyDescent="0.25">
      <c r="A36">
        <v>4.9000000000000004</v>
      </c>
      <c r="B36">
        <v>4.9000000000000004</v>
      </c>
    </row>
    <row r="37" spans="1:2" x14ac:dyDescent="0.25">
      <c r="A37">
        <v>5</v>
      </c>
      <c r="B37">
        <v>5</v>
      </c>
    </row>
    <row r="38" spans="1:2" x14ac:dyDescent="0.25">
      <c r="A38">
        <v>5.0999999999999996</v>
      </c>
      <c r="B38">
        <v>5.0999999999999996</v>
      </c>
    </row>
    <row r="39" spans="1:2" x14ac:dyDescent="0.25">
      <c r="A39">
        <v>5.2</v>
      </c>
      <c r="B39">
        <v>5.2</v>
      </c>
    </row>
    <row r="40" spans="1:2" x14ac:dyDescent="0.25">
      <c r="A40">
        <v>5.3</v>
      </c>
      <c r="B40">
        <v>5.3</v>
      </c>
    </row>
    <row r="41" spans="1:2" x14ac:dyDescent="0.25">
      <c r="A41">
        <v>5.4</v>
      </c>
      <c r="B41">
        <v>5.4</v>
      </c>
    </row>
    <row r="42" spans="1:2" x14ac:dyDescent="0.25">
      <c r="A42">
        <v>5.5</v>
      </c>
      <c r="B42">
        <v>5.5</v>
      </c>
    </row>
    <row r="43" spans="1:2" x14ac:dyDescent="0.25">
      <c r="A43">
        <v>5.6</v>
      </c>
      <c r="B43">
        <v>5.6</v>
      </c>
    </row>
    <row r="44" spans="1:2" x14ac:dyDescent="0.25">
      <c r="A44">
        <v>5.7</v>
      </c>
      <c r="B44">
        <v>5.7</v>
      </c>
    </row>
    <row r="45" spans="1:2" x14ac:dyDescent="0.25">
      <c r="A45">
        <v>5.8</v>
      </c>
      <c r="B45">
        <v>5.8</v>
      </c>
    </row>
    <row r="46" spans="1:2" x14ac:dyDescent="0.25">
      <c r="A46">
        <v>5.9</v>
      </c>
      <c r="B46">
        <v>5.9</v>
      </c>
    </row>
    <row r="47" spans="1:2" x14ac:dyDescent="0.25">
      <c r="A47">
        <v>6</v>
      </c>
      <c r="B47">
        <v>6</v>
      </c>
    </row>
    <row r="48" spans="1:2" x14ac:dyDescent="0.25">
      <c r="A48">
        <v>6.1</v>
      </c>
      <c r="B48">
        <v>6.1</v>
      </c>
    </row>
    <row r="49" spans="1:5" x14ac:dyDescent="0.25">
      <c r="A49">
        <v>6.2</v>
      </c>
      <c r="B49">
        <v>6.2</v>
      </c>
    </row>
    <row r="50" spans="1:5" x14ac:dyDescent="0.25">
      <c r="A50">
        <v>6.3</v>
      </c>
      <c r="B50">
        <v>6.3</v>
      </c>
    </row>
    <row r="51" spans="1:5" x14ac:dyDescent="0.25">
      <c r="A51">
        <v>6.4</v>
      </c>
      <c r="B51">
        <v>6.4</v>
      </c>
    </row>
    <row r="52" spans="1:5" x14ac:dyDescent="0.25">
      <c r="A52">
        <v>6.5</v>
      </c>
      <c r="B52">
        <v>6.5</v>
      </c>
    </row>
    <row r="53" spans="1:5" x14ac:dyDescent="0.25">
      <c r="A53">
        <v>6.6</v>
      </c>
      <c r="B53">
        <v>6.6</v>
      </c>
    </row>
    <row r="54" spans="1:5" x14ac:dyDescent="0.25">
      <c r="A54">
        <v>6.7</v>
      </c>
      <c r="B54">
        <v>6.7</v>
      </c>
    </row>
    <row r="55" spans="1:5" x14ac:dyDescent="0.25">
      <c r="A55">
        <v>6.8</v>
      </c>
      <c r="B55">
        <v>6.8</v>
      </c>
    </row>
    <row r="56" spans="1:5" x14ac:dyDescent="0.25">
      <c r="A56">
        <v>6.9</v>
      </c>
      <c r="B56">
        <v>6.9</v>
      </c>
    </row>
    <row r="57" spans="1:5" x14ac:dyDescent="0.25">
      <c r="A57">
        <v>7</v>
      </c>
      <c r="B57">
        <v>7</v>
      </c>
    </row>
    <row r="58" spans="1:5" x14ac:dyDescent="0.25">
      <c r="A58">
        <v>7.1</v>
      </c>
      <c r="B58">
        <v>7.1</v>
      </c>
    </row>
    <row r="59" spans="1:5" x14ac:dyDescent="0.25">
      <c r="A59">
        <v>7.2</v>
      </c>
      <c r="B59">
        <v>7.2</v>
      </c>
    </row>
    <row r="60" spans="1:5" x14ac:dyDescent="0.25">
      <c r="A60">
        <v>7.3</v>
      </c>
      <c r="B60">
        <v>7.3</v>
      </c>
      <c r="C60">
        <v>7.3</v>
      </c>
      <c r="D60" s="6">
        <v>7.3</v>
      </c>
      <c r="E60" s="6">
        <v>7.3</v>
      </c>
    </row>
    <row r="61" spans="1:5" x14ac:dyDescent="0.25">
      <c r="A61">
        <v>7.4</v>
      </c>
      <c r="C61">
        <f t="shared" ref="C61:C75" si="0">_xlfn.FORECAST.ETS(A61,$B$2:$B$60,$A$2:$A$60,1,1)</f>
        <v>7.3999999999999995</v>
      </c>
      <c r="D61" s="6">
        <f t="shared" ref="D61:D75" si="1">C61-_xlfn.FORECAST.ETS.CONFINT(A61,$B$2:$B$60,$A$2:$A$60,0.95,1,1)</f>
        <v>7.3999999999999986</v>
      </c>
      <c r="E61" s="6">
        <f t="shared" ref="E61:E75" si="2">C61+_xlfn.FORECAST.ETS.CONFINT(A61,$B$2:$B$60,$A$2:$A$60,0.95,1,1)</f>
        <v>7.4</v>
      </c>
    </row>
    <row r="62" spans="1:5" x14ac:dyDescent="0.25">
      <c r="A62">
        <v>7.5</v>
      </c>
      <c r="C62">
        <f t="shared" si="0"/>
        <v>7.5</v>
      </c>
      <c r="D62" s="6">
        <f t="shared" si="1"/>
        <v>7.4999999999999982</v>
      </c>
      <c r="E62" s="6">
        <f t="shared" si="2"/>
        <v>7.5000000000000018</v>
      </c>
    </row>
    <row r="63" spans="1:5" x14ac:dyDescent="0.25">
      <c r="A63">
        <v>7.6</v>
      </c>
      <c r="C63">
        <f t="shared" si="0"/>
        <v>7.6</v>
      </c>
      <c r="D63" s="6">
        <f t="shared" si="1"/>
        <v>7.5999999999999979</v>
      </c>
      <c r="E63" s="6">
        <f t="shared" si="2"/>
        <v>7.6000000000000014</v>
      </c>
    </row>
    <row r="64" spans="1:5" x14ac:dyDescent="0.25">
      <c r="A64">
        <v>7.7</v>
      </c>
      <c r="C64">
        <f t="shared" si="0"/>
        <v>7.7</v>
      </c>
      <c r="D64" s="6">
        <f t="shared" si="1"/>
        <v>7.6999999999999975</v>
      </c>
      <c r="E64" s="6">
        <f t="shared" si="2"/>
        <v>7.7000000000000028</v>
      </c>
    </row>
    <row r="65" spans="1:5" x14ac:dyDescent="0.25">
      <c r="A65">
        <v>7.8000000000000007</v>
      </c>
      <c r="C65">
        <f t="shared" si="0"/>
        <v>7.8</v>
      </c>
      <c r="D65" s="6">
        <f t="shared" si="1"/>
        <v>7.7999999999999972</v>
      </c>
      <c r="E65" s="6">
        <f t="shared" si="2"/>
        <v>7.8000000000000025</v>
      </c>
    </row>
    <row r="66" spans="1:5" x14ac:dyDescent="0.25">
      <c r="A66">
        <v>7.9</v>
      </c>
      <c r="C66">
        <f t="shared" si="0"/>
        <v>7.9</v>
      </c>
      <c r="D66" s="6">
        <f t="shared" si="1"/>
        <v>7.8999999999999977</v>
      </c>
      <c r="E66" s="6">
        <f t="shared" si="2"/>
        <v>7.900000000000003</v>
      </c>
    </row>
    <row r="67" spans="1:5" x14ac:dyDescent="0.25">
      <c r="A67">
        <v>8</v>
      </c>
      <c r="C67">
        <f t="shared" si="0"/>
        <v>8</v>
      </c>
      <c r="D67" s="6">
        <f t="shared" si="1"/>
        <v>7.9999999999999964</v>
      </c>
      <c r="E67" s="6">
        <f t="shared" si="2"/>
        <v>8.0000000000000036</v>
      </c>
    </row>
    <row r="68" spans="1:5" x14ac:dyDescent="0.25">
      <c r="A68">
        <v>8.1000000000000014</v>
      </c>
      <c r="C68">
        <f t="shared" si="0"/>
        <v>8.1</v>
      </c>
      <c r="D68" s="6">
        <f t="shared" si="1"/>
        <v>8.0999999999999961</v>
      </c>
      <c r="E68" s="6">
        <f t="shared" si="2"/>
        <v>8.1000000000000032</v>
      </c>
    </row>
    <row r="69" spans="1:5" x14ac:dyDescent="0.25">
      <c r="A69">
        <v>8.2000000000000011</v>
      </c>
      <c r="C69">
        <f t="shared" si="0"/>
        <v>8.2000000000000011</v>
      </c>
      <c r="D69" s="6">
        <f t="shared" si="1"/>
        <v>8.1999999999999975</v>
      </c>
      <c r="E69" s="6">
        <f t="shared" si="2"/>
        <v>8.2000000000000046</v>
      </c>
    </row>
    <row r="70" spans="1:5" x14ac:dyDescent="0.25">
      <c r="A70">
        <v>8.3000000000000007</v>
      </c>
      <c r="C70">
        <f t="shared" si="0"/>
        <v>8.3000000000000007</v>
      </c>
      <c r="D70" s="6">
        <f t="shared" si="1"/>
        <v>8.2999999999999954</v>
      </c>
      <c r="E70" s="6">
        <f t="shared" si="2"/>
        <v>8.300000000000006</v>
      </c>
    </row>
    <row r="71" spans="1:5" x14ac:dyDescent="0.25">
      <c r="A71">
        <v>8.4</v>
      </c>
      <c r="C71">
        <f t="shared" si="0"/>
        <v>8.4</v>
      </c>
      <c r="D71" s="6">
        <f t="shared" si="1"/>
        <v>8.399999999999995</v>
      </c>
      <c r="E71" s="6">
        <f t="shared" si="2"/>
        <v>8.4000000000000057</v>
      </c>
    </row>
    <row r="72" spans="1:5" x14ac:dyDescent="0.25">
      <c r="A72">
        <v>8.5</v>
      </c>
      <c r="C72">
        <f t="shared" si="0"/>
        <v>8.5</v>
      </c>
      <c r="D72" s="6">
        <f t="shared" si="1"/>
        <v>8.4999999999999947</v>
      </c>
      <c r="E72" s="6">
        <f t="shared" si="2"/>
        <v>8.5000000000000053</v>
      </c>
    </row>
    <row r="73" spans="1:5" x14ac:dyDescent="0.25">
      <c r="A73">
        <v>8.6000000000000014</v>
      </c>
      <c r="C73">
        <f t="shared" si="0"/>
        <v>8.6000000000000014</v>
      </c>
      <c r="D73" s="6">
        <f t="shared" si="1"/>
        <v>8.5999999999999961</v>
      </c>
      <c r="E73" s="6">
        <f t="shared" si="2"/>
        <v>8.6000000000000068</v>
      </c>
    </row>
    <row r="74" spans="1:5" x14ac:dyDescent="0.25">
      <c r="A74">
        <v>8.7000000000000011</v>
      </c>
      <c r="C74">
        <f t="shared" si="0"/>
        <v>8.7000000000000011</v>
      </c>
      <c r="D74" s="6">
        <f t="shared" si="1"/>
        <v>8.6999999999999957</v>
      </c>
      <c r="E74" s="6">
        <f t="shared" si="2"/>
        <v>8.7000000000000064</v>
      </c>
    </row>
    <row r="75" spans="1:5" x14ac:dyDescent="0.25">
      <c r="A75">
        <v>8.8000000000000007</v>
      </c>
      <c r="C75">
        <f t="shared" si="0"/>
        <v>8.8000000000000007</v>
      </c>
      <c r="D75" s="6">
        <f t="shared" si="1"/>
        <v>8.7999999999999936</v>
      </c>
      <c r="E75" s="6">
        <f t="shared" si="2"/>
        <v>8.8000000000000078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4998-7ADF-42A7-81D9-34610C378EA4}">
  <dimension ref="A1:E8"/>
  <sheetViews>
    <sheetView workbookViewId="0"/>
  </sheetViews>
  <sheetFormatPr defaultRowHeight="15" x14ac:dyDescent="0.25"/>
  <cols>
    <col min="2" max="2" width="15.7109375" customWidth="1"/>
    <col min="3" max="3" width="24.5703125" customWidth="1"/>
    <col min="4" max="4" width="39.28515625" customWidth="1"/>
    <col min="5" max="5" width="39.42578125" customWidth="1"/>
  </cols>
  <sheetData>
    <row r="1" spans="1:5" x14ac:dyDescent="0.25">
      <c r="A1" t="s">
        <v>0</v>
      </c>
      <c r="B1" t="s">
        <v>4</v>
      </c>
      <c r="C1" t="s">
        <v>155</v>
      </c>
      <c r="D1" t="s">
        <v>261</v>
      </c>
      <c r="E1" t="s">
        <v>262</v>
      </c>
    </row>
    <row r="2" spans="1:5" x14ac:dyDescent="0.25">
      <c r="A2">
        <v>2019</v>
      </c>
      <c r="B2" s="35">
        <v>6.9166666666666668E-2</v>
      </c>
    </row>
    <row r="3" spans="1:5" x14ac:dyDescent="0.25">
      <c r="A3">
        <v>2020</v>
      </c>
      <c r="B3" s="35">
        <v>5.4166666666666662E-2</v>
      </c>
    </row>
    <row r="4" spans="1:5" x14ac:dyDescent="0.25">
      <c r="A4">
        <v>2021</v>
      </c>
      <c r="B4" s="35">
        <v>5.8888888888888914E-2</v>
      </c>
    </row>
    <row r="5" spans="1:5" x14ac:dyDescent="0.25">
      <c r="A5">
        <v>2022</v>
      </c>
      <c r="B5" s="35">
        <v>5.4444444444444455E-2</v>
      </c>
    </row>
    <row r="6" spans="1:5" x14ac:dyDescent="0.25">
      <c r="A6">
        <v>2023</v>
      </c>
      <c r="B6" s="35">
        <v>0.15499999999999997</v>
      </c>
      <c r="C6" s="35">
        <v>0.15499999999999997</v>
      </c>
      <c r="D6" s="35">
        <v>0.15499999999999997</v>
      </c>
      <c r="E6" s="35">
        <v>0.15499999999999997</v>
      </c>
    </row>
    <row r="7" spans="1:5" x14ac:dyDescent="0.25">
      <c r="A7">
        <v>2024</v>
      </c>
      <c r="C7" s="35">
        <f>_xlfn.FORECAST.ETS(A7,$B$2:$B$6,$A$2:$A$6,1,1)</f>
        <v>0.14377722143149468</v>
      </c>
      <c r="D7" s="35">
        <f>C7-_xlfn.FORECAST.ETS.CONFINT(A7,$B$2:$B$6,$A$2:$A$6,0.95,1,1)</f>
        <v>6.836103945216962E-2</v>
      </c>
      <c r="E7" s="35">
        <f>C7+_xlfn.FORECAST.ETS.CONFINT(A7,$B$2:$B$6,$A$2:$A$6,0.95,1,1)</f>
        <v>0.21919340341081975</v>
      </c>
    </row>
    <row r="8" spans="1:5" x14ac:dyDescent="0.25">
      <c r="A8">
        <v>2025</v>
      </c>
      <c r="C8" s="35">
        <f>_xlfn.FORECAST.ETS(A8,$B$2:$B$6,$A$2:$A$6,1,1)</f>
        <v>0.16308780261088671</v>
      </c>
      <c r="D8" s="35">
        <f>C8-_xlfn.FORECAST.ETS.CONFINT(A8,$B$2:$B$6,$A$2:$A$6,0.95,1,1)</f>
        <v>8.5332256032443085E-2</v>
      </c>
      <c r="E8" s="35">
        <f>C8+_xlfn.FORECAST.ETS.CONFINT(A8,$B$2:$B$6,$A$2:$A$6,0.95,1,1)</f>
        <v>0.24084334918933031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5517-965E-49B9-A976-FF6B32148F09}">
  <dimension ref="A1:E10"/>
  <sheetViews>
    <sheetView workbookViewId="0"/>
  </sheetViews>
  <sheetFormatPr defaultRowHeight="15" x14ac:dyDescent="0.25"/>
  <cols>
    <col min="2" max="2" width="23.140625" customWidth="1"/>
    <col min="3" max="3" width="32" customWidth="1"/>
    <col min="4" max="4" width="46.7109375" customWidth="1"/>
    <col min="5" max="5" width="46.85546875" customWidth="1"/>
  </cols>
  <sheetData>
    <row r="1" spans="1:5" x14ac:dyDescent="0.25">
      <c r="A1" t="s">
        <v>0</v>
      </c>
      <c r="B1" t="s">
        <v>241</v>
      </c>
      <c r="C1" t="s">
        <v>263</v>
      </c>
      <c r="D1" t="s">
        <v>264</v>
      </c>
      <c r="E1" t="s">
        <v>265</v>
      </c>
    </row>
    <row r="2" spans="1:5" x14ac:dyDescent="0.25">
      <c r="A2">
        <v>2019</v>
      </c>
      <c r="B2">
        <v>4.7500000000000007E-2</v>
      </c>
    </row>
    <row r="3" spans="1:5" x14ac:dyDescent="0.25">
      <c r="A3">
        <v>2020</v>
      </c>
      <c r="B3">
        <v>4.7500000000000007E-2</v>
      </c>
    </row>
    <row r="4" spans="1:5" x14ac:dyDescent="0.25">
      <c r="A4">
        <v>2021</v>
      </c>
      <c r="B4">
        <v>5.5000000000000007E-2</v>
      </c>
    </row>
    <row r="5" spans="1:5" x14ac:dyDescent="0.25">
      <c r="A5">
        <v>2022</v>
      </c>
      <c r="B5">
        <v>4.5000000000000012E-2</v>
      </c>
    </row>
    <row r="6" spans="1:5" x14ac:dyDescent="0.25">
      <c r="A6">
        <v>2023</v>
      </c>
      <c r="B6">
        <v>4.9999999999999989E-2</v>
      </c>
      <c r="C6">
        <v>4.9999999999999989E-2</v>
      </c>
      <c r="D6" s="6">
        <v>4.9999999999999989E-2</v>
      </c>
      <c r="E6" s="6">
        <v>4.9999999999999989E-2</v>
      </c>
    </row>
    <row r="7" spans="1:5" x14ac:dyDescent="0.25">
      <c r="A7">
        <v>2024</v>
      </c>
      <c r="C7">
        <f>_xlfn.FORECAST.ETS(A7,$B$2:$B$6,$A$2:$A$6,1,1)</f>
        <v>4.5269240842424993E-2</v>
      </c>
      <c r="D7" s="6">
        <f>C7-_xlfn.FORECAST.ETS.CONFINT(A7,$B$2:$B$6,$A$2:$A$6,0.95,1,1)</f>
        <v>3.824314910377926E-2</v>
      </c>
      <c r="E7" s="6">
        <f>C7+_xlfn.FORECAST.ETS.CONFINT(A7,$B$2:$B$6,$A$2:$A$6,0.95,1,1)</f>
        <v>5.2295332581070726E-2</v>
      </c>
    </row>
    <row r="8" spans="1:5" x14ac:dyDescent="0.25">
      <c r="A8">
        <v>2025</v>
      </c>
      <c r="C8">
        <f>_xlfn.FORECAST.ETS(A8,$B$2:$B$6,$A$2:$A$6,1,1)</f>
        <v>4.9031602566100001E-2</v>
      </c>
      <c r="D8" s="6">
        <f>C8-_xlfn.FORECAST.ETS.CONFINT(A8,$B$2:$B$6,$A$2:$A$6,0.95,1,1)</f>
        <v>4.1169898819841656E-2</v>
      </c>
      <c r="E8" s="6">
        <f>C8+_xlfn.FORECAST.ETS.CONFINT(A8,$B$2:$B$6,$A$2:$A$6,0.95,1,1)</f>
        <v>5.6893306312358345E-2</v>
      </c>
    </row>
    <row r="9" spans="1:5" x14ac:dyDescent="0.25">
      <c r="A9">
        <v>2026</v>
      </c>
      <c r="C9">
        <f>_xlfn.FORECAST.ETS(A9,$B$2:$B$6,$A$2:$A$6,1,1)</f>
        <v>4.434889385359999E-2</v>
      </c>
      <c r="D9" s="6">
        <f>C9-_xlfn.FORECAST.ETS.CONFINT(A9,$B$2:$B$6,$A$2:$A$6,0.95,1,1)</f>
        <v>3.5726473613909723E-2</v>
      </c>
      <c r="E9" s="6">
        <f>C9+_xlfn.FORECAST.ETS.CONFINT(A9,$B$2:$B$6,$A$2:$A$6,0.95,1,1)</f>
        <v>5.2971314093290256E-2</v>
      </c>
    </row>
    <row r="10" spans="1:5" x14ac:dyDescent="0.25">
      <c r="A10">
        <v>2027</v>
      </c>
      <c r="C10">
        <f>_xlfn.FORECAST.ETS(A10,$B$2:$B$6,$A$2:$A$6,1,1)</f>
        <v>4.8111255577274997E-2</v>
      </c>
      <c r="D10" s="6">
        <f>C10-_xlfn.FORECAST.ETS.CONFINT(A10,$B$2:$B$6,$A$2:$A$6,0.95,1,1)</f>
        <v>3.8789996231794466E-2</v>
      </c>
      <c r="E10" s="6">
        <f>C10+_xlfn.FORECAST.ETS.CONFINT(A10,$B$2:$B$6,$A$2:$A$6,0.95,1,1)</f>
        <v>5.7432514922755529E-2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1 K b y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N S m 8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p v J Y Y D i I 6 h s C A A A x C Q A A E w A c A E Z v c m 1 1 b G F z L 1 N l Y 3 R p b 2 4 x L m 0 g o h g A K K A U A A A A A A A A A A A A A A A A A A A A A A A A A A A A 5 Z V R i 9 p A E M f f B b 9 D S F 8 U g j R Q + n L c Q 4 m 9 U r B W j L S U 4 w h r n D O L m 9 2 w u 7 l T x O / e 2 c R T k 2 y M 9 3 x 5 M D D z 3 5 n s f 3 7 r K o g 1 F d w J y 7 d / 1 + / 1 e y o h E l b O g i w Z + M 6 9 w 0 D 3 e w 4 + o c h l D B j 5 v o 2 B j Y J c S u D 6 r 5 C b p R C b w X D / O C U p 3 L v l S v f p 8 B g I r l H y 5 J U F P r l B Q v j a F N 9 l 4 G K l Q j p a S M L V s 5 B p I F i e c p N U g 7 K b t 9 + 7 / 4 B I 1 3 N + c v 3 1 y 8 g k D 5 6 z d 3 9 h 7 a Q Z n i U 7 L T J G + E b j x u Z E A 2 o 0 Z h 2 e p 0 u Q h e i H F K / F 4 n p i D L E E o q B t 4 T f M O m G G v 6 t m 6 z m u x J 6 4 E e e t z l s J D V t d a I K E C S m y Z M c Y m h O j O Z I Y 6 y 2 9 F p B m g N l c Q r N X S B j l V O + a m W m u J c W 6 U a V + l K 4 j r B Z N L I 0 q l k V j 4 A o L R z h i p o o 1 6 a T Z 5 f d 2 t w Y e T e A F W J R l q c 1 L q p R g L 7 C K p l R L Y e R X P u K s n i V C Z Y m Q u b p N H 1 J G 4 / Y d H o Y n + u a A u 4 w R v z + E 5 R f 8 H e N F d F C D 1 P v s 8 Z w x 7 6 i R F b F n 5 a 3 S U c g V m O N U o q 0 u m x a p Y 3 z Q + D r v B P 4 J d T v c Z 5 o b + N Z 4 b S H 0 G p Q 1 C i + 5 u 4 G 0 2 9 C y w d R B T y c u 1 / h o J c J v R a I 5 x y 4 u b h / K x 3 X / g T K G l o 7 F K z 8 7 b 4 I m 0 j g R v m s / b u 8 6 A R / X 7 M t / N b / j 7 q 2 O x t z B V t 9 n I I 0 Z Z A 3 n i + E 0 C l u y P h 2 b 5 s q E b P L 3 X 3 c d V 9 d h 2 O 9 R b n f t 7 j 9 Q S w E C L Q A U A A I A C A D U p v J Y u 2 P I V K U A A A D 2 A A A A E g A A A A A A A A A A A A A A A A A A A A A A Q 2 9 u Z m l n L 1 B h Y 2 t h Z 2 U u e G 1 s U E s B A i 0 A F A A C A A g A 1 K b y W A / K 6 a u k A A A A 6 Q A A A B M A A A A A A A A A A A A A A A A A 8 Q A A A F t D b 2 5 0 Z W 5 0 X 1 R 5 c G V z X S 5 4 b W x Q S w E C L Q A U A A I A C A D U p v J Y Y D i I 6 h s C A A A x C Q A A E w A A A A A A A A A A A A A A A A D i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F A A A A A A A A E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R i N m Y 3 N 2 Q t M z k 1 Y i 0 0 Z T c x L W J i N m U t M z I z Z T J m Z W J k M W M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h U M T U 6 M j Q 6 M z E u N D E 4 N j Y z M 1 o i I C 8 + P E V u d H J 5 I F R 5 c G U 9 I k Z p b G x D b 2 x 1 b W 5 U e X B l c y I g V m F s d W U 9 I n N B d 0 1 F Q k F R R E J n U U R B d 1 V E Q l F V R k J R P T 0 i I C 8 + P E V u d H J 5 I F R 5 c G U 9 I k Z p b G x D b 2 x 1 b W 5 O Y W 1 l c y I g V m F s d W U 9 I n N b J n F 1 b 3 Q 7 W W V h c i Z x d W 9 0 O y w m c X V v d D t N b 2 5 0 a C Z x d W 9 0 O y w m c X V v d D t Q a H l 0 b 3 B s Y W 5 r d G 9 u I F J h d G U m c X V v d D s s J n F 1 b 3 Q 7 R 3 J v d 3 R o J n F 1 b 3 Q 7 L C Z x d W 9 0 O 0 R l Y 3 J l Y X N l I F J h d G U m c X V v d D s s J n F 1 b 3 Q 7 Q X J l Y S B T c H J l Y W Q m c X V v d D s s J n F 1 b 3 Q 7 U m V h c 2 9 u I G Z v c i B E Z W N y Z W F z Z S Z x d W 9 0 O y w m c X V v d D t D a G x v c m 9 w a H l s b E N v b m N l b n R y Y X R p b 2 4 m c X V v d D s s J n F 1 b 3 Q 7 V G V t c G V y Y X R 1 c m U m c X V v d D s s J n F 1 b 3 Q 7 U 2 F s a W 5 p d H k m c X V v d D s s J n F 1 b 3 Q 7 T n V 0 c m l l b n R f Q 2 9 u Y 2 V u d H J h d G l v b l 9 t Z 1 9 w Z X J f T C Z x d W 9 0 O y w m c X V v d D t Q a H l 0 b 3 B s Y W 5 r d G 9 u X 0 R l b n N p d H l f Y 2 V s b H N f c G V y X 2 1 M J n F 1 b 3 Q 7 L C Z x d W 9 0 O 0 9 4 e W d l b l 9 M Z X Z l b F 9 w c G 0 m c X V v d D s s J n F 1 b 3 Q 7 R G l z c 2 9 s d m V k X 0 5 p d H J v Z 2 V u X 2 1 n X 3 B l c l 9 M J n F 1 b 3 Q 7 L C Z x d W 9 0 O 0 R p c 3 N v b H Z l Z F 9 Q a G 9 z c G h v c n V z X 2 1 n X 3 B l c l 9 M J n F 1 b 3 Q 7 L C Z x d W 9 0 O 0 R p c 3 N v b H Z l Z F 9 T a W x p Y 2 9 u X 2 1 n X 3 B l c l 9 M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Z p b G x l Z C B E b 3 d u L n t Z Z W F y L D B 9 J n F 1 b 3 Q 7 L C Z x d W 9 0 O 1 N l Y 3 R p b 2 4 x L 1 R h Y m x l M S 9 G a W x s Z W Q g R G 9 3 b i 5 7 T W 9 u d G g s M X 0 m c X V v d D s s J n F 1 b 3 Q 7 U 2 V j d G l v b j E v V G F i b G U x L 0 N o Y W 5 n Z W Q g V H l w Z T E u e 1 B o e X R v c G x h b m t 0 b 2 4 g U m F 0 Z S w y f S Z x d W 9 0 O y w m c X V v d D t T Z W N 0 a W 9 u M S 9 U Y W J s Z T E v Q 2 h h b m d l Z C B U e X B l M S 5 7 R 3 J v d 3 R o L D N 9 J n F 1 b 3 Q 7 L C Z x d W 9 0 O 1 N l Y 3 R p b 2 4 x L 1 R h Y m x l M S 9 D a G F u Z 2 V k I F R 5 c G U x L n t E Z W N y Z W F z Z S B S Y X R l L D R 9 J n F 1 b 3 Q 7 L C Z x d W 9 0 O 1 N l Y 3 R p b 2 4 x L 1 R h Y m x l M S 9 G a W x s Z W Q g R G 9 3 b i 5 7 Q X J l Y S B T c H J l Y W Q s N X 0 m c X V v d D s s J n F 1 b 3 Q 7 U 2 V j d G l v b j E v V G F i b G U x L 0 Z p b G x l Z C B E b 3 d u L n t S Z W F z b 2 4 g Z m 9 y I E R l Y 3 J l Y X N l L D Z 9 J n F 1 b 3 Q 7 L C Z x d W 9 0 O 1 N l Y 3 R p b 2 4 x L 1 R h Y m x l M S 9 D a G F u Z 2 V k I F R 5 c G U x L n t D a G x v c m 9 w a H l s b E N v b m N l b n R y Y X R p b 2 4 s N 3 0 m c X V v d D s s J n F 1 b 3 Q 7 U 2 V j d G l v b j E v V G F i b G U x L 0 Z p b G x l Z C B E b 3 d u L n t U Z W 1 w Z X J h d H V y Z S w 4 f S Z x d W 9 0 O y w m c X V v d D t T Z W N 0 a W 9 u M S 9 U Y W J s Z T E v R m l s b G V k I E R v d 2 4 u e 1 N h b G l u a X R 5 L D l 9 J n F 1 b 3 Q 7 L C Z x d W 9 0 O 1 N l Y 3 R p b 2 4 x L 1 R h Y m x l M S 9 D a G F u Z 2 V k I F R 5 c G U x L n t O d X R y a W V u d F 9 D b 2 5 j Z W 5 0 c m F 0 a W 9 u X 2 1 n X 3 B l c l 9 M L D E w f S Z x d W 9 0 O y w m c X V v d D t T Z W N 0 a W 9 u M S 9 U Y W J s Z T E v R m l s b G V k I E R v d 2 4 u e 1 B o e X R v c G x h b m t 0 b 2 5 f R G V u c 2 l 0 e V 9 j Z W x s c 1 9 w Z X J f b U w s M T F 9 J n F 1 b 3 Q 7 L C Z x d W 9 0 O 1 N l Y 3 R p b 2 4 x L 1 R h Y m x l M S 9 D a G F u Z 2 V k I F R 5 c G U x L n t P e H l n Z W 5 f T G V 2 Z W x f c H B t L D E y f S Z x d W 9 0 O y w m c X V v d D t T Z W N 0 a W 9 u M S 9 U Y W J s Z T E v R m l s b G V k I E R v d 2 4 u e 0 R p c 3 N v b H Z l Z F 9 O a X R y b 2 d l b l 9 t Z 1 9 w Z X J f T C w x M 3 0 m c X V v d D s s J n F 1 b 3 Q 7 U 2 V j d G l v b j E v V G F i b G U x L 0 Z p b G x l Z C B E b 3 d u L n t E a X N z b 2 x 2 Z W R f U G h v c 3 B o b 3 J 1 c 1 9 t Z 1 9 w Z X J f T C w x N H 0 m c X V v d D s s J n F 1 b 3 Q 7 U 2 V j d G l v b j E v V G F i b G U x L 0 Z p b G x l Z C B E b 3 d u L n t E a X N z b 2 x 2 Z W R f U 2 l s a W N v b l 9 t Z 1 9 w Z X J f T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h Y m x l M S 9 G a W x s Z W Q g R G 9 3 b i 5 7 W W V h c i w w f S Z x d W 9 0 O y w m c X V v d D t T Z W N 0 a W 9 u M S 9 U Y W J s Z T E v R m l s b G V k I E R v d 2 4 u e 0 1 v b n R o L D F 9 J n F 1 b 3 Q 7 L C Z x d W 9 0 O 1 N l Y 3 R p b 2 4 x L 1 R h Y m x l M S 9 D a G F u Z 2 V k I F R 5 c G U x L n t Q a H l 0 b 3 B s Y W 5 r d G 9 u I F J h d G U s M n 0 m c X V v d D s s J n F 1 b 3 Q 7 U 2 V j d G l v b j E v V G F i b G U x L 0 N o Y W 5 n Z W Q g V H l w Z T E u e 0 d y b 3 d 0 a C w z f S Z x d W 9 0 O y w m c X V v d D t T Z W N 0 a W 9 u M S 9 U Y W J s Z T E v Q 2 h h b m d l Z C B U e X B l M S 5 7 R G V j c m V h c 2 U g U m F 0 Z S w 0 f S Z x d W 9 0 O y w m c X V v d D t T Z W N 0 a W 9 u M S 9 U Y W J s Z T E v R m l s b G V k I E R v d 2 4 u e 0 F y Z W E g U 3 B y Z W F k L D V 9 J n F 1 b 3 Q 7 L C Z x d W 9 0 O 1 N l Y 3 R p b 2 4 x L 1 R h Y m x l M S 9 G a W x s Z W Q g R G 9 3 b i 5 7 U m V h c 2 9 u I G Z v c i B E Z W N y Z W F z Z S w 2 f S Z x d W 9 0 O y w m c X V v d D t T Z W N 0 a W 9 u M S 9 U Y W J s Z T E v Q 2 h h b m d l Z C B U e X B l M S 5 7 Q 2 h s b 3 J v c G h 5 b G x D b 2 5 j Z W 5 0 c m F 0 a W 9 u L D d 9 J n F 1 b 3 Q 7 L C Z x d W 9 0 O 1 N l Y 3 R p b 2 4 x L 1 R h Y m x l M S 9 G a W x s Z W Q g R G 9 3 b i 5 7 V G V t c G V y Y X R 1 c m U s O H 0 m c X V v d D s s J n F 1 b 3 Q 7 U 2 V j d G l v b j E v V G F i b G U x L 0 Z p b G x l Z C B E b 3 d u L n t T Y W x p b m l 0 e S w 5 f S Z x d W 9 0 O y w m c X V v d D t T Z W N 0 a W 9 u M S 9 U Y W J s Z T E v Q 2 h h b m d l Z C B U e X B l M S 5 7 T n V 0 c m l l b n R f Q 2 9 u Y 2 V u d H J h d G l v b l 9 t Z 1 9 w Z X J f T C w x M H 0 m c X V v d D s s J n F 1 b 3 Q 7 U 2 V j d G l v b j E v V G F i b G U x L 0 Z p b G x l Z C B E b 3 d u L n t Q a H l 0 b 3 B s Y W 5 r d G 9 u X 0 R l b n N p d H l f Y 2 V s b H N f c G V y X 2 1 M L D E x f S Z x d W 9 0 O y w m c X V v d D t T Z W N 0 a W 9 u M S 9 U Y W J s Z T E v Q 2 h h b m d l Z C B U e X B l M S 5 7 T 3 h 5 Z 2 V u X 0 x l d m V s X 3 B w b S w x M n 0 m c X V v d D s s J n F 1 b 3 Q 7 U 2 V j d G l v b j E v V G F i b G U x L 0 Z p b G x l Z C B E b 3 d u L n t E a X N z b 2 x 2 Z W R f T m l 0 c m 9 n Z W 5 f b W d f c G V y X 0 w s M T N 9 J n F 1 b 3 Q 7 L C Z x d W 9 0 O 1 N l Y 3 R p b 2 4 x L 1 R h Y m x l M S 9 G a W x s Z W Q g R G 9 3 b i 5 7 R G l z c 2 9 s d m V k X 1 B o b 3 N w a G 9 y d X N f b W d f c G V y X 0 w s M T R 9 J n F 1 b 3 Q 7 L C Z x d W 9 0 O 1 N l Y 3 R p b 2 4 x L 1 R h Y m x l M S 9 G a W x s Z W Q g R G 9 3 b i 5 7 R G l z c 2 9 s d m V k X 1 N p b G l j b 2 5 f b W d f c G V y X 0 w s M T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l 0 K T v z a 6 1 J o 8 G O F p u a / a k A A A A A A g A A A A A A E G Y A A A A B A A A g A A A A X F e / f M G x H O L 7 F X 7 z f 7 b i p h 8 k 8 7 o T V 2 W T b C Q a Q u 1 d b M Y A A A A A D o A A A A A C A A A g A A A A Z j 7 A 3 Z C I x G v N V m l 6 Y h o g y X C 8 a S c Y 6 W y A M B c a A I Q + j 3 J Q A A A A v s 4 b t f X 6 W w W q A b J n y T w M 7 G Y 3 z r Y z 6 W 1 A f A o h r q N H 3 E u k / I U n O L v L o k V b Z 2 g P 1 t w Q a / c c h P a O v k B R X X O s n + s h K t f H u D r W S e H 1 Z c 4 c U 4 w P R X l A A A A A C W o 4 y O L X f M S I 0 u B n v v h 3 G O y B s T p I 8 F k J a s y K J 4 N s C 5 l V N I n 6 O c v V 2 f C D Y R w 5 y Z t P c E c r j d 4 W s h m L K I k c w u O i z g = = < / D a t a M a s h u p > 
</file>

<file path=customXml/itemProps1.xml><?xml version="1.0" encoding="utf-8"?>
<ds:datastoreItem xmlns:ds="http://schemas.openxmlformats.org/officeDocument/2006/customXml" ds:itemID="{7B67475D-D859-4356-9EF5-C3E8233A51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</vt:i4>
      </vt:variant>
    </vt:vector>
  </HeadingPairs>
  <TitlesOfParts>
    <vt:vector size="25" baseType="lpstr">
      <vt:lpstr>Sheet3</vt:lpstr>
      <vt:lpstr>Sheet7</vt:lpstr>
      <vt:lpstr>Sheet9</vt:lpstr>
      <vt:lpstr>Dissolved Silicon</vt:lpstr>
      <vt:lpstr>Sheet8</vt:lpstr>
      <vt:lpstr>Sheet13</vt:lpstr>
      <vt:lpstr>Sheet14</vt:lpstr>
      <vt:lpstr>Sheet2</vt:lpstr>
      <vt:lpstr>Sheet4</vt:lpstr>
      <vt:lpstr>Insights</vt:lpstr>
      <vt:lpstr>Intro</vt:lpstr>
      <vt:lpstr>Table1</vt:lpstr>
      <vt:lpstr>Distribution</vt:lpstr>
      <vt:lpstr>Correlation</vt:lpstr>
      <vt:lpstr>Time series analysis</vt:lpstr>
      <vt:lpstr>Prediction</vt:lpstr>
      <vt:lpstr>Hypothesis Testing </vt:lpstr>
      <vt:lpstr>Impact of Environment</vt:lpstr>
      <vt:lpstr>Outliers &amp; Anomalies</vt:lpstr>
      <vt:lpstr>Insights &amp; Report </vt:lpstr>
      <vt:lpstr>Dashboard</vt:lpstr>
      <vt:lpstr>Dashboard!Print_Area</vt:lpstr>
      <vt:lpstr>Distribution!Print_Area</vt:lpstr>
      <vt:lpstr>Insights!Print_Area</vt:lpstr>
      <vt:lpstr>Intro!Print_Area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sairam modhi</dc:creator>
  <cp:lastModifiedBy>Nimisha Karupakula</cp:lastModifiedBy>
  <cp:lastPrinted>2024-08-14T18:10:46Z</cp:lastPrinted>
  <dcterms:created xsi:type="dcterms:W3CDTF">2024-07-18T07:34:45Z</dcterms:created>
  <dcterms:modified xsi:type="dcterms:W3CDTF">2024-08-28T17:54:15Z</dcterms:modified>
</cp:coreProperties>
</file>