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.amanbekov\Desktop\"/>
    </mc:Choice>
  </mc:AlternateContent>
  <bookViews>
    <workbookView xWindow="0" yWindow="0" windowWidth="23040" windowHeight="14400"/>
  </bookViews>
  <sheets>
    <sheet name="лизинг % помесячно дифферен." sheetId="1" r:id="rId1"/>
    <sheet name="лизинг % поквартально дифферен.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F16" i="2"/>
  <c r="D19" i="2"/>
  <c r="D15" i="2" l="1"/>
  <c r="I15" i="2"/>
  <c r="J15" i="2"/>
  <c r="G16" i="2"/>
  <c r="I16" i="2" s="1"/>
  <c r="D23" i="2"/>
  <c r="D27" i="2" l="1"/>
  <c r="D31" i="2" s="1"/>
  <c r="D35" i="2" s="1"/>
  <c r="D39" i="2" s="1"/>
  <c r="D43" i="2" s="1"/>
  <c r="D47" i="2" s="1"/>
  <c r="D51" i="2" s="1"/>
  <c r="D55" i="2" s="1"/>
  <c r="J16" i="2"/>
  <c r="J17" i="2" l="1"/>
  <c r="F17" i="2"/>
  <c r="G17" i="2"/>
  <c r="D56" i="2"/>
  <c r="F19" i="2" l="1"/>
  <c r="J18" i="2"/>
  <c r="G19" i="2" s="1"/>
  <c r="I19" i="2" s="1"/>
  <c r="F18" i="2"/>
  <c r="I17" i="2"/>
  <c r="G18" i="2"/>
  <c r="I18" i="2" s="1"/>
  <c r="E20" i="2" l="1"/>
  <c r="J19" i="2"/>
  <c r="F20" i="2" s="1"/>
  <c r="G20" i="2" l="1"/>
  <c r="J20" i="2"/>
  <c r="E21" i="2" s="1"/>
  <c r="G21" i="2"/>
  <c r="I21" i="2" s="1"/>
  <c r="J21" i="2" l="1"/>
  <c r="E22" i="2" s="1"/>
  <c r="I20" i="2"/>
  <c r="F21" i="2"/>
  <c r="F22" i="2" l="1"/>
  <c r="J22" i="2"/>
  <c r="G22" i="2"/>
  <c r="J23" i="2" l="1"/>
  <c r="E24" i="2" s="1"/>
  <c r="F24" i="2"/>
  <c r="G24" i="2"/>
  <c r="I24" i="2" s="1"/>
  <c r="E23" i="2"/>
  <c r="I22" i="2"/>
  <c r="F23" i="2"/>
  <c r="G23" i="2"/>
  <c r="I23" i="2" s="1"/>
  <c r="J24" i="2" l="1"/>
  <c r="E25" i="2"/>
  <c r="F25" i="2"/>
  <c r="F26" i="2" l="1"/>
  <c r="J25" i="2"/>
  <c r="E26" i="2"/>
  <c r="G25" i="2"/>
  <c r="I25" i="2" s="1"/>
  <c r="J26" i="2" l="1"/>
  <c r="G27" i="2"/>
  <c r="I27" i="2" s="1"/>
  <c r="G26" i="2"/>
  <c r="I26" i="2" s="1"/>
  <c r="J27" i="2" l="1"/>
  <c r="E28" i="2"/>
  <c r="F28" i="2"/>
  <c r="F27" i="2"/>
  <c r="E27" i="2"/>
  <c r="J28" i="2" l="1"/>
  <c r="E29" i="2"/>
  <c r="G28" i="2"/>
  <c r="I28" i="2" s="1"/>
  <c r="J29" i="2" l="1"/>
  <c r="F30" i="2" s="1"/>
  <c r="G29" i="2"/>
  <c r="I29" i="2" s="1"/>
  <c r="F29" i="2"/>
  <c r="J30" i="2" l="1"/>
  <c r="G31" i="2" s="1"/>
  <c r="I31" i="2" s="1"/>
  <c r="G30" i="2"/>
  <c r="I30" i="2" s="1"/>
  <c r="E30" i="2"/>
  <c r="F31" i="2" l="1"/>
  <c r="E31" i="2"/>
  <c r="F32" i="2"/>
  <c r="J31" i="2"/>
  <c r="E32" i="2"/>
  <c r="J32" i="2" l="1"/>
  <c r="G32" i="2"/>
  <c r="I32" i="2" s="1"/>
  <c r="J33" i="2" l="1"/>
  <c r="F34" i="2" s="1"/>
  <c r="G33" i="2"/>
  <c r="I33" i="2" s="1"/>
  <c r="F33" i="2"/>
  <c r="E33" i="2"/>
  <c r="G34" i="2" l="1"/>
  <c r="I34" i="2" s="1"/>
  <c r="F35" i="2"/>
  <c r="J34" i="2"/>
  <c r="G35" i="2"/>
  <c r="I35" i="2" s="1"/>
  <c r="E35" i="2"/>
  <c r="E34" i="2"/>
  <c r="G36" i="2" l="1"/>
  <c r="I36" i="2" s="1"/>
  <c r="J35" i="2"/>
  <c r="J36" i="2" l="1"/>
  <c r="F37" i="2" s="1"/>
  <c r="E37" i="2"/>
  <c r="F36" i="2"/>
  <c r="E36" i="2"/>
  <c r="G37" i="2" l="1"/>
  <c r="I37" i="2" s="1"/>
  <c r="G38" i="2"/>
  <c r="I38" i="2" s="1"/>
  <c r="J37" i="2"/>
  <c r="E38" i="2"/>
  <c r="F38" i="2"/>
  <c r="E39" i="2" l="1"/>
  <c r="J38" i="2"/>
  <c r="G39" i="2" s="1"/>
  <c r="I39" i="2" s="1"/>
  <c r="J39" i="2" l="1"/>
  <c r="F40" i="2" s="1"/>
  <c r="F39" i="2"/>
  <c r="E40" i="2" l="1"/>
  <c r="G40" i="2"/>
  <c r="I40" i="2" s="1"/>
  <c r="J40" i="2"/>
  <c r="E41" i="2"/>
  <c r="F41" i="2"/>
  <c r="F42" i="2" l="1"/>
  <c r="G42" i="2"/>
  <c r="I42" i="2" s="1"/>
  <c r="J41" i="2"/>
  <c r="E42" i="2"/>
  <c r="G41" i="2"/>
  <c r="I41" i="2" s="1"/>
  <c r="E43" i="2" l="1"/>
  <c r="F43" i="2"/>
  <c r="J42" i="2"/>
  <c r="G43" i="2"/>
  <c r="I43" i="2" s="1"/>
  <c r="J43" i="2" l="1"/>
  <c r="E44" i="2" s="1"/>
  <c r="G44" i="2" l="1"/>
  <c r="I44" i="2" s="1"/>
  <c r="F44" i="2"/>
  <c r="J44" i="2"/>
  <c r="F45" i="2" s="1"/>
  <c r="E45" i="2" l="1"/>
  <c r="G45" i="2"/>
  <c r="I45" i="2" s="1"/>
  <c r="J45" i="2"/>
  <c r="E46" i="2" s="1"/>
  <c r="G46" i="2" l="1"/>
  <c r="I46" i="2" s="1"/>
  <c r="F46" i="2"/>
  <c r="J46" i="2"/>
  <c r="G47" i="2"/>
  <c r="I47" i="2" s="1"/>
  <c r="E47" i="2"/>
  <c r="F47" i="2"/>
  <c r="F48" i="2" l="1"/>
  <c r="G48" i="2"/>
  <c r="I48" i="2" s="1"/>
  <c r="J47" i="2"/>
  <c r="E48" i="2"/>
  <c r="E49" i="2" l="1"/>
  <c r="J48" i="2"/>
  <c r="J49" i="2" l="1"/>
  <c r="F50" i="2" s="1"/>
  <c r="G49" i="2"/>
  <c r="I49" i="2" s="1"/>
  <c r="F49" i="2"/>
  <c r="E50" i="2" l="1"/>
  <c r="G50" i="2"/>
  <c r="I50" i="2" s="1"/>
  <c r="J50" i="2"/>
  <c r="G51" i="2"/>
  <c r="I51" i="2" s="1"/>
  <c r="E51" i="2"/>
  <c r="E52" i="2" l="1"/>
  <c r="F52" i="2"/>
  <c r="J51" i="2"/>
  <c r="F51" i="2"/>
  <c r="J52" i="2" l="1"/>
  <c r="E53" i="2"/>
  <c r="G52" i="2"/>
  <c r="I52" i="2" s="1"/>
  <c r="G54" i="2" l="1"/>
  <c r="I54" i="2" s="1"/>
  <c r="J53" i="2"/>
  <c r="E54" i="2" s="1"/>
  <c r="G53" i="2"/>
  <c r="I53" i="2" s="1"/>
  <c r="F53" i="2"/>
  <c r="F54" i="2" l="1"/>
  <c r="E55" i="2"/>
  <c r="E56" i="2" s="1"/>
  <c r="J54" i="2"/>
  <c r="J55" i="2" s="1"/>
  <c r="G55" i="2"/>
  <c r="I55" i="2" l="1"/>
  <c r="I56" i="2" s="1"/>
  <c r="G56" i="2"/>
  <c r="F55" i="2"/>
  <c r="F56" i="2" s="1"/>
</calcChain>
</file>

<file path=xl/comments1.xml><?xml version="1.0" encoding="utf-8"?>
<comments xmlns="http://schemas.openxmlformats.org/spreadsheetml/2006/main">
  <authors>
    <author>tc={E0087706-66EC-FA4E-9D27-EDBDFA09A72E}</author>
    <author>tc={9BE2F9BB-FF3F-124D-8DA0-AFFC9C2B82D3}</author>
    <author>tc={3FF08DA9-E4B8-AE4C-B3B9-6AB98E0190C7}</author>
    <author>tc={8F678B7A-FC9E-F745-9448-AF6C6BE02B13}</author>
  </authors>
  <commentList>
    <comment ref="H4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Сумма устанавливается в калькуляторе</t>
        </r>
      </text>
    </comment>
    <comment ref="H5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Ставка остается такой же</t>
        </r>
      </text>
    </comment>
    <comment ref="H8" authorId="2" shapeId="0">
      <text>
        <r>
          <rPr>
            <sz val="11"/>
            <color theme="1"/>
            <rFont val="Calibri"/>
            <family val="2"/>
            <charset val="20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 экспресс лизинге в калькуляторе минимальная сумма авансового платежа (софинансирование) 20%</t>
        </r>
      </text>
    </comment>
    <comment ref="H9" authorId="3" shapeId="0">
      <text>
        <r>
          <rPr>
            <sz val="11"/>
            <color theme="1"/>
            <rFont val="Calibri"/>
            <family val="2"/>
            <charset val="20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Срок также устанавливается в калькуляторе</t>
        </r>
      </text>
    </comment>
  </commentList>
</comments>
</file>

<file path=xl/sharedStrings.xml><?xml version="1.0" encoding="utf-8"?>
<sst xmlns="http://schemas.openxmlformats.org/spreadsheetml/2006/main" count="39" uniqueCount="20">
  <si>
    <t>Лизингополучатель/
Лизинг алушы</t>
  </si>
  <si>
    <t>10% субсидии/
субсидия 10%</t>
  </si>
  <si>
    <t>Остаток основного долга на дату следующего погашения (тенге)/Келесі өтеу күніне негізгі борыштың қалдығы</t>
  </si>
  <si>
    <t>Сумма погашения всего (тенге)/Барлық өтейтін сомасы (теңге)</t>
  </si>
  <si>
    <t>Сумма погашения вознаграждения по лизингу (тенге)/Лизинг бойынша сыйақыны өтейтін сомасы</t>
  </si>
  <si>
    <t>Лизинг бойынша сыйақыны өтеу сомасы (теңге)/Сумма погашения вознаграждения по лизингу (тенге)</t>
  </si>
  <si>
    <t>Сумма погашения  основного долга по лизингу (тенге)/Лизинг бойыншанегізгі борышты өтейтін сомасы (теңге)</t>
  </si>
  <si>
    <t>Дата погашения Заемщиком основного долга и вознаграждения по лизигу/Қарыз алушының қарыз бойынша негізгі борыш пен сыйақыны өтейтін күні</t>
  </si>
  <si>
    <t xml:space="preserve">№ платежа/Төлем 
№
</t>
  </si>
  <si>
    <t>3. График погашения/өтеу кестесі</t>
  </si>
  <si>
    <t>2. Метод погашения лизинговых платежей дифференцированный/Лизингілік төлемдерді өтеу әдісі сараланған.</t>
  </si>
  <si>
    <t>Срок, лет</t>
  </si>
  <si>
    <t>Авансовый платеж</t>
  </si>
  <si>
    <t>Количество дней в месяце/Бір айдағы күн саны</t>
  </si>
  <si>
    <t>Количество дней в году/Бір жылдағы күн саны</t>
  </si>
  <si>
    <t>Сыйақы мөлшерлемесі/Ставка вознаграждения</t>
  </si>
  <si>
    <t xml:space="preserve">Общая стоимость Предмета лизинга (тенге)/ Лизинг затының жалпы құны </t>
  </si>
  <si>
    <t xml:space="preserve">1. Исходные данные/Бастапқы деректер </t>
  </si>
  <si>
    <t>График погашения Лизинговых платежей/Лизинг бойынша төлемдерді өтеу кестесі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</si>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</sst>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[$-F800]dddd\,\ mmmm\ dd\,\ yyyy"/>
    <numFmt numFmtId="165" formatCode="0.0%"/>
    <numFmt numFmtId="166" formatCode="#,##0.00_ ;\-#,##0.00\ "/>
    <numFmt numFmtId="167" formatCode="#,##0\ [$KZT];[Red]\-#,##0\ [$KZT]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auto="1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3" borderId="12" xfId="0" applyFont="1" applyFill="1" applyBorder="1" applyAlignment="1">
      <alignment horizontal="center" vertical="center" wrapText="1"/>
    </xf>
    <xf numFmtId="43" fontId="4" fillId="0" borderId="0" xfId="1" applyFont="1"/>
    <xf numFmtId="14" fontId="4" fillId="0" borderId="0" xfId="0" applyNumberFormat="1" applyFont="1"/>
    <xf numFmtId="43" fontId="3" fillId="0" borderId="0" xfId="1" applyFont="1" applyBorder="1" applyAlignment="1" applyProtection="1">
      <alignment vertical="top"/>
    </xf>
    <xf numFmtId="0" fontId="3" fillId="0" borderId="0" xfId="0" applyFont="1" applyAlignment="1">
      <alignment vertical="top"/>
    </xf>
    <xf numFmtId="0" fontId="6" fillId="0" borderId="0" xfId="0" applyFont="1"/>
    <xf numFmtId="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4" fontId="6" fillId="0" borderId="24" xfId="1" applyNumberFormat="1" applyFont="1" applyBorder="1" applyAlignment="1" applyProtection="1">
      <alignment horizontal="right" vertical="top" indent="1"/>
    </xf>
    <xf numFmtId="4" fontId="7" fillId="0" borderId="24" xfId="1" applyNumberFormat="1" applyFont="1" applyBorder="1" applyAlignment="1" applyProtection="1">
      <alignment horizontal="center" vertical="top"/>
    </xf>
    <xf numFmtId="4" fontId="6" fillId="0" borderId="8" xfId="1" applyNumberFormat="1" applyFont="1" applyBorder="1" applyAlignment="1" applyProtection="1">
      <alignment horizontal="right" vertical="top" indent="1"/>
    </xf>
    <xf numFmtId="4" fontId="6" fillId="0" borderId="9" xfId="1" applyNumberFormat="1" applyFont="1" applyFill="1" applyBorder="1" applyAlignment="1" applyProtection="1">
      <alignment horizontal="right" vertical="top" indent="1"/>
    </xf>
    <xf numFmtId="4" fontId="6" fillId="0" borderId="6" xfId="0" applyNumberFormat="1" applyFont="1" applyBorder="1" applyAlignment="1">
      <alignment horizontal="center" vertical="top"/>
    </xf>
    <xf numFmtId="4" fontId="6" fillId="0" borderId="4" xfId="0" applyNumberFormat="1" applyFont="1" applyBorder="1" applyAlignment="1">
      <alignment horizontal="center" vertical="top"/>
    </xf>
    <xf numFmtId="0" fontId="6" fillId="0" borderId="9" xfId="0" applyFont="1" applyBorder="1" applyAlignment="1">
      <alignment horizontal="center" vertical="center" wrapText="1"/>
    </xf>
    <xf numFmtId="0" fontId="0" fillId="0" borderId="4" xfId="0" applyBorder="1"/>
    <xf numFmtId="9" fontId="0" fillId="0" borderId="0" xfId="0" applyNumberFormat="1"/>
    <xf numFmtId="10" fontId="0" fillId="0" borderId="0" xfId="0" applyNumberFormat="1"/>
    <xf numFmtId="4" fontId="6" fillId="0" borderId="11" xfId="0" applyNumberFormat="1" applyFont="1" applyBorder="1" applyAlignment="1">
      <alignment horizontal="center" vertical="top"/>
    </xf>
    <xf numFmtId="4" fontId="6" fillId="0" borderId="9" xfId="0" applyNumberFormat="1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4" fontId="6" fillId="0" borderId="11" xfId="0" applyNumberFormat="1" applyFont="1" applyBorder="1" applyAlignment="1">
      <alignment horizontal="center" vertical="center" wrapText="1"/>
    </xf>
    <xf numFmtId="4" fontId="6" fillId="0" borderId="9" xfId="0" applyNumberFormat="1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43" fontId="6" fillId="0" borderId="0" xfId="1" applyFont="1"/>
    <xf numFmtId="14" fontId="6" fillId="0" borderId="0" xfId="0" applyNumberFormat="1" applyFont="1"/>
    <xf numFmtId="43" fontId="7" fillId="0" borderId="0" xfId="1" applyFont="1" applyBorder="1" applyAlignment="1" applyProtection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horizontal="center" vertical="top" wrapText="1"/>
    </xf>
    <xf numFmtId="167" fontId="3" fillId="0" borderId="0" xfId="0" applyNumberFormat="1" applyFont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166" fontId="5" fillId="0" borderId="22" xfId="1" applyNumberFormat="1" applyFont="1" applyBorder="1" applyAlignment="1" applyProtection="1">
      <alignment horizontal="center" vertical="center"/>
    </xf>
    <xf numFmtId="166" fontId="5" fillId="0" borderId="21" xfId="1" applyNumberFormat="1" applyFont="1" applyBorder="1" applyAlignment="1" applyProtection="1">
      <alignment horizontal="center" vertical="center"/>
    </xf>
    <xf numFmtId="0" fontId="5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5" fontId="5" fillId="0" borderId="4" xfId="1" applyNumberFormat="1" applyFont="1" applyBorder="1" applyAlignment="1" applyProtection="1">
      <alignment horizontal="center"/>
    </xf>
    <xf numFmtId="165" fontId="5" fillId="0" borderId="3" xfId="1" applyNumberFormat="1" applyFont="1" applyBorder="1" applyAlignment="1" applyProtection="1">
      <alignment horizontal="center"/>
    </xf>
    <xf numFmtId="0" fontId="5" fillId="0" borderId="7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5" fillId="0" borderId="20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" fontId="5" fillId="0" borderId="2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167" fontId="7" fillId="0" borderId="0" xfId="0" applyNumberFormat="1" applyFont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166" fontId="8" fillId="0" borderId="22" xfId="1" applyNumberFormat="1" applyFont="1" applyBorder="1" applyAlignment="1" applyProtection="1">
      <alignment horizontal="center" vertical="center"/>
    </xf>
    <xf numFmtId="166" fontId="8" fillId="0" borderId="21" xfId="1" applyNumberFormat="1" applyFont="1" applyBorder="1" applyAlignment="1" applyProtection="1">
      <alignment horizontal="center" vertical="center"/>
    </xf>
    <xf numFmtId="0" fontId="8" fillId="0" borderId="35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65" fontId="8" fillId="0" borderId="4" xfId="1" applyNumberFormat="1" applyFont="1" applyBorder="1" applyAlignment="1" applyProtection="1">
      <alignment horizontal="center"/>
    </xf>
    <xf numFmtId="165" fontId="8" fillId="0" borderId="3" xfId="1" applyNumberFormat="1" applyFont="1" applyBorder="1" applyAlignment="1" applyProtection="1">
      <alignment horizontal="center"/>
    </xf>
    <xf numFmtId="0" fontId="8" fillId="0" borderId="7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3" xfId="0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0" fontId="8" fillId="0" borderId="32" xfId="0" applyFont="1" applyBorder="1" applyAlignment="1">
      <alignment horizontal="left" vertical="top"/>
    </xf>
    <xf numFmtId="9" fontId="8" fillId="0" borderId="26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0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left" vertical="center" wrapText="1" indent="1"/>
    </xf>
    <xf numFmtId="4" fontId="6" fillId="0" borderId="30" xfId="1" applyNumberFormat="1" applyFont="1" applyFill="1" applyBorder="1" applyAlignment="1" applyProtection="1">
      <alignment horizontal="center" vertical="top"/>
    </xf>
    <xf numFmtId="4" fontId="6" fillId="0" borderId="29" xfId="1" applyNumberFormat="1" applyFont="1" applyFill="1" applyBorder="1" applyAlignment="1" applyProtection="1">
      <alignment horizontal="center" vertical="top"/>
    </xf>
    <xf numFmtId="164" fontId="6" fillId="0" borderId="6" xfId="0" applyNumberFormat="1" applyFont="1" applyBorder="1" applyAlignment="1">
      <alignment horizontal="left" vertical="center" wrapText="1" indent="1"/>
    </xf>
    <xf numFmtId="164" fontId="6" fillId="0" borderId="5" xfId="0" applyNumberFormat="1" applyFont="1" applyBorder="1" applyAlignment="1">
      <alignment horizontal="left" vertical="center" wrapText="1" indent="1"/>
    </xf>
    <xf numFmtId="4" fontId="6" fillId="0" borderId="6" xfId="1" applyNumberFormat="1" applyFont="1" applyFill="1" applyBorder="1" applyAlignment="1" applyProtection="1">
      <alignment horizontal="center" vertical="top"/>
    </xf>
    <xf numFmtId="4" fontId="6" fillId="0" borderId="5" xfId="1" applyNumberFormat="1" applyFont="1" applyFill="1" applyBorder="1" applyAlignment="1" applyProtection="1">
      <alignment horizontal="center" vertical="top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7" fillId="0" borderId="26" xfId="1" applyNumberFormat="1" applyFont="1" applyFill="1" applyBorder="1" applyAlignment="1" applyProtection="1">
      <alignment horizontal="center" vertical="top"/>
    </xf>
    <xf numFmtId="4" fontId="7" fillId="0" borderId="25" xfId="1" applyNumberFormat="1" applyFont="1" applyFill="1" applyBorder="1" applyAlignment="1" applyProtection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igerim Gainullina" id="{84F33884-5A42-A54C-84DA-743EF3A53B64}" userId="S::aigerim.gainullina@nu.edu.kz::54f601cf-909a-4b95-95c5-967a41dccf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1-04-05T12:35:35.33" personId="{84F33884-5A42-A54C-84DA-743EF3A53B64}" id="{E0087706-66EC-FA4E-9D27-EDBDFA09A72E}">
    <text>Сумма устанавливается в калькуляторе</text>
  </threadedComment>
  <threadedComment ref="H5" dT="2021-04-05T12:35:12.83" personId="{84F33884-5A42-A54C-84DA-743EF3A53B64}" id="{9BE2F9BB-FF3F-124D-8DA0-AFFC9C2B82D3}">
    <text>Ставка остается такой же</text>
  </threadedComment>
  <threadedComment ref="H8" dT="2021-04-05T12:34:06.10" personId="{84F33884-5A42-A54C-84DA-743EF3A53B64}" id="{3FF08DA9-E4B8-AE4C-B3B9-6AB98E0190C7}">
    <text>В экспресс лизинге в калькуляторе минимальная сумма авансового платежа (софинансирование) 20%</text>
  </threadedComment>
  <threadedComment ref="H9" dT="2021-04-05T12:34:51.06" personId="{84F33884-5A42-A54C-84DA-743EF3A53B64}" id="{8F678B7A-FC9E-F745-9448-AF6C6BE02B13}">
    <text>Срок также устанавливается в калькуляторе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zoomScale="90" zoomScaleNormal="90" workbookViewId="0">
      <selection activeCell="H23" sqref="H23"/>
    </sheetView>
  </sheetViews>
  <sheetFormatPr defaultColWidth="9.140625" defaultRowHeight="12.75" x14ac:dyDescent="0.2"/>
  <cols>
    <col min="1" max="1" width="9.140625" style="1"/>
    <col min="2" max="2" width="14.42578125" style="1" customWidth="1"/>
    <col min="3" max="3" width="9.140625" style="1"/>
    <col min="4" max="6" width="20" style="1" customWidth="1"/>
    <col min="7" max="7" width="9.140625" style="1"/>
    <col min="8" max="8" width="15" style="1" customWidth="1"/>
    <col min="9" max="9" width="20" style="1" customWidth="1"/>
    <col min="10" max="10" width="25.28515625" style="1" customWidth="1"/>
    <col min="11" max="16384" width="9.140625" style="1"/>
  </cols>
  <sheetData>
    <row r="1" spans="1:11" x14ac:dyDescent="0.2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3.5" thickBot="1" x14ac:dyDescent="0.25">
      <c r="A3" s="35" t="s">
        <v>17</v>
      </c>
      <c r="B3" s="35"/>
      <c r="C3" s="35"/>
      <c r="D3" s="35"/>
      <c r="E3" s="35"/>
      <c r="F3" s="35"/>
      <c r="G3" s="35"/>
      <c r="H3" s="35"/>
      <c r="I3" s="35"/>
      <c r="J3" s="35"/>
      <c r="K3" s="2"/>
    </row>
    <row r="4" spans="1:11" x14ac:dyDescent="0.2">
      <c r="A4" s="36" t="s">
        <v>16</v>
      </c>
      <c r="B4" s="37"/>
      <c r="C4" s="37"/>
      <c r="D4" s="37"/>
      <c r="E4" s="37"/>
      <c r="F4" s="37"/>
      <c r="G4" s="37"/>
      <c r="H4" s="38"/>
      <c r="I4" s="38"/>
      <c r="J4" s="39"/>
      <c r="K4" s="2"/>
    </row>
    <row r="5" spans="1:11" x14ac:dyDescent="0.2">
      <c r="A5" s="40" t="s">
        <v>15</v>
      </c>
      <c r="B5" s="41"/>
      <c r="C5" s="41"/>
      <c r="D5" s="41"/>
      <c r="E5" s="41"/>
      <c r="F5" s="41"/>
      <c r="G5" s="41"/>
      <c r="H5" s="42"/>
      <c r="I5" s="42"/>
      <c r="J5" s="43"/>
      <c r="K5" s="2"/>
    </row>
    <row r="6" spans="1:11" x14ac:dyDescent="0.2">
      <c r="A6" s="44" t="s">
        <v>14</v>
      </c>
      <c r="B6" s="45"/>
      <c r="C6" s="45"/>
      <c r="D6" s="45"/>
      <c r="E6" s="45"/>
      <c r="F6" s="45"/>
      <c r="G6" s="45"/>
      <c r="H6" s="46"/>
      <c r="I6" s="46"/>
      <c r="J6" s="47"/>
      <c r="K6" s="2"/>
    </row>
    <row r="7" spans="1:11" x14ac:dyDescent="0.2">
      <c r="A7" s="44" t="s">
        <v>13</v>
      </c>
      <c r="B7" s="45"/>
      <c r="C7" s="45"/>
      <c r="D7" s="45"/>
      <c r="E7" s="45"/>
      <c r="F7" s="45"/>
      <c r="G7" s="45"/>
      <c r="H7" s="46"/>
      <c r="I7" s="46"/>
      <c r="J7" s="47"/>
      <c r="K7" s="2"/>
    </row>
    <row r="8" spans="1:11" x14ac:dyDescent="0.2">
      <c r="A8" s="44" t="s">
        <v>12</v>
      </c>
      <c r="B8" s="45"/>
      <c r="C8" s="45"/>
      <c r="D8" s="45"/>
      <c r="E8" s="45"/>
      <c r="F8" s="45"/>
      <c r="G8" s="45"/>
      <c r="H8" s="48"/>
      <c r="I8" s="46"/>
      <c r="J8" s="47"/>
      <c r="K8" s="2"/>
    </row>
    <row r="9" spans="1:11" ht="13.5" thickBot="1" x14ac:dyDescent="0.25">
      <c r="A9" s="49" t="s">
        <v>11</v>
      </c>
      <c r="B9" s="50"/>
      <c r="C9" s="50"/>
      <c r="D9" s="50"/>
      <c r="E9" s="50"/>
      <c r="F9" s="50"/>
      <c r="G9" s="50"/>
      <c r="H9" s="51"/>
      <c r="I9" s="51"/>
      <c r="J9" s="52"/>
      <c r="K9" s="2"/>
    </row>
    <row r="10" spans="1:11" x14ac:dyDescent="0.2">
      <c r="A10" s="53" t="s">
        <v>10</v>
      </c>
      <c r="B10" s="53"/>
      <c r="C10" s="53"/>
      <c r="D10" s="53"/>
      <c r="E10" s="53"/>
      <c r="F10" s="53"/>
      <c r="G10" s="53"/>
      <c r="H10" s="53"/>
      <c r="I10" s="53"/>
      <c r="J10" s="53"/>
      <c r="K10" s="2"/>
    </row>
    <row r="11" spans="1:11" x14ac:dyDescent="0.2">
      <c r="A11" s="8"/>
      <c r="B11" s="8"/>
      <c r="C11" s="8"/>
      <c r="D11" s="8"/>
      <c r="E11" s="8"/>
      <c r="F11" s="8"/>
      <c r="G11" s="8"/>
      <c r="H11" s="8"/>
      <c r="I11" s="8"/>
      <c r="J11" s="7"/>
      <c r="K11" s="6"/>
    </row>
    <row r="12" spans="1:11" ht="13.5" thickBot="1" x14ac:dyDescent="0.25">
      <c r="A12" s="53" t="s">
        <v>9</v>
      </c>
      <c r="B12" s="53"/>
      <c r="C12" s="53"/>
      <c r="D12" s="53"/>
      <c r="E12" s="53"/>
      <c r="F12" s="53"/>
      <c r="G12" s="53"/>
      <c r="H12" s="53"/>
      <c r="I12" s="53"/>
      <c r="J12" s="53"/>
      <c r="K12" s="5"/>
    </row>
    <row r="13" spans="1:11" ht="39.75" customHeight="1" x14ac:dyDescent="0.2">
      <c r="A13" s="54" t="s">
        <v>8</v>
      </c>
      <c r="B13" s="56" t="s">
        <v>7</v>
      </c>
      <c r="C13" s="57"/>
      <c r="D13" s="60" t="s">
        <v>6</v>
      </c>
      <c r="E13" s="62" t="s">
        <v>5</v>
      </c>
      <c r="F13" s="62"/>
      <c r="G13" s="56" t="s">
        <v>4</v>
      </c>
      <c r="H13" s="57"/>
      <c r="I13" s="60" t="s">
        <v>3</v>
      </c>
      <c r="J13" s="63" t="s">
        <v>2</v>
      </c>
      <c r="K13" s="3"/>
    </row>
    <row r="14" spans="1:11" ht="71.099999999999994" customHeight="1" thickBot="1" x14ac:dyDescent="0.25">
      <c r="A14" s="55"/>
      <c r="B14" s="58"/>
      <c r="C14" s="59"/>
      <c r="D14" s="61"/>
      <c r="E14" s="4" t="s">
        <v>1</v>
      </c>
      <c r="F14" s="4" t="s">
        <v>0</v>
      </c>
      <c r="G14" s="58"/>
      <c r="H14" s="59"/>
      <c r="I14" s="61"/>
      <c r="J14" s="64"/>
      <c r="K14" s="3"/>
    </row>
  </sheetData>
  <mergeCells count="23">
    <mergeCell ref="A8:G8"/>
    <mergeCell ref="H8:J8"/>
    <mergeCell ref="A9:G9"/>
    <mergeCell ref="H9:J9"/>
    <mergeCell ref="A10:J10"/>
    <mergeCell ref="A12:J12"/>
    <mergeCell ref="A13:A14"/>
    <mergeCell ref="B13:C14"/>
    <mergeCell ref="D13:D14"/>
    <mergeCell ref="E13:F13"/>
    <mergeCell ref="G13:H14"/>
    <mergeCell ref="I13:I14"/>
    <mergeCell ref="J13:J14"/>
    <mergeCell ref="A1:J1"/>
    <mergeCell ref="A3:J3"/>
    <mergeCell ref="A4:G4"/>
    <mergeCell ref="H4:J4"/>
    <mergeCell ref="A5:G5"/>
    <mergeCell ref="H5:J5"/>
    <mergeCell ref="A6:G6"/>
    <mergeCell ref="H6:J6"/>
    <mergeCell ref="A7:G7"/>
    <mergeCell ref="H7:J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zoomScale="70" zoomScaleNormal="70" workbookViewId="0">
      <selection activeCell="G17" sqref="G17:H17"/>
    </sheetView>
  </sheetViews>
  <sheetFormatPr defaultColWidth="8.85546875" defaultRowHeight="15" x14ac:dyDescent="0.25"/>
  <cols>
    <col min="2" max="2" width="14.42578125" customWidth="1"/>
    <col min="4" max="4" width="22.28515625" customWidth="1"/>
    <col min="5" max="5" width="20" customWidth="1"/>
    <col min="6" max="6" width="23.42578125" customWidth="1"/>
    <col min="8" max="8" width="15" customWidth="1"/>
    <col min="9" max="9" width="20" customWidth="1"/>
    <col min="10" max="10" width="25.28515625" customWidth="1"/>
  </cols>
  <sheetData>
    <row r="1" spans="1:15" ht="15.75" x14ac:dyDescent="0.25">
      <c r="A1" s="65" t="s">
        <v>18</v>
      </c>
      <c r="B1" s="65"/>
      <c r="C1" s="65"/>
      <c r="D1" s="65"/>
      <c r="E1" s="65"/>
      <c r="F1" s="65"/>
      <c r="G1" s="65"/>
      <c r="H1" s="65"/>
      <c r="I1" s="65"/>
      <c r="J1" s="65"/>
      <c r="K1" s="9"/>
    </row>
    <row r="2" spans="1:15" ht="15.7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5" ht="16.5" thickBot="1" x14ac:dyDescent="0.3">
      <c r="A3" s="66" t="s">
        <v>17</v>
      </c>
      <c r="B3" s="66"/>
      <c r="C3" s="66"/>
      <c r="D3" s="66"/>
      <c r="E3" s="66"/>
      <c r="F3" s="66"/>
      <c r="G3" s="66"/>
      <c r="H3" s="66"/>
      <c r="I3" s="66"/>
      <c r="J3" s="66"/>
      <c r="K3" s="9"/>
    </row>
    <row r="4" spans="1:15" ht="15.75" x14ac:dyDescent="0.25">
      <c r="A4" s="67" t="s">
        <v>16</v>
      </c>
      <c r="B4" s="68"/>
      <c r="C4" s="68"/>
      <c r="D4" s="68"/>
      <c r="E4" s="68"/>
      <c r="F4" s="68"/>
      <c r="G4" s="68"/>
      <c r="H4" s="69">
        <v>35000000</v>
      </c>
      <c r="I4" s="69"/>
      <c r="J4" s="70"/>
      <c r="K4" s="9"/>
    </row>
    <row r="5" spans="1:15" ht="15.75" x14ac:dyDescent="0.25">
      <c r="A5" s="71" t="s">
        <v>15</v>
      </c>
      <c r="B5" s="72"/>
      <c r="C5" s="72"/>
      <c r="D5" s="72"/>
      <c r="E5" s="72"/>
      <c r="F5" s="72"/>
      <c r="G5" s="73"/>
      <c r="H5" s="74">
        <v>0.17</v>
      </c>
      <c r="I5" s="74"/>
      <c r="J5" s="75"/>
      <c r="K5" s="9"/>
    </row>
    <row r="6" spans="1:15" ht="15.75" x14ac:dyDescent="0.25">
      <c r="A6" s="76" t="s">
        <v>14</v>
      </c>
      <c r="B6" s="77"/>
      <c r="C6" s="77"/>
      <c r="D6" s="77"/>
      <c r="E6" s="77"/>
      <c r="F6" s="77"/>
      <c r="G6" s="77"/>
      <c r="H6" s="78">
        <v>360</v>
      </c>
      <c r="I6" s="78"/>
      <c r="J6" s="79"/>
      <c r="K6" s="9"/>
    </row>
    <row r="7" spans="1:15" ht="15.75" x14ac:dyDescent="0.25">
      <c r="A7" s="76" t="s">
        <v>13</v>
      </c>
      <c r="B7" s="77"/>
      <c r="C7" s="77"/>
      <c r="D7" s="77"/>
      <c r="E7" s="77"/>
      <c r="F7" s="77"/>
      <c r="G7" s="77"/>
      <c r="H7" s="78">
        <v>30</v>
      </c>
      <c r="I7" s="78"/>
      <c r="J7" s="79"/>
      <c r="K7" s="9"/>
    </row>
    <row r="8" spans="1:15" ht="16.5" thickBot="1" x14ac:dyDescent="0.3">
      <c r="A8" s="80" t="s">
        <v>12</v>
      </c>
      <c r="B8" s="81"/>
      <c r="C8" s="81"/>
      <c r="D8" s="81"/>
      <c r="E8" s="81"/>
      <c r="F8" s="81"/>
      <c r="G8" s="82"/>
      <c r="H8" s="83">
        <v>0.15</v>
      </c>
      <c r="I8" s="84"/>
      <c r="J8" s="85"/>
      <c r="K8" s="9"/>
    </row>
    <row r="9" spans="1:15" ht="16.5" thickBot="1" x14ac:dyDescent="0.3">
      <c r="A9" s="86" t="s">
        <v>11</v>
      </c>
      <c r="B9" s="87"/>
      <c r="C9" s="87"/>
      <c r="D9" s="87"/>
      <c r="E9" s="87"/>
      <c r="F9" s="87"/>
      <c r="G9" s="87"/>
      <c r="H9" s="88">
        <v>10</v>
      </c>
      <c r="I9" s="88"/>
      <c r="J9" s="89"/>
      <c r="K9" s="9"/>
    </row>
    <row r="10" spans="1:15" ht="15.75" x14ac:dyDescent="0.25">
      <c r="A10" s="90" t="s">
        <v>10</v>
      </c>
      <c r="B10" s="90"/>
      <c r="C10" s="90"/>
      <c r="D10" s="90"/>
      <c r="E10" s="90"/>
      <c r="F10" s="90"/>
      <c r="G10" s="90"/>
      <c r="H10" s="90"/>
      <c r="I10" s="90"/>
      <c r="J10" s="90"/>
      <c r="K10" s="9"/>
    </row>
    <row r="11" spans="1:15" ht="15.75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2"/>
      <c r="K11" s="31"/>
    </row>
    <row r="12" spans="1:15" ht="16.5" thickBot="1" x14ac:dyDescent="0.3">
      <c r="A12" s="90" t="s">
        <v>9</v>
      </c>
      <c r="B12" s="90"/>
      <c r="C12" s="90"/>
      <c r="D12" s="90"/>
      <c r="E12" s="90"/>
      <c r="F12" s="90"/>
      <c r="G12" s="90"/>
      <c r="H12" s="90"/>
      <c r="I12" s="90"/>
      <c r="J12" s="90"/>
      <c r="K12" s="30"/>
    </row>
    <row r="13" spans="1:15" s="1" customFormat="1" ht="96" customHeight="1" x14ac:dyDescent="0.2">
      <c r="A13" s="91" t="s">
        <v>8</v>
      </c>
      <c r="B13" s="93" t="s">
        <v>7</v>
      </c>
      <c r="C13" s="94"/>
      <c r="D13" s="97" t="s">
        <v>6</v>
      </c>
      <c r="E13" s="99" t="s">
        <v>5</v>
      </c>
      <c r="F13" s="99"/>
      <c r="G13" s="93" t="s">
        <v>4</v>
      </c>
      <c r="H13" s="94"/>
      <c r="I13" s="97" t="s">
        <v>3</v>
      </c>
      <c r="J13" s="100" t="s">
        <v>2</v>
      </c>
      <c r="K13" s="3"/>
    </row>
    <row r="14" spans="1:15" s="1" customFormat="1" ht="71.099999999999994" customHeight="1" thickBot="1" x14ac:dyDescent="0.25">
      <c r="A14" s="92"/>
      <c r="B14" s="95"/>
      <c r="C14" s="96"/>
      <c r="D14" s="98"/>
      <c r="E14" s="29" t="s">
        <v>1</v>
      </c>
      <c r="F14" s="29" t="s">
        <v>0</v>
      </c>
      <c r="G14" s="95"/>
      <c r="H14" s="96"/>
      <c r="I14" s="98"/>
      <c r="J14" s="101"/>
      <c r="K14" s="3"/>
    </row>
    <row r="15" spans="1:15" ht="15.75" x14ac:dyDescent="0.25">
      <c r="A15" s="20">
        <v>1</v>
      </c>
      <c r="B15" s="102">
        <v>44075</v>
      </c>
      <c r="C15" s="102"/>
      <c r="D15" s="28">
        <f>H4*H8</f>
        <v>5250000</v>
      </c>
      <c r="E15" s="27"/>
      <c r="F15" s="27"/>
      <c r="G15" s="103">
        <v>0</v>
      </c>
      <c r="H15" s="104"/>
      <c r="I15" s="17">
        <f t="shared" ref="I15:I55" si="0">G15+D15</f>
        <v>5250000</v>
      </c>
      <c r="J15" s="16">
        <f>H4-D15</f>
        <v>29750000</v>
      </c>
      <c r="K15" s="26"/>
    </row>
    <row r="16" spans="1:15" ht="15.75" x14ac:dyDescent="0.25">
      <c r="A16" s="20">
        <v>2</v>
      </c>
      <c r="B16" s="105">
        <v>44166</v>
      </c>
      <c r="C16" s="106"/>
      <c r="D16" s="25"/>
      <c r="E16" s="24">
        <f>J15*10%/360*89</f>
        <v>735486.11111111112</v>
      </c>
      <c r="F16" s="24">
        <f>J15*7%/360*89</f>
        <v>514840.27777777781</v>
      </c>
      <c r="G16" s="107">
        <f>J15*H5/360*89</f>
        <v>1250326.388888889</v>
      </c>
      <c r="H16" s="108"/>
      <c r="I16" s="17">
        <f t="shared" si="0"/>
        <v>1250326.388888889</v>
      </c>
      <c r="J16" s="16">
        <f t="shared" ref="J16:J55" si="1">J15-D16</f>
        <v>29750000</v>
      </c>
      <c r="K16" s="9"/>
      <c r="L16" s="22"/>
      <c r="O16" s="23"/>
    </row>
    <row r="17" spans="1:12" ht="15.75" x14ac:dyDescent="0.25">
      <c r="A17" s="20">
        <v>3</v>
      </c>
      <c r="B17" s="102">
        <v>44256</v>
      </c>
      <c r="C17" s="102"/>
      <c r="D17" s="19"/>
      <c r="E17" s="18">
        <f t="shared" ref="E17:E54" si="2">J15*10%/360*1+J16*10%/360*89</f>
        <v>743750</v>
      </c>
      <c r="F17" s="18">
        <f t="shared" ref="F17:F54" si="3">J15*7%/360*1+J16*7%/360*89</f>
        <v>520625.00000000006</v>
      </c>
      <c r="G17" s="107">
        <f t="shared" ref="G17:G54" si="4">J15*$H$5/360*1+J16*$H$5/360*89</f>
        <v>1264375</v>
      </c>
      <c r="H17" s="108"/>
      <c r="I17" s="17">
        <f t="shared" si="0"/>
        <v>1264375</v>
      </c>
      <c r="J17" s="16">
        <f t="shared" si="1"/>
        <v>29750000</v>
      </c>
      <c r="K17" s="9"/>
      <c r="L17" s="22"/>
    </row>
    <row r="18" spans="1:12" ht="15.75" x14ac:dyDescent="0.25">
      <c r="A18" s="20">
        <v>4</v>
      </c>
      <c r="B18" s="105">
        <v>44348</v>
      </c>
      <c r="C18" s="106"/>
      <c r="D18" s="21"/>
      <c r="E18" s="18">
        <f t="shared" si="2"/>
        <v>743750</v>
      </c>
      <c r="F18" s="18">
        <f t="shared" si="3"/>
        <v>520625.00000000006</v>
      </c>
      <c r="G18" s="107">
        <f t="shared" si="4"/>
        <v>1264375</v>
      </c>
      <c r="H18" s="108"/>
      <c r="I18" s="17">
        <f t="shared" si="0"/>
        <v>1264375</v>
      </c>
      <c r="J18" s="16">
        <f t="shared" si="1"/>
        <v>29750000</v>
      </c>
      <c r="K18" s="9"/>
    </row>
    <row r="19" spans="1:12" ht="15.75" x14ac:dyDescent="0.25">
      <c r="A19" s="20">
        <v>5</v>
      </c>
      <c r="B19" s="102">
        <v>44440</v>
      </c>
      <c r="C19" s="102"/>
      <c r="D19" s="19">
        <f>J15/H9</f>
        <v>2975000</v>
      </c>
      <c r="E19" s="18">
        <f t="shared" si="2"/>
        <v>743750</v>
      </c>
      <c r="F19" s="18">
        <f t="shared" si="3"/>
        <v>520625.00000000006</v>
      </c>
      <c r="G19" s="107">
        <f t="shared" si="4"/>
        <v>1264375</v>
      </c>
      <c r="H19" s="108"/>
      <c r="I19" s="17">
        <f t="shared" si="0"/>
        <v>4239375</v>
      </c>
      <c r="J19" s="16">
        <f t="shared" si="1"/>
        <v>26775000</v>
      </c>
      <c r="K19" s="9"/>
    </row>
    <row r="20" spans="1:12" ht="15.75" x14ac:dyDescent="0.25">
      <c r="A20" s="20">
        <v>6</v>
      </c>
      <c r="B20" s="105">
        <v>44531</v>
      </c>
      <c r="C20" s="106"/>
      <c r="D20" s="19"/>
      <c r="E20" s="18">
        <f t="shared" si="2"/>
        <v>670201.38888888888</v>
      </c>
      <c r="F20" s="18">
        <f t="shared" si="3"/>
        <v>469140.97222222231</v>
      </c>
      <c r="G20" s="107">
        <f t="shared" si="4"/>
        <v>1139342.361111111</v>
      </c>
      <c r="H20" s="108"/>
      <c r="I20" s="17">
        <f t="shared" si="0"/>
        <v>1139342.361111111</v>
      </c>
      <c r="J20" s="16">
        <f t="shared" si="1"/>
        <v>26775000</v>
      </c>
      <c r="K20" s="9"/>
    </row>
    <row r="21" spans="1:12" ht="15.75" x14ac:dyDescent="0.25">
      <c r="A21" s="20">
        <v>7</v>
      </c>
      <c r="B21" s="102">
        <v>44621</v>
      </c>
      <c r="C21" s="102"/>
      <c r="D21" s="19"/>
      <c r="E21" s="18">
        <f t="shared" si="2"/>
        <v>669375</v>
      </c>
      <c r="F21" s="18">
        <f t="shared" si="3"/>
        <v>468562.50000000006</v>
      </c>
      <c r="G21" s="107">
        <f t="shared" si="4"/>
        <v>1137937.5</v>
      </c>
      <c r="H21" s="108"/>
      <c r="I21" s="17">
        <f t="shared" si="0"/>
        <v>1137937.5</v>
      </c>
      <c r="J21" s="16">
        <f t="shared" si="1"/>
        <v>26775000</v>
      </c>
      <c r="K21" s="9"/>
    </row>
    <row r="22" spans="1:12" ht="15.75" x14ac:dyDescent="0.25">
      <c r="A22" s="20">
        <v>8</v>
      </c>
      <c r="B22" s="105">
        <v>44713</v>
      </c>
      <c r="C22" s="106"/>
      <c r="D22" s="21"/>
      <c r="E22" s="18">
        <f t="shared" si="2"/>
        <v>669375</v>
      </c>
      <c r="F22" s="18">
        <f t="shared" si="3"/>
        <v>468562.50000000006</v>
      </c>
      <c r="G22" s="107">
        <f t="shared" si="4"/>
        <v>1137937.5</v>
      </c>
      <c r="H22" s="108"/>
      <c r="I22" s="17">
        <f t="shared" si="0"/>
        <v>1137937.5</v>
      </c>
      <c r="J22" s="16">
        <f t="shared" si="1"/>
        <v>26775000</v>
      </c>
      <c r="K22" s="9"/>
    </row>
    <row r="23" spans="1:12" ht="15.75" x14ac:dyDescent="0.25">
      <c r="A23" s="20">
        <v>9</v>
      </c>
      <c r="B23" s="102">
        <v>44805</v>
      </c>
      <c r="C23" s="102"/>
      <c r="D23" s="19">
        <f>D19</f>
        <v>2975000</v>
      </c>
      <c r="E23" s="18">
        <f t="shared" si="2"/>
        <v>669375</v>
      </c>
      <c r="F23" s="18">
        <f t="shared" si="3"/>
        <v>468562.50000000006</v>
      </c>
      <c r="G23" s="107">
        <f t="shared" si="4"/>
        <v>1137937.5</v>
      </c>
      <c r="H23" s="108"/>
      <c r="I23" s="17">
        <f t="shared" si="0"/>
        <v>4112937.5</v>
      </c>
      <c r="J23" s="16">
        <f t="shared" si="1"/>
        <v>23800000</v>
      </c>
      <c r="K23" s="9"/>
    </row>
    <row r="24" spans="1:12" ht="15.75" x14ac:dyDescent="0.25">
      <c r="A24" s="20">
        <v>10</v>
      </c>
      <c r="B24" s="105">
        <v>44896</v>
      </c>
      <c r="C24" s="106"/>
      <c r="D24" s="19"/>
      <c r="E24" s="18">
        <f t="shared" si="2"/>
        <v>595826.38888888888</v>
      </c>
      <c r="F24" s="18">
        <f t="shared" si="3"/>
        <v>417078.47222222225</v>
      </c>
      <c r="G24" s="107">
        <f t="shared" si="4"/>
        <v>1012904.8611111112</v>
      </c>
      <c r="H24" s="108"/>
      <c r="I24" s="17">
        <f t="shared" si="0"/>
        <v>1012904.8611111112</v>
      </c>
      <c r="J24" s="16">
        <f t="shared" si="1"/>
        <v>23800000</v>
      </c>
      <c r="K24" s="9"/>
    </row>
    <row r="25" spans="1:12" ht="15.75" x14ac:dyDescent="0.25">
      <c r="A25" s="20">
        <v>11</v>
      </c>
      <c r="B25" s="102">
        <v>44986</v>
      </c>
      <c r="C25" s="102"/>
      <c r="D25" s="19"/>
      <c r="E25" s="18">
        <f t="shared" si="2"/>
        <v>595000</v>
      </c>
      <c r="F25" s="18">
        <f t="shared" si="3"/>
        <v>416500</v>
      </c>
      <c r="G25" s="107">
        <f t="shared" si="4"/>
        <v>1011500.0000000001</v>
      </c>
      <c r="H25" s="108"/>
      <c r="I25" s="17">
        <f t="shared" si="0"/>
        <v>1011500.0000000001</v>
      </c>
      <c r="J25" s="16">
        <f t="shared" si="1"/>
        <v>23800000</v>
      </c>
      <c r="K25" s="9"/>
    </row>
    <row r="26" spans="1:12" ht="15.75" x14ac:dyDescent="0.25">
      <c r="A26" s="20">
        <v>12</v>
      </c>
      <c r="B26" s="105">
        <v>45078</v>
      </c>
      <c r="C26" s="106"/>
      <c r="D26" s="21"/>
      <c r="E26" s="18">
        <f t="shared" si="2"/>
        <v>595000</v>
      </c>
      <c r="F26" s="18">
        <f t="shared" si="3"/>
        <v>416500</v>
      </c>
      <c r="G26" s="107">
        <f t="shared" si="4"/>
        <v>1011500.0000000001</v>
      </c>
      <c r="H26" s="108"/>
      <c r="I26" s="17">
        <f t="shared" si="0"/>
        <v>1011500.0000000001</v>
      </c>
      <c r="J26" s="16">
        <f t="shared" si="1"/>
        <v>23800000</v>
      </c>
      <c r="K26" s="9"/>
    </row>
    <row r="27" spans="1:12" ht="15.75" x14ac:dyDescent="0.25">
      <c r="A27" s="20">
        <v>13</v>
      </c>
      <c r="B27" s="102">
        <v>45170</v>
      </c>
      <c r="C27" s="102"/>
      <c r="D27" s="19">
        <f>D23</f>
        <v>2975000</v>
      </c>
      <c r="E27" s="18">
        <f t="shared" si="2"/>
        <v>595000</v>
      </c>
      <c r="F27" s="18">
        <f t="shared" si="3"/>
        <v>416500</v>
      </c>
      <c r="G27" s="107">
        <f t="shared" si="4"/>
        <v>1011500.0000000001</v>
      </c>
      <c r="H27" s="108"/>
      <c r="I27" s="17">
        <f t="shared" si="0"/>
        <v>3986500</v>
      </c>
      <c r="J27" s="16">
        <f t="shared" si="1"/>
        <v>20825000</v>
      </c>
      <c r="K27" s="9"/>
    </row>
    <row r="28" spans="1:12" ht="15.75" x14ac:dyDescent="0.25">
      <c r="A28" s="20">
        <v>14</v>
      </c>
      <c r="B28" s="105">
        <v>45261</v>
      </c>
      <c r="C28" s="106"/>
      <c r="D28" s="19"/>
      <c r="E28" s="18">
        <f t="shared" si="2"/>
        <v>521451.38888888893</v>
      </c>
      <c r="F28" s="18">
        <f t="shared" si="3"/>
        <v>365015.97222222225</v>
      </c>
      <c r="G28" s="107">
        <f t="shared" si="4"/>
        <v>886467.36111111124</v>
      </c>
      <c r="H28" s="108"/>
      <c r="I28" s="17">
        <f t="shared" si="0"/>
        <v>886467.36111111124</v>
      </c>
      <c r="J28" s="16">
        <f t="shared" si="1"/>
        <v>20825000</v>
      </c>
      <c r="K28" s="9"/>
    </row>
    <row r="29" spans="1:12" ht="15.75" x14ac:dyDescent="0.25">
      <c r="A29" s="20">
        <v>15</v>
      </c>
      <c r="B29" s="102">
        <v>45352</v>
      </c>
      <c r="C29" s="102"/>
      <c r="D29" s="19"/>
      <c r="E29" s="18">
        <f t="shared" si="2"/>
        <v>520625.00000000006</v>
      </c>
      <c r="F29" s="18">
        <f t="shared" si="3"/>
        <v>364437.50000000006</v>
      </c>
      <c r="G29" s="107">
        <f t="shared" si="4"/>
        <v>885062.50000000012</v>
      </c>
      <c r="H29" s="108"/>
      <c r="I29" s="17">
        <f t="shared" si="0"/>
        <v>885062.50000000012</v>
      </c>
      <c r="J29" s="16">
        <f t="shared" si="1"/>
        <v>20825000</v>
      </c>
      <c r="K29" s="9"/>
    </row>
    <row r="30" spans="1:12" ht="15.75" x14ac:dyDescent="0.25">
      <c r="A30" s="20">
        <v>16</v>
      </c>
      <c r="B30" s="105">
        <v>45444</v>
      </c>
      <c r="C30" s="106"/>
      <c r="D30" s="21"/>
      <c r="E30" s="18">
        <f t="shared" si="2"/>
        <v>520625.00000000006</v>
      </c>
      <c r="F30" s="18">
        <f t="shared" si="3"/>
        <v>364437.50000000006</v>
      </c>
      <c r="G30" s="107">
        <f t="shared" si="4"/>
        <v>885062.50000000012</v>
      </c>
      <c r="H30" s="108"/>
      <c r="I30" s="17">
        <f t="shared" si="0"/>
        <v>885062.50000000012</v>
      </c>
      <c r="J30" s="16">
        <f t="shared" si="1"/>
        <v>20825000</v>
      </c>
      <c r="K30" s="9"/>
    </row>
    <row r="31" spans="1:12" ht="15.75" x14ac:dyDescent="0.25">
      <c r="A31" s="20">
        <v>17</v>
      </c>
      <c r="B31" s="102">
        <v>45536</v>
      </c>
      <c r="C31" s="102"/>
      <c r="D31" s="19">
        <f>D27</f>
        <v>2975000</v>
      </c>
      <c r="E31" s="18">
        <f t="shared" si="2"/>
        <v>520625.00000000006</v>
      </c>
      <c r="F31" s="18">
        <f t="shared" si="3"/>
        <v>364437.50000000006</v>
      </c>
      <c r="G31" s="107">
        <f t="shared" si="4"/>
        <v>885062.50000000012</v>
      </c>
      <c r="H31" s="108"/>
      <c r="I31" s="17">
        <f t="shared" si="0"/>
        <v>3860062.5</v>
      </c>
      <c r="J31" s="16">
        <f t="shared" si="1"/>
        <v>17850000</v>
      </c>
      <c r="K31" s="9"/>
    </row>
    <row r="32" spans="1:12" ht="15.75" x14ac:dyDescent="0.25">
      <c r="A32" s="20">
        <v>18</v>
      </c>
      <c r="B32" s="105">
        <v>45627</v>
      </c>
      <c r="C32" s="106"/>
      <c r="D32" s="19"/>
      <c r="E32" s="18">
        <f t="shared" si="2"/>
        <v>447076.38888888888</v>
      </c>
      <c r="F32" s="18">
        <f t="shared" si="3"/>
        <v>312953.47222222231</v>
      </c>
      <c r="G32" s="107">
        <f t="shared" si="4"/>
        <v>760029.86111111101</v>
      </c>
      <c r="H32" s="108"/>
      <c r="I32" s="17">
        <f t="shared" si="0"/>
        <v>760029.86111111101</v>
      </c>
      <c r="J32" s="16">
        <f t="shared" si="1"/>
        <v>17850000</v>
      </c>
      <c r="K32" s="9"/>
    </row>
    <row r="33" spans="1:11" ht="15.75" x14ac:dyDescent="0.25">
      <c r="A33" s="20">
        <v>19</v>
      </c>
      <c r="B33" s="102">
        <v>45717</v>
      </c>
      <c r="C33" s="102"/>
      <c r="D33" s="19"/>
      <c r="E33" s="18">
        <f t="shared" si="2"/>
        <v>446249.99999999994</v>
      </c>
      <c r="F33" s="18">
        <f t="shared" si="3"/>
        <v>312375.00000000006</v>
      </c>
      <c r="G33" s="107">
        <f t="shared" si="4"/>
        <v>758624.99999999988</v>
      </c>
      <c r="H33" s="108"/>
      <c r="I33" s="17">
        <f t="shared" si="0"/>
        <v>758624.99999999988</v>
      </c>
      <c r="J33" s="16">
        <f t="shared" si="1"/>
        <v>17850000</v>
      </c>
      <c r="K33" s="9"/>
    </row>
    <row r="34" spans="1:11" ht="15.75" x14ac:dyDescent="0.25">
      <c r="A34" s="20">
        <v>20</v>
      </c>
      <c r="B34" s="105">
        <v>45809</v>
      </c>
      <c r="C34" s="106"/>
      <c r="D34" s="21"/>
      <c r="E34" s="18">
        <f t="shared" si="2"/>
        <v>446249.99999999994</v>
      </c>
      <c r="F34" s="18">
        <f t="shared" si="3"/>
        <v>312375.00000000006</v>
      </c>
      <c r="G34" s="107">
        <f t="shared" si="4"/>
        <v>758624.99999999988</v>
      </c>
      <c r="H34" s="108"/>
      <c r="I34" s="17">
        <f t="shared" si="0"/>
        <v>758624.99999999988</v>
      </c>
      <c r="J34" s="16">
        <f t="shared" si="1"/>
        <v>17850000</v>
      </c>
      <c r="K34" s="9"/>
    </row>
    <row r="35" spans="1:11" ht="15.75" x14ac:dyDescent="0.25">
      <c r="A35" s="20">
        <v>21</v>
      </c>
      <c r="B35" s="102">
        <v>45901</v>
      </c>
      <c r="C35" s="102"/>
      <c r="D35" s="19">
        <f>D31</f>
        <v>2975000</v>
      </c>
      <c r="E35" s="18">
        <f t="shared" si="2"/>
        <v>446249.99999999994</v>
      </c>
      <c r="F35" s="18">
        <f t="shared" si="3"/>
        <v>312375.00000000006</v>
      </c>
      <c r="G35" s="107">
        <f t="shared" si="4"/>
        <v>758624.99999999988</v>
      </c>
      <c r="H35" s="108"/>
      <c r="I35" s="17">
        <f t="shared" si="0"/>
        <v>3733625</v>
      </c>
      <c r="J35" s="16">
        <f t="shared" si="1"/>
        <v>14875000</v>
      </c>
      <c r="K35" s="9"/>
    </row>
    <row r="36" spans="1:11" ht="15.75" x14ac:dyDescent="0.25">
      <c r="A36" s="20">
        <v>22</v>
      </c>
      <c r="B36" s="105">
        <v>45992</v>
      </c>
      <c r="C36" s="106"/>
      <c r="D36" s="19"/>
      <c r="E36" s="18">
        <f t="shared" si="2"/>
        <v>372701.38888888888</v>
      </c>
      <c r="F36" s="18">
        <f t="shared" si="3"/>
        <v>260890.97222222225</v>
      </c>
      <c r="G36" s="107">
        <f t="shared" si="4"/>
        <v>633592.36111111112</v>
      </c>
      <c r="H36" s="108"/>
      <c r="I36" s="17">
        <f t="shared" si="0"/>
        <v>633592.36111111112</v>
      </c>
      <c r="J36" s="16">
        <f t="shared" si="1"/>
        <v>14875000</v>
      </c>
      <c r="K36" s="9"/>
    </row>
    <row r="37" spans="1:11" ht="15.75" x14ac:dyDescent="0.25">
      <c r="A37" s="20">
        <v>23</v>
      </c>
      <c r="B37" s="102">
        <v>46082</v>
      </c>
      <c r="C37" s="102"/>
      <c r="D37" s="19"/>
      <c r="E37" s="18">
        <f t="shared" si="2"/>
        <v>371875</v>
      </c>
      <c r="F37" s="18">
        <f t="shared" si="3"/>
        <v>260312.50000000003</v>
      </c>
      <c r="G37" s="107">
        <f t="shared" si="4"/>
        <v>632187.5</v>
      </c>
      <c r="H37" s="108"/>
      <c r="I37" s="17">
        <f t="shared" si="0"/>
        <v>632187.5</v>
      </c>
      <c r="J37" s="16">
        <f t="shared" si="1"/>
        <v>14875000</v>
      </c>
      <c r="K37" s="9"/>
    </row>
    <row r="38" spans="1:11" ht="15.75" x14ac:dyDescent="0.25">
      <c r="A38" s="20">
        <v>24</v>
      </c>
      <c r="B38" s="105">
        <v>46174</v>
      </c>
      <c r="C38" s="106"/>
      <c r="D38" s="21"/>
      <c r="E38" s="18">
        <f t="shared" si="2"/>
        <v>371875</v>
      </c>
      <c r="F38" s="18">
        <f t="shared" si="3"/>
        <v>260312.50000000003</v>
      </c>
      <c r="G38" s="107">
        <f t="shared" si="4"/>
        <v>632187.5</v>
      </c>
      <c r="H38" s="108"/>
      <c r="I38" s="17">
        <f t="shared" si="0"/>
        <v>632187.5</v>
      </c>
      <c r="J38" s="16">
        <f t="shared" si="1"/>
        <v>14875000</v>
      </c>
      <c r="K38" s="9"/>
    </row>
    <row r="39" spans="1:11" ht="15.75" x14ac:dyDescent="0.25">
      <c r="A39" s="20">
        <v>25</v>
      </c>
      <c r="B39" s="102">
        <v>46266</v>
      </c>
      <c r="C39" s="102"/>
      <c r="D39" s="19">
        <f>D35</f>
        <v>2975000</v>
      </c>
      <c r="E39" s="18">
        <f t="shared" si="2"/>
        <v>371875</v>
      </c>
      <c r="F39" s="18">
        <f t="shared" si="3"/>
        <v>260312.50000000003</v>
      </c>
      <c r="G39" s="107">
        <f t="shared" si="4"/>
        <v>632187.5</v>
      </c>
      <c r="H39" s="108"/>
      <c r="I39" s="17">
        <f t="shared" si="0"/>
        <v>3607187.5</v>
      </c>
      <c r="J39" s="16">
        <f t="shared" si="1"/>
        <v>11900000</v>
      </c>
      <c r="K39" s="9"/>
    </row>
    <row r="40" spans="1:11" ht="15.75" x14ac:dyDescent="0.25">
      <c r="A40" s="20">
        <v>26</v>
      </c>
      <c r="B40" s="105">
        <v>46357</v>
      </c>
      <c r="C40" s="106"/>
      <c r="D40" s="19"/>
      <c r="E40" s="18">
        <f t="shared" si="2"/>
        <v>298326.38888888888</v>
      </c>
      <c r="F40" s="18">
        <f t="shared" si="3"/>
        <v>208828.47222222225</v>
      </c>
      <c r="G40" s="107">
        <f t="shared" si="4"/>
        <v>507154.86111111118</v>
      </c>
      <c r="H40" s="108"/>
      <c r="I40" s="17">
        <f t="shared" si="0"/>
        <v>507154.86111111118</v>
      </c>
      <c r="J40" s="16">
        <f t="shared" si="1"/>
        <v>11900000</v>
      </c>
      <c r="K40" s="9"/>
    </row>
    <row r="41" spans="1:11" ht="15.75" x14ac:dyDescent="0.25">
      <c r="A41" s="20">
        <v>27</v>
      </c>
      <c r="B41" s="102">
        <v>46447</v>
      </c>
      <c r="C41" s="102"/>
      <c r="D41" s="19"/>
      <c r="E41" s="18">
        <f t="shared" si="2"/>
        <v>297500</v>
      </c>
      <c r="F41" s="18">
        <f t="shared" si="3"/>
        <v>208250</v>
      </c>
      <c r="G41" s="107">
        <f t="shared" si="4"/>
        <v>505750.00000000006</v>
      </c>
      <c r="H41" s="108"/>
      <c r="I41" s="17">
        <f t="shared" si="0"/>
        <v>505750.00000000006</v>
      </c>
      <c r="J41" s="16">
        <f t="shared" si="1"/>
        <v>11900000</v>
      </c>
      <c r="K41" s="9"/>
    </row>
    <row r="42" spans="1:11" ht="15.75" x14ac:dyDescent="0.25">
      <c r="A42" s="20">
        <v>28</v>
      </c>
      <c r="B42" s="105">
        <v>46539</v>
      </c>
      <c r="C42" s="106"/>
      <c r="D42" s="21"/>
      <c r="E42" s="18">
        <f t="shared" si="2"/>
        <v>297500</v>
      </c>
      <c r="F42" s="18">
        <f t="shared" si="3"/>
        <v>208250</v>
      </c>
      <c r="G42" s="107">
        <f t="shared" si="4"/>
        <v>505750.00000000006</v>
      </c>
      <c r="H42" s="108"/>
      <c r="I42" s="17">
        <f t="shared" si="0"/>
        <v>505750.00000000006</v>
      </c>
      <c r="J42" s="16">
        <f t="shared" si="1"/>
        <v>11900000</v>
      </c>
      <c r="K42" s="9"/>
    </row>
    <row r="43" spans="1:11" ht="15.75" x14ac:dyDescent="0.25">
      <c r="A43" s="20">
        <v>29</v>
      </c>
      <c r="B43" s="102">
        <v>46631</v>
      </c>
      <c r="C43" s="102"/>
      <c r="D43" s="19">
        <f>D39</f>
        <v>2975000</v>
      </c>
      <c r="E43" s="18">
        <f t="shared" si="2"/>
        <v>297500</v>
      </c>
      <c r="F43" s="18">
        <f t="shared" si="3"/>
        <v>208250</v>
      </c>
      <c r="G43" s="107">
        <f t="shared" si="4"/>
        <v>505750.00000000006</v>
      </c>
      <c r="H43" s="108"/>
      <c r="I43" s="17">
        <f t="shared" si="0"/>
        <v>3480750</v>
      </c>
      <c r="J43" s="16">
        <f t="shared" si="1"/>
        <v>8925000</v>
      </c>
      <c r="K43" s="9"/>
    </row>
    <row r="44" spans="1:11" ht="15.75" x14ac:dyDescent="0.25">
      <c r="A44" s="20">
        <v>30</v>
      </c>
      <c r="B44" s="105">
        <v>46722</v>
      </c>
      <c r="C44" s="106"/>
      <c r="D44" s="19"/>
      <c r="E44" s="18">
        <f t="shared" si="2"/>
        <v>223951.38888888888</v>
      </c>
      <c r="F44" s="18">
        <f t="shared" si="3"/>
        <v>156765.97222222225</v>
      </c>
      <c r="G44" s="107">
        <f t="shared" si="4"/>
        <v>380717.36111111107</v>
      </c>
      <c r="H44" s="108"/>
      <c r="I44" s="17">
        <f t="shared" si="0"/>
        <v>380717.36111111107</v>
      </c>
      <c r="J44" s="16">
        <f t="shared" si="1"/>
        <v>8925000</v>
      </c>
      <c r="K44" s="9"/>
    </row>
    <row r="45" spans="1:11" ht="15.75" x14ac:dyDescent="0.25">
      <c r="A45" s="20">
        <v>31</v>
      </c>
      <c r="B45" s="102">
        <v>46813</v>
      </c>
      <c r="C45" s="102"/>
      <c r="D45" s="19"/>
      <c r="E45" s="18">
        <f t="shared" si="2"/>
        <v>223124.99999999997</v>
      </c>
      <c r="F45" s="18">
        <f t="shared" si="3"/>
        <v>156187.50000000003</v>
      </c>
      <c r="G45" s="107">
        <f t="shared" si="4"/>
        <v>379312.49999999994</v>
      </c>
      <c r="H45" s="108"/>
      <c r="I45" s="17">
        <f t="shared" si="0"/>
        <v>379312.49999999994</v>
      </c>
      <c r="J45" s="16">
        <f t="shared" si="1"/>
        <v>8925000</v>
      </c>
      <c r="K45" s="9"/>
    </row>
    <row r="46" spans="1:11" ht="15.75" x14ac:dyDescent="0.25">
      <c r="A46" s="20">
        <v>32</v>
      </c>
      <c r="B46" s="105">
        <v>46905</v>
      </c>
      <c r="C46" s="106"/>
      <c r="D46" s="21"/>
      <c r="E46" s="18">
        <f t="shared" si="2"/>
        <v>223124.99999999997</v>
      </c>
      <c r="F46" s="18">
        <f t="shared" si="3"/>
        <v>156187.50000000003</v>
      </c>
      <c r="G46" s="107">
        <f t="shared" si="4"/>
        <v>379312.49999999994</v>
      </c>
      <c r="H46" s="108"/>
      <c r="I46" s="17">
        <f t="shared" si="0"/>
        <v>379312.49999999994</v>
      </c>
      <c r="J46" s="16">
        <f t="shared" si="1"/>
        <v>8925000</v>
      </c>
      <c r="K46" s="9"/>
    </row>
    <row r="47" spans="1:11" ht="15.75" x14ac:dyDescent="0.25">
      <c r="A47" s="20">
        <v>33</v>
      </c>
      <c r="B47" s="102">
        <v>46997</v>
      </c>
      <c r="C47" s="102"/>
      <c r="D47" s="19">
        <f>D43</f>
        <v>2975000</v>
      </c>
      <c r="E47" s="18">
        <f t="shared" si="2"/>
        <v>223124.99999999997</v>
      </c>
      <c r="F47" s="18">
        <f t="shared" si="3"/>
        <v>156187.50000000003</v>
      </c>
      <c r="G47" s="107">
        <f t="shared" si="4"/>
        <v>379312.49999999994</v>
      </c>
      <c r="H47" s="108"/>
      <c r="I47" s="17">
        <f t="shared" si="0"/>
        <v>3354312.5</v>
      </c>
      <c r="J47" s="16">
        <f t="shared" si="1"/>
        <v>5950000</v>
      </c>
      <c r="K47" s="9"/>
    </row>
    <row r="48" spans="1:11" ht="15.75" x14ac:dyDescent="0.25">
      <c r="A48" s="20">
        <v>34</v>
      </c>
      <c r="B48" s="105">
        <v>47088</v>
      </c>
      <c r="C48" s="106"/>
      <c r="D48" s="19"/>
      <c r="E48" s="18">
        <f t="shared" si="2"/>
        <v>149576.38888888888</v>
      </c>
      <c r="F48" s="18">
        <f t="shared" si="3"/>
        <v>104703.47222222223</v>
      </c>
      <c r="G48" s="107">
        <f t="shared" si="4"/>
        <v>254279.86111111115</v>
      </c>
      <c r="H48" s="108"/>
      <c r="I48" s="17">
        <f t="shared" si="0"/>
        <v>254279.86111111115</v>
      </c>
      <c r="J48" s="16">
        <f t="shared" si="1"/>
        <v>5950000</v>
      </c>
      <c r="K48" s="9"/>
    </row>
    <row r="49" spans="1:11" ht="15.75" x14ac:dyDescent="0.25">
      <c r="A49" s="20">
        <v>35</v>
      </c>
      <c r="B49" s="102">
        <v>47178</v>
      </c>
      <c r="C49" s="102"/>
      <c r="D49" s="19"/>
      <c r="E49" s="18">
        <f t="shared" si="2"/>
        <v>148750</v>
      </c>
      <c r="F49" s="18">
        <f t="shared" si="3"/>
        <v>104125</v>
      </c>
      <c r="G49" s="107">
        <f t="shared" si="4"/>
        <v>252875.00000000003</v>
      </c>
      <c r="H49" s="108"/>
      <c r="I49" s="17">
        <f t="shared" si="0"/>
        <v>252875.00000000003</v>
      </c>
      <c r="J49" s="16">
        <f t="shared" si="1"/>
        <v>5950000</v>
      </c>
      <c r="K49" s="9"/>
    </row>
    <row r="50" spans="1:11" ht="15.75" x14ac:dyDescent="0.25">
      <c r="A50" s="20">
        <v>36</v>
      </c>
      <c r="B50" s="105">
        <v>47270</v>
      </c>
      <c r="C50" s="106"/>
      <c r="D50" s="21"/>
      <c r="E50" s="18">
        <f t="shared" si="2"/>
        <v>148750</v>
      </c>
      <c r="F50" s="18">
        <f t="shared" si="3"/>
        <v>104125</v>
      </c>
      <c r="G50" s="107">
        <f t="shared" si="4"/>
        <v>252875.00000000003</v>
      </c>
      <c r="H50" s="108"/>
      <c r="I50" s="17">
        <f t="shared" si="0"/>
        <v>252875.00000000003</v>
      </c>
      <c r="J50" s="16">
        <f t="shared" si="1"/>
        <v>5950000</v>
      </c>
      <c r="K50" s="9"/>
    </row>
    <row r="51" spans="1:11" ht="15.75" x14ac:dyDescent="0.25">
      <c r="A51" s="20">
        <v>37</v>
      </c>
      <c r="B51" s="102">
        <v>47362</v>
      </c>
      <c r="C51" s="102"/>
      <c r="D51" s="19">
        <f>D47</f>
        <v>2975000</v>
      </c>
      <c r="E51" s="18">
        <f t="shared" si="2"/>
        <v>148750</v>
      </c>
      <c r="F51" s="18">
        <f t="shared" si="3"/>
        <v>104125</v>
      </c>
      <c r="G51" s="107">
        <f t="shared" si="4"/>
        <v>252875.00000000003</v>
      </c>
      <c r="H51" s="108"/>
      <c r="I51" s="17">
        <f t="shared" si="0"/>
        <v>3227875</v>
      </c>
      <c r="J51" s="16">
        <f t="shared" si="1"/>
        <v>2975000</v>
      </c>
      <c r="K51" s="9"/>
    </row>
    <row r="52" spans="1:11" ht="15.75" x14ac:dyDescent="0.25">
      <c r="A52" s="20">
        <v>38</v>
      </c>
      <c r="B52" s="105">
        <v>47453</v>
      </c>
      <c r="C52" s="106"/>
      <c r="D52" s="19"/>
      <c r="E52" s="18">
        <f t="shared" si="2"/>
        <v>75201.388888888891</v>
      </c>
      <c r="F52" s="18">
        <f t="shared" si="3"/>
        <v>52640.972222222226</v>
      </c>
      <c r="G52" s="107">
        <f t="shared" si="4"/>
        <v>127842.36111111112</v>
      </c>
      <c r="H52" s="108"/>
      <c r="I52" s="17">
        <f t="shared" si="0"/>
        <v>127842.36111111112</v>
      </c>
      <c r="J52" s="16">
        <f t="shared" si="1"/>
        <v>2975000</v>
      </c>
      <c r="K52" s="9"/>
    </row>
    <row r="53" spans="1:11" ht="15.75" x14ac:dyDescent="0.25">
      <c r="A53" s="20">
        <v>39</v>
      </c>
      <c r="B53" s="102">
        <v>47543</v>
      </c>
      <c r="C53" s="102"/>
      <c r="D53" s="19"/>
      <c r="E53" s="18">
        <f t="shared" si="2"/>
        <v>74375</v>
      </c>
      <c r="F53" s="18">
        <f t="shared" si="3"/>
        <v>52062.5</v>
      </c>
      <c r="G53" s="107">
        <f t="shared" si="4"/>
        <v>126437.50000000001</v>
      </c>
      <c r="H53" s="108"/>
      <c r="I53" s="17">
        <f t="shared" si="0"/>
        <v>126437.50000000001</v>
      </c>
      <c r="J53" s="16">
        <f t="shared" si="1"/>
        <v>2975000</v>
      </c>
      <c r="K53" s="9"/>
    </row>
    <row r="54" spans="1:11" ht="15.75" x14ac:dyDescent="0.25">
      <c r="A54" s="20">
        <v>40</v>
      </c>
      <c r="B54" s="105">
        <v>47635</v>
      </c>
      <c r="C54" s="106"/>
      <c r="D54" s="21"/>
      <c r="E54" s="18">
        <f t="shared" si="2"/>
        <v>74375</v>
      </c>
      <c r="F54" s="18">
        <f t="shared" si="3"/>
        <v>52062.5</v>
      </c>
      <c r="G54" s="107">
        <f t="shared" si="4"/>
        <v>126437.50000000001</v>
      </c>
      <c r="H54" s="108"/>
      <c r="I54" s="17">
        <f t="shared" si="0"/>
        <v>126437.50000000001</v>
      </c>
      <c r="J54" s="16">
        <f t="shared" si="1"/>
        <v>2975000</v>
      </c>
      <c r="K54" s="9"/>
    </row>
    <row r="55" spans="1:11" ht="15.75" x14ac:dyDescent="0.25">
      <c r="A55" s="20">
        <v>41</v>
      </c>
      <c r="B55" s="102">
        <v>47727</v>
      </c>
      <c r="C55" s="102"/>
      <c r="D55" s="19">
        <f>D51</f>
        <v>2975000</v>
      </c>
      <c r="E55" s="18">
        <f>J53*10%/360*1+J54*10%/360*90</f>
        <v>75201.388888888891</v>
      </c>
      <c r="F55" s="18">
        <f>J53*7%/360*1+J54*7%/360*90</f>
        <v>52640.972222222226</v>
      </c>
      <c r="G55" s="107">
        <f>J53*$H$5/360*1+J54*$H$5/360*90</f>
        <v>127842.36111111112</v>
      </c>
      <c r="H55" s="108"/>
      <c r="I55" s="17">
        <f t="shared" si="0"/>
        <v>3102842.361111111</v>
      </c>
      <c r="J55" s="16">
        <f t="shared" si="1"/>
        <v>0</v>
      </c>
      <c r="K55" s="9"/>
    </row>
    <row r="56" spans="1:11" ht="16.5" thickBot="1" x14ac:dyDescent="0.3">
      <c r="A56" s="109" t="s">
        <v>19</v>
      </c>
      <c r="B56" s="110"/>
      <c r="C56" s="111"/>
      <c r="D56" s="15">
        <f>SUM(D15:D55)</f>
        <v>35000000</v>
      </c>
      <c r="E56" s="15">
        <f>SUM(E15:E55)</f>
        <v>16362499.999999994</v>
      </c>
      <c r="F56" s="15">
        <f>SUM(F15:F55)</f>
        <v>11453750</v>
      </c>
      <c r="G56" s="112">
        <f>SUM(G15:H55)</f>
        <v>27816250.000000007</v>
      </c>
      <c r="H56" s="113"/>
      <c r="I56" s="15">
        <f>SUM(I15:I55)</f>
        <v>62816250.000000007</v>
      </c>
      <c r="J56" s="14"/>
      <c r="K56" s="9"/>
    </row>
    <row r="57" spans="1:11" ht="15.75" x14ac:dyDescent="0.25">
      <c r="A57" s="13"/>
      <c r="B57" s="12"/>
      <c r="C57" s="11"/>
      <c r="D57" s="10"/>
      <c r="E57" s="10"/>
      <c r="F57" s="10"/>
      <c r="G57" s="10"/>
      <c r="H57" s="10"/>
      <c r="I57" s="10"/>
      <c r="J57" s="9"/>
      <c r="K57" s="9"/>
    </row>
  </sheetData>
  <mergeCells count="107">
    <mergeCell ref="B55:C55"/>
    <mergeCell ref="G55:H55"/>
    <mergeCell ref="A56:C56"/>
    <mergeCell ref="G56:H56"/>
    <mergeCell ref="B50:C50"/>
    <mergeCell ref="G50:H50"/>
    <mergeCell ref="B51:C51"/>
    <mergeCell ref="G51:H51"/>
    <mergeCell ref="B52:C52"/>
    <mergeCell ref="G52:H52"/>
    <mergeCell ref="B53:C53"/>
    <mergeCell ref="G53:H53"/>
    <mergeCell ref="B54:C54"/>
    <mergeCell ref="G54:H54"/>
    <mergeCell ref="B45:C45"/>
    <mergeCell ref="G45:H45"/>
    <mergeCell ref="B46:C46"/>
    <mergeCell ref="G46:H46"/>
    <mergeCell ref="B47:C47"/>
    <mergeCell ref="G47:H47"/>
    <mergeCell ref="B48:C48"/>
    <mergeCell ref="G48:H48"/>
    <mergeCell ref="B49:C49"/>
    <mergeCell ref="G49:H49"/>
    <mergeCell ref="B40:C40"/>
    <mergeCell ref="G40:H40"/>
    <mergeCell ref="B41:C41"/>
    <mergeCell ref="G41:H41"/>
    <mergeCell ref="B42:C42"/>
    <mergeCell ref="G42:H42"/>
    <mergeCell ref="B43:C43"/>
    <mergeCell ref="G43:H43"/>
    <mergeCell ref="B44:C44"/>
    <mergeCell ref="G44:H44"/>
    <mergeCell ref="B35:C35"/>
    <mergeCell ref="G35:H35"/>
    <mergeCell ref="B36:C36"/>
    <mergeCell ref="G36:H36"/>
    <mergeCell ref="B37:C37"/>
    <mergeCell ref="G37:H37"/>
    <mergeCell ref="B38:C38"/>
    <mergeCell ref="G38:H38"/>
    <mergeCell ref="B39:C39"/>
    <mergeCell ref="G39:H39"/>
    <mergeCell ref="B30:C30"/>
    <mergeCell ref="G30:H30"/>
    <mergeCell ref="B31:C31"/>
    <mergeCell ref="G31:H31"/>
    <mergeCell ref="B32:C32"/>
    <mergeCell ref="G32:H32"/>
    <mergeCell ref="B33:C33"/>
    <mergeCell ref="G33:H33"/>
    <mergeCell ref="B34:C34"/>
    <mergeCell ref="G34:H34"/>
    <mergeCell ref="B25:C25"/>
    <mergeCell ref="G25:H25"/>
    <mergeCell ref="B26:C26"/>
    <mergeCell ref="G26:H26"/>
    <mergeCell ref="B27:C27"/>
    <mergeCell ref="G27:H27"/>
    <mergeCell ref="B28:C28"/>
    <mergeCell ref="G28:H28"/>
    <mergeCell ref="B29:C29"/>
    <mergeCell ref="G29:H29"/>
    <mergeCell ref="B20:C20"/>
    <mergeCell ref="G20:H20"/>
    <mergeCell ref="B21:C21"/>
    <mergeCell ref="G21:H21"/>
    <mergeCell ref="B22:C22"/>
    <mergeCell ref="G22:H22"/>
    <mergeCell ref="B23:C23"/>
    <mergeCell ref="G23:H23"/>
    <mergeCell ref="B24:C24"/>
    <mergeCell ref="G24:H2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A8:G8"/>
    <mergeCell ref="H8:J8"/>
    <mergeCell ref="A9:G9"/>
    <mergeCell ref="H9:J9"/>
    <mergeCell ref="A10:J10"/>
    <mergeCell ref="A12:J12"/>
    <mergeCell ref="A13:A14"/>
    <mergeCell ref="B13:C14"/>
    <mergeCell ref="D13:D14"/>
    <mergeCell ref="E13:F13"/>
    <mergeCell ref="G13:H14"/>
    <mergeCell ref="I13:I14"/>
    <mergeCell ref="J13:J14"/>
    <mergeCell ref="A1:J1"/>
    <mergeCell ref="A3:J3"/>
    <mergeCell ref="A4:G4"/>
    <mergeCell ref="H4:J4"/>
    <mergeCell ref="A5:G5"/>
    <mergeCell ref="H5:J5"/>
    <mergeCell ref="A6:G6"/>
    <mergeCell ref="H6:J6"/>
    <mergeCell ref="A7:G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лизинг % помесячно дифферен.</vt:lpstr>
      <vt:lpstr>лизинг % поквартально дифферен.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Бауыржан Аманбеков</cp:lastModifiedBy>
  <dcterms:created xsi:type="dcterms:W3CDTF">2021-04-05T12:26:51Z</dcterms:created>
  <dcterms:modified xsi:type="dcterms:W3CDTF">2021-04-08T17:28:26Z</dcterms:modified>
</cp:coreProperties>
</file>