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updateLinks="never" codeName="ЭтаКнига"/>
  <mc:AlternateContent xmlns:mc="http://schemas.openxmlformats.org/markup-compatibility/2006">
    <mc:Choice Requires="x15">
      <x15ac:absPath xmlns:x15ac="http://schemas.microsoft.com/office/spreadsheetml/2010/11/ac" url="C:\Works\KAF\back\Agro.Okaps.Api\wwwroot\ExcelTemp\"/>
    </mc:Choice>
  </mc:AlternateContent>
  <xr:revisionPtr revIDLastSave="0" documentId="13_ncr:1_{E48E554E-6419-446E-A7F3-48EFDE129090}" xr6:coauthVersionLast="45" xr6:coauthVersionMax="45" xr10:uidLastSave="{00000000-0000-0000-0000-000000000000}"/>
  <bookViews>
    <workbookView xWindow="-108" yWindow="-108" windowWidth="23256" windowHeight="12576" tabRatio="811" xr2:uid="{00000000-000D-0000-FFFF-FFFF00000000}"/>
  </bookViews>
  <sheets>
    <sheet name="Главная страница" sheetId="55" r:id="rId1"/>
    <sheet name="Доходы от животноводства" sheetId="59" r:id="rId2"/>
    <sheet name="Затраты по животноводству" sheetId="69" r:id="rId3"/>
    <sheet name="Кред история" sheetId="67" r:id="rId4"/>
    <sheet name="Доходы раст-во (для сведения)" sheetId="54" r:id="rId5"/>
    <sheet name="Нормы высева (для сведения)" sheetId="70" r:id="rId6"/>
    <sheet name="затраты на 1га (для сведения)" sheetId="68" r:id="rId7"/>
    <sheet name="старый шаблон " sheetId="48" state="hidden" r:id="rId8"/>
    <sheet name="Справочник районов" sheetId="49" state="hidden" r:id="rId9"/>
    <sheet name="затраты на 1 га" sheetId="60" state="hidden" r:id="rId10"/>
    <sheet name="цены реализации (к удалению)" sheetId="57" state="hidden" r:id="rId11"/>
    <sheet name="урожайность (к удалению)" sheetId="56"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_____wrn2" localSheetId="9" hidden="1">{"glc1",#N/A,FALSE,"GLC";"glc2",#N/A,FALSE,"GLC";"glc3",#N/A,FALSE,"GLC";"glc4",#N/A,FALSE,"GLC";"glc5",#N/A,FALSE,"GLC"}</definedName>
    <definedName name="_______wrn2" hidden="1">{"glc1",#N/A,FALSE,"GLC";"glc2",#N/A,FALSE,"GLC";"glc3",#N/A,FALSE,"GLC";"glc4",#N/A,FALSE,"GLC";"glc5",#N/A,FALSE,"GLC"}</definedName>
    <definedName name="______wrn2" localSheetId="9" hidden="1">{"glc1",#N/A,FALSE,"GLC";"glc2",#N/A,FALSE,"GLC";"glc3",#N/A,FALSE,"GLC";"glc4",#N/A,FALSE,"GLC";"glc5",#N/A,FALSE,"GLC"}</definedName>
    <definedName name="______wrn2" hidden="1">{"glc1",#N/A,FALSE,"GLC";"glc2",#N/A,FALSE,"GLC";"glc3",#N/A,FALSE,"GLC";"glc4",#N/A,FALSE,"GLC";"glc5",#N/A,FALSE,"GLC"}</definedName>
    <definedName name="_____wrn2" localSheetId="9" hidden="1">{"glc1",#N/A,FALSE,"GLC";"glc2",#N/A,FALSE,"GLC";"glc3",#N/A,FALSE,"GLC";"glc4",#N/A,FALSE,"GLC";"glc5",#N/A,FALSE,"GLC"}</definedName>
    <definedName name="_____wrn2" hidden="1">{"glc1",#N/A,FALSE,"GLC";"glc2",#N/A,FALSE,"GLC";"glc3",#N/A,FALSE,"GLC";"glc4",#N/A,FALSE,"GLC";"glc5",#N/A,FALSE,"GLC"}</definedName>
    <definedName name="____wrn2" localSheetId="9" hidden="1">{"glc1",#N/A,FALSE,"GLC";"glc2",#N/A,FALSE,"GLC";"glc3",#N/A,FALSE,"GLC";"glc4",#N/A,FALSE,"GLC";"glc5",#N/A,FALSE,"GLC"}</definedName>
    <definedName name="____wrn2" hidden="1">{"glc1",#N/A,FALSE,"GLC";"glc2",#N/A,FALSE,"GLC";"glc3",#N/A,FALSE,"GLC";"glc4",#N/A,FALSE,"GLC";"glc5",#N/A,FALSE,"GLC"}</definedName>
    <definedName name="___wrn2" localSheetId="9" hidden="1">{"glc1",#N/A,FALSE,"GLC";"glc2",#N/A,FALSE,"GLC";"glc3",#N/A,FALSE,"GLC";"glc4",#N/A,FALSE,"GLC";"glc5",#N/A,FALSE,"GLC"}</definedName>
    <definedName name="___wrn2" hidden="1">{"glc1",#N/A,FALSE,"GLC";"glc2",#N/A,FALSE,"GLC";"glc3",#N/A,FALSE,"GLC";"glc4",#N/A,FALSE,"GLC";"glc5",#N/A,FALSE,"GLC"}</definedName>
    <definedName name="_1__123Graph_ACHART_4" localSheetId="1" hidden="1">#REF!</definedName>
    <definedName name="_1__123Graph_ACHART_4" localSheetId="9" hidden="1">#REF!</definedName>
    <definedName name="_1__123Graph_ACHART_4" hidden="1">#REF!</definedName>
    <definedName name="_123" localSheetId="1" hidden="1">#REF!</definedName>
    <definedName name="_123" localSheetId="9" hidden="1">#REF!</definedName>
    <definedName name="_123" hidden="1">#REF!</definedName>
    <definedName name="_2__123Graph_XCHART_3" localSheetId="1" hidden="1">#REF!</definedName>
    <definedName name="_2__123Graph_XCHART_3" localSheetId="9" hidden="1">#REF!</definedName>
    <definedName name="_2__123Graph_XCHART_3" hidden="1">#REF!</definedName>
    <definedName name="_3__123Graph_XCHART_4" localSheetId="1" hidden="1">#REF!</definedName>
    <definedName name="_3__123Graph_XCHART_4" localSheetId="9" hidden="1">#REF!</definedName>
    <definedName name="_3__123Graph_XCHART_4" hidden="1">#REF!</definedName>
    <definedName name="_bbl1" localSheetId="1">[1]Assumptions!#REF!</definedName>
    <definedName name="_bbl1" localSheetId="9">[1]Assumptions!#REF!</definedName>
    <definedName name="_bbl1">[1]Assumptions!#REF!</definedName>
    <definedName name="_bbl2" localSheetId="1">[1]Assumptions!#REF!</definedName>
    <definedName name="_bbl2" localSheetId="9">[1]Assumptions!#REF!</definedName>
    <definedName name="_bbl2">[1]Assumptions!#REF!</definedName>
    <definedName name="_bbl3" localSheetId="1">[1]Assumptions!#REF!</definedName>
    <definedName name="_bbl3" localSheetId="9">[1]Assumptions!#REF!</definedName>
    <definedName name="_bbl3">[1]Assumptions!#REF!</definedName>
    <definedName name="_bbl4" localSheetId="1">[1]Assumptions!#REF!</definedName>
    <definedName name="_bbl4" localSheetId="9">[1]Assumptions!#REF!</definedName>
    <definedName name="_bbl4">[1]Assumptions!#REF!</definedName>
    <definedName name="_bbl5" localSheetId="1">[1]Assumptions!#REF!</definedName>
    <definedName name="_bbl5" localSheetId="9">[1]Assumptions!#REF!</definedName>
    <definedName name="_bbl5">[1]Assumptions!#REF!</definedName>
    <definedName name="_Order1" hidden="1">255</definedName>
    <definedName name="_Order2" hidden="1">255</definedName>
    <definedName name="_wrn2" localSheetId="9" hidden="1">{"glc1",#N/A,FALSE,"GLC";"glc2",#N/A,FALSE,"GLC";"glc3",#N/A,FALSE,"GLC";"glc4",#N/A,FALSE,"GLC";"glc5",#N/A,FALSE,"GLC"}</definedName>
    <definedName name="_wrn2" hidden="1">{"glc1",#N/A,FALSE,"GLC";"glc2",#N/A,FALSE,"GLC";"glc3",#N/A,FALSE,"GLC";"glc4",#N/A,FALSE,"GLC";"glc5",#N/A,FALSE,"GLC"}</definedName>
    <definedName name="a" localSheetId="1" hidden="1">#REF!</definedName>
    <definedName name="a" localSheetId="9" hidden="1">#REF!</definedName>
    <definedName name="a" hidden="1">#REF!</definedName>
    <definedName name="Annual_interest_rate" localSheetId="1">[2]Объем!#REF!</definedName>
    <definedName name="Annual_interest_rate" localSheetId="9">[2]Объем!#REF!</definedName>
    <definedName name="Annual_interest_rate">[2]Объем!#REF!</definedName>
    <definedName name="anscount" hidden="1">1</definedName>
    <definedName name="AS2DocOpenMode" hidden="1">"AS2DocumentEdit"</definedName>
    <definedName name="Avg_mm_KZ" localSheetId="1">#REF!</definedName>
    <definedName name="Avg_mm_KZ" localSheetId="9">#REF!</definedName>
    <definedName name="Avg_mm_KZ">#REF!</definedName>
    <definedName name="barley" localSheetId="1">#REF!</definedName>
    <definedName name="barley" localSheetId="9">#REF!</definedName>
    <definedName name="barley">#REF!</definedName>
    <definedName name="barley_seeds" localSheetId="1">#REF!</definedName>
    <definedName name="barley_seeds" localSheetId="9">#REF!</definedName>
    <definedName name="barley_seeds">#REF!</definedName>
    <definedName name="bbl" localSheetId="1">[1]Assumptions!#REF!</definedName>
    <definedName name="bbl" localSheetId="9">[1]Assumptions!#REF!</definedName>
    <definedName name="bbl">[1]Assumptions!#REF!</definedName>
    <definedName name="beef" localSheetId="1">#REF!</definedName>
    <definedName name="beef" localSheetId="9">#REF!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1">[1]Assumptions!#REF!</definedName>
    <definedName name="cmf" localSheetId="9">[1]Assumptions!#REF!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1">#REF!</definedName>
    <definedName name="Discount" localSheetId="9">#REF!</definedName>
    <definedName name="Discount">#REF!</definedName>
    <definedName name="Dividends" localSheetId="1">#REF!</definedName>
    <definedName name="Dividends" localSheetId="9">#REF!</definedName>
    <definedName name="Dividends">#REF!</definedName>
    <definedName name="dollar" localSheetId="1">'[6]График 1'!#REF!</definedName>
    <definedName name="dollar" localSheetId="9">'[6]График 1'!#REF!</definedName>
    <definedName name="dollar">'[6]График 1'!#REF!</definedName>
    <definedName name="Ed." localSheetId="1">#REF!</definedName>
    <definedName name="Ed." localSheetId="9">#REF!</definedName>
    <definedName name="Ed.">#REF!</definedName>
    <definedName name="el" localSheetId="1">#REF!</definedName>
    <definedName name="el" localSheetId="9">#REF!</definedName>
    <definedName name="el">#REF!</definedName>
    <definedName name="elbpc" localSheetId="1">#REF!</definedName>
    <definedName name="elbpc" localSheetId="9">#REF!</definedName>
    <definedName name="elbpc">#REF!</definedName>
    <definedName name="electr_price" localSheetId="1">#REF!</definedName>
    <definedName name="electr_price" localSheetId="9">#REF!</definedName>
    <definedName name="electr_price">#REF!</definedName>
    <definedName name="elopc" localSheetId="1">#REF!</definedName>
    <definedName name="elopc" localSheetId="9">#REF!</definedName>
    <definedName name="elopc">#REF!</definedName>
    <definedName name="Excel_BuiltIn_Print_Area_11" localSheetId="1">'[7]График погаш_займов и __ АТФ'!#REF!</definedName>
    <definedName name="Excel_BuiltIn_Print_Area_11" localSheetId="9">'[7]График погаш_займов и __ АТФ'!#REF!</definedName>
    <definedName name="Excel_BuiltIn_Print_Area_11">'[7]График погаш_займов и __ АТФ'!#REF!</definedName>
    <definedName name="Excel_BuiltIn_Print_Area_13" localSheetId="1">#REF!</definedName>
    <definedName name="Excel_BuiltIn_Print_Area_13" localSheetId="9">#REF!</definedName>
    <definedName name="Excel_BuiltIn_Print_Area_13">#REF!</definedName>
    <definedName name="F_other_cost" localSheetId="1">[8]MAIN!#REF!</definedName>
    <definedName name="F_other_cost" localSheetId="9">[8]MAIN!#REF!</definedName>
    <definedName name="F_other_cost">[8]MAIN!#REF!</definedName>
    <definedName name="fertilizers" localSheetId="1">#REF!</definedName>
    <definedName name="fertilizers" localSheetId="9">#REF!</definedName>
    <definedName name="fertilizers">#REF!</definedName>
    <definedName name="first_other_tax">'[9]Прибыли и убытки'!$B$31</definedName>
    <definedName name="First_payment_due" localSheetId="1">[2]Объем!#REF!</definedName>
    <definedName name="First_payment_due" localSheetId="9">[2]Объем!#REF!</definedName>
    <definedName name="First_payment_due">[2]Объем!#REF!</definedName>
    <definedName name="forage_price" localSheetId="1">#REF!</definedName>
    <definedName name="forage_price" localSheetId="9">#REF!</definedName>
    <definedName name="forage_price">#REF!</definedName>
    <definedName name="fuel" localSheetId="1">#REF!</definedName>
    <definedName name="fuel" localSheetId="9">#REF!</definedName>
    <definedName name="fuel">#REF!</definedName>
    <definedName name="fungicides" localSheetId="1">#REF!</definedName>
    <definedName name="fungicides" localSheetId="9">#REF!</definedName>
    <definedName name="fungicides">#REF!</definedName>
    <definedName name="gas" localSheetId="1">#REF!</definedName>
    <definedName name="gas" localSheetId="9">#REF!</definedName>
    <definedName name="gas">#REF!</definedName>
    <definedName name="hay_price" localSheetId="1">#REF!</definedName>
    <definedName name="hay_price" localSheetId="9">#REF!</definedName>
    <definedName name="hay_price">#REF!</definedName>
    <definedName name="herbicides" localSheetId="1">#REF!</definedName>
    <definedName name="herbicides" localSheetId="9">#REF!</definedName>
    <definedName name="herbicides">#REF!</definedName>
    <definedName name="horse_meal" localSheetId="1">#REF!</definedName>
    <definedName name="horse_meal" localSheetId="9">#REF!</definedName>
    <definedName name="horse_meal">#REF!</definedName>
    <definedName name="income_tax">'[9]Цены и тарифы'!$B$62</definedName>
    <definedName name="inf" localSheetId="1">#REF!</definedName>
    <definedName name="inf" localSheetId="9">#REF!</definedName>
    <definedName name="inf">#REF!</definedName>
    <definedName name="insecticides" localSheetId="1">#REF!</definedName>
    <definedName name="insecticides" localSheetId="9">#REF!</definedName>
    <definedName name="insecticides">#REF!</definedName>
    <definedName name="interval" localSheetId="1">'[6]График 1'!#REF!</definedName>
    <definedName name="interval" localSheetId="9">'[6]График 1'!#REF!</definedName>
    <definedName name="interval">'[6]График 1'!#REF!</definedName>
    <definedName name="intr" localSheetId="1">[1]Assumptions!#REF!</definedName>
    <definedName name="intr" localSheetId="9">[1]Assumptions!#REF!</definedName>
    <definedName name="intr">[1]Assumptions!#REF!</definedName>
    <definedName name="ir" localSheetId="1">[1]Assumptions!#REF!</definedName>
    <definedName name="ir" localSheetId="9">[1]Assumptions!#REF!</definedName>
    <definedName name="ir">[1]Assumptions!#REF!</definedName>
    <definedName name="irr" localSheetId="1">'[6]График 1'!#REF!</definedName>
    <definedName name="irr" localSheetId="9">'[6]График 1'!#REF!</definedName>
    <definedName name="irr">'[6]График 1'!#REF!</definedName>
    <definedName name="Length" localSheetId="1">#REF!</definedName>
    <definedName name="Length" localSheetId="9">#REF!</definedName>
    <definedName name="Length">#REF!</definedName>
    <definedName name="M_table" localSheetId="1">#REF!</definedName>
    <definedName name="M_table" localSheetId="9">#REF!</definedName>
    <definedName name="M_table">#REF!</definedName>
    <definedName name="manage_rate" localSheetId="1">#REF!</definedName>
    <definedName name="manage_rate" localSheetId="9">#REF!</definedName>
    <definedName name="manage_rate">#REF!</definedName>
    <definedName name="mas_1" localSheetId="1">#REF!</definedName>
    <definedName name="mas_1" localSheetId="9">#REF!</definedName>
    <definedName name="mas_1">#REF!</definedName>
    <definedName name="mas_2" localSheetId="1">#REF!</definedName>
    <definedName name="mas_2" localSheetId="9">#REF!</definedName>
    <definedName name="mas_2">#REF!</definedName>
    <definedName name="mas_3" localSheetId="1">#REF!</definedName>
    <definedName name="mas_3" localSheetId="9">#REF!</definedName>
    <definedName name="mas_3">#REF!</definedName>
    <definedName name="mas_4" localSheetId="1">#REF!</definedName>
    <definedName name="mas_4" localSheetId="9">#REF!</definedName>
    <definedName name="mas_4">#REF!</definedName>
    <definedName name="milk" localSheetId="1">#REF!</definedName>
    <definedName name="milk" localSheetId="9">#REF!</definedName>
    <definedName name="milk">#REF!</definedName>
    <definedName name="MinWage" localSheetId="1">#REF!</definedName>
    <definedName name="MinWage" localSheetId="9">#REF!</definedName>
    <definedName name="MinWage">#REF!</definedName>
    <definedName name="mutton" localSheetId="1">#REF!</definedName>
    <definedName name="mutton" localSheetId="9">#REF!</definedName>
    <definedName name="mutton">#REF!</definedName>
    <definedName name="name1" localSheetId="1">#REF!</definedName>
    <definedName name="name1" localSheetId="9">#REF!</definedName>
    <definedName name="name1">#REF!</definedName>
    <definedName name="name2" localSheetId="1">#REF!</definedName>
    <definedName name="name2" localSheetId="9">#REF!</definedName>
    <definedName name="name2">#REF!</definedName>
    <definedName name="non" localSheetId="1">[1]Assumptions!#REF!</definedName>
    <definedName name="non" localSheetId="9">[1]Assumptions!#REF!</definedName>
    <definedName name="non">[1]Assumptions!#REF!</definedName>
    <definedName name="nonproduct_rate" localSheetId="1">#REF!</definedName>
    <definedName name="nonproduct_rate" localSheetId="9">#REF!</definedName>
    <definedName name="nonproduct_rate">#REF!</definedName>
    <definedName name="oil" localSheetId="1">#REF!</definedName>
    <definedName name="oil" localSheetId="9">#REF!</definedName>
    <definedName name="oil">#REF!</definedName>
    <definedName name="opcv">[1]Assumptions!$C$36</definedName>
    <definedName name="Payments_per_year" localSheetId="1">[2]Объем!#REF!</definedName>
    <definedName name="Payments_per_year" localSheetId="9">[2]Объем!#REF!</definedName>
    <definedName name="Payments_per_year">[2]Объем!#REF!</definedName>
    <definedName name="Periodic_rate" localSheetId="1">'Доходы от животноводства'!Annual_interest_rate/'Доходы от животноводства'!Payments_per_year</definedName>
    <definedName name="Periodic_rate" localSheetId="9">'затраты на 1 га'!Annual_interest_rate/'затраты на 1 га'!Payments_per_year</definedName>
    <definedName name="Periodic_rate">[0]!Annual_interest_rate/[0]!Payments_per_year</definedName>
    <definedName name="PF">[10]Parameters!$C$10</definedName>
    <definedName name="Pmt_to_use" localSheetId="1">[2]Объем!#REF!</definedName>
    <definedName name="Pmt_to_use" localSheetId="9">[2]Объем!#REF!</definedName>
    <definedName name="Pmt_to_use">[2]Объем!#REF!</definedName>
    <definedName name="pork" localSheetId="1">#REF!</definedName>
    <definedName name="pork" localSheetId="9">#REF!</definedName>
    <definedName name="pork">#REF!</definedName>
    <definedName name="potato_price" localSheetId="1">#REF!</definedName>
    <definedName name="potato_price" localSheetId="9">#REF!</definedName>
    <definedName name="potato_price">#REF!</definedName>
    <definedName name="project">[8]MAIN!$A$13</definedName>
    <definedName name="PT">[10]Parameters!$E$10</definedName>
    <definedName name="retention" localSheetId="1">[1]Assumptions!#REF!</definedName>
    <definedName name="retention" localSheetId="9">[1]Assumptions!#REF!</definedName>
    <definedName name="retention">[1]Assumptions!#REF!</definedName>
    <definedName name="rkara" localSheetId="1">[1]Assumptions!#REF!</definedName>
    <definedName name="rkara" localSheetId="9">[1]Assumptions!#REF!</definedName>
    <definedName name="rkara">[1]Assumptions!#REF!</definedName>
    <definedName name="rkok" localSheetId="1">[1]Assumptions!#REF!</definedName>
    <definedName name="rkok" localSheetId="9">[1]Assumptions!#REF!</definedName>
    <definedName name="rkok">[1]Assumptions!#REF!</definedName>
    <definedName name="rm" localSheetId="1">[1]Assumptions!#REF!</definedName>
    <definedName name="rm" localSheetId="9">[1]Assumptions!#REF!</definedName>
    <definedName name="rm">[1]Assumptions!#REF!</definedName>
    <definedName name="royalty" localSheetId="1">[1]Assumptions!#REF!</definedName>
    <definedName name="royalty" localSheetId="9">[1]Assumptions!#REF!</definedName>
    <definedName name="royalty">[1]Assumptions!#REF!</definedName>
    <definedName name="silage_price" localSheetId="1">#REF!</definedName>
    <definedName name="silage_price" localSheetId="9">#REF!</definedName>
    <definedName name="silage_price">#REF!</definedName>
    <definedName name="skin" localSheetId="1">#REF!</definedName>
    <definedName name="skin" localSheetId="9">#REF!</definedName>
    <definedName name="skin">#REF!</definedName>
    <definedName name="starting_weight" localSheetId="1">#REF!</definedName>
    <definedName name="starting_weight" localSheetId="9">#REF!</definedName>
    <definedName name="starting_weight">#REF!</definedName>
    <definedName name="straw_price" localSheetId="1">#REF!</definedName>
    <definedName name="straw_price" localSheetId="9">#REF!</definedName>
    <definedName name="straw_price">#REF!</definedName>
    <definedName name="strike" localSheetId="1">[1]Assumptions!#REF!</definedName>
    <definedName name="strike" localSheetId="9">[1]Assumptions!#REF!</definedName>
    <definedName name="strike">[1]Assumptions!#REF!</definedName>
    <definedName name="sub" localSheetId="1">[1]Assumptions!#REF!</definedName>
    <definedName name="sub" localSheetId="9">[1]Assumptions!#REF!</definedName>
    <definedName name="sub">[1]Assumptions!#REF!</definedName>
    <definedName name="support_rate" localSheetId="1">#REF!</definedName>
    <definedName name="support_rate" localSheetId="9">#REF!</definedName>
    <definedName name="support_rate">#REF!</definedName>
    <definedName name="Tenge">[11]MODEL500!$G$251</definedName>
    <definedName name="Term_in_years" localSheetId="1">[2]Объем!#REF!</definedName>
    <definedName name="Term_in_years" localSheetId="9">[2]Объем!#REF!</definedName>
    <definedName name="Term_in_years">[2]Объем!#REF!</definedName>
    <definedName name="TextRefCopyRangeCount" hidden="1">7</definedName>
    <definedName name="Total_payments" localSheetId="1">'Доходы от животноводства'!Payments_per_year*'Доходы от животноводства'!Term_in_years</definedName>
    <definedName name="Total_payments" localSheetId="9">'затраты на 1 га'!Payments_per_year*'затраты на 1 га'!Term_in_years</definedName>
    <definedName name="Total_payments">[0]!Payments_per_year*[0]!Term_in_years</definedName>
    <definedName name="tr" localSheetId="1">[1]Assumptions!#REF!</definedName>
    <definedName name="tr" localSheetId="9">[1]Assumptions!#REF!</definedName>
    <definedName name="tr">[1]Assumptions!#REF!</definedName>
    <definedName name="US2EURO" localSheetId="1">[12]исх.данные!#REF!</definedName>
    <definedName name="US2EURO" localSheetId="9">[12]исх.данные!#REF!</definedName>
    <definedName name="US2EURO">[12]исх.данные!#REF!</definedName>
    <definedName name="USD">[11]MODEL500!$G$251</definedName>
    <definedName name="value" localSheetId="1">#REF!</definedName>
    <definedName name="value" localSheetId="9">#REF!</definedName>
    <definedName name="value">#REF!</definedName>
    <definedName name="whaet_seeds" localSheetId="1">#REF!</definedName>
    <definedName name="whaet_seeds" localSheetId="9">#REF!</definedName>
    <definedName name="whaet_seeds">#REF!</definedName>
    <definedName name="wheat" localSheetId="1">#REF!</definedName>
    <definedName name="wheat" localSheetId="9">#REF!</definedName>
    <definedName name="wheat">#REF!</definedName>
    <definedName name="wrn" localSheetId="9" hidden="1">{"glc1",#N/A,FALSE,"GLC";"glc2",#N/A,FALSE,"GLC";"glc3",#N/A,FALSE,"GLC";"glc4",#N/A,FALSE,"GLC";"glc5",#N/A,FALSE,"GLC"}</definedName>
    <definedName name="wrn" hidden="1">{"glc1",#N/A,FALSE,"GLC";"glc2",#N/A,FALSE,"GLC";"glc3",#N/A,FALSE,"GLC";"glc4",#N/A,FALSE,"GLC";"glc5",#N/A,FALSE,"GLC"}</definedName>
    <definedName name="wrn.Aging._.and._.Trend._.Analysis." localSheetId="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9"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9" hidden="1">{"assets",#N/A,FALSE,"historicBS";"liab",#N/A,FALSE,"historicBS";"is",#N/A,FALSE,"historicIS";"ratios",#N/A,FALSE,"ratios"}</definedName>
    <definedName name="wrn.basicfin." hidden="1">{"assets",#N/A,FALSE,"historicBS";"liab",#N/A,FALSE,"historicBS";"is",#N/A,FALSE,"historicIS";"ratios",#N/A,FALSE,"ratios"}</definedName>
    <definedName name="wrn.basicfin.2" localSheetId="9" hidden="1">{"assets",#N/A,FALSE,"historicBS";"liab",#N/A,FALSE,"historicBS";"is",#N/A,FALSE,"historicIS";"ratios",#N/A,FALSE,"ratios"}</definedName>
    <definedName name="wrn.basicfin.2" hidden="1">{"assets",#N/A,FALSE,"historicBS";"liab",#N/A,FALSE,"historicBS";"is",#N/A,FALSE,"historicIS";"ratios",#N/A,FALSE,"ratios"}</definedName>
    <definedName name="wrn.Full." localSheetId="9"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9"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9" hidden="1">{"glc1",#N/A,FALSE,"GLC";"glc2",#N/A,FALSE,"GLC";"glc3",#N/A,FALSE,"GLC";"glc4",#N/A,FALSE,"GLC";"glc5",#N/A,FALSE,"GLC"}</definedName>
    <definedName name="wrn.glcpromonte." hidden="1">{"glc1",#N/A,FALSE,"GLC";"glc2",#N/A,FALSE,"GLC";"glc3",#N/A,FALSE,"GLC";"glc4",#N/A,FALSE,"GLC";"glc5",#N/A,FALSE,"GLC"}</definedName>
    <definedName name="wrn.print." localSheetId="9"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9" hidden="1">{"Valuation_Common",#N/A,FALSE,"Valuation"}</definedName>
    <definedName name="wrn.test." hidden="1">{"Valuation_Common",#N/A,FALSE,"Valuation"}</definedName>
    <definedName name="X1_штатное_Таблица" localSheetId="1">#REF!</definedName>
    <definedName name="X1_штатное_Таблица" localSheetId="9">#REF!</definedName>
    <definedName name="X1_штатное_Таблица">#REF!</definedName>
    <definedName name="X1_штатное_Таблица1" localSheetId="1">#REF!</definedName>
    <definedName name="X1_штатное_Таблица1" localSheetId="9">#REF!</definedName>
    <definedName name="X1_штатное_Таблица1">#REF!</definedName>
    <definedName name="а1" localSheetId="1">#REF!</definedName>
    <definedName name="а1" localSheetId="9">#REF!</definedName>
    <definedName name="а1">#REF!</definedName>
    <definedName name="а2" localSheetId="1">#REF!</definedName>
    <definedName name="а2" localSheetId="9">#REF!</definedName>
    <definedName name="а2">#REF!</definedName>
    <definedName name="ав" localSheetId="1">#REF!</definedName>
    <definedName name="ав" localSheetId="9">#REF!</definedName>
    <definedName name="ав">#REF!</definedName>
    <definedName name="АвПокуп" localSheetId="1">#REF!</definedName>
    <definedName name="АвПокуп" localSheetId="9">#REF!</definedName>
    <definedName name="АвПокуп">#REF!</definedName>
    <definedName name="АвПокуп1" localSheetId="1">#REF!</definedName>
    <definedName name="АвПокуп1" localSheetId="9">#REF!</definedName>
    <definedName name="АвПокуп1">#REF!</definedName>
    <definedName name="АвПост" localSheetId="1">#REF!</definedName>
    <definedName name="АвПост" localSheetId="9">#REF!</definedName>
    <definedName name="АвПост">#REF!</definedName>
    <definedName name="АвПост1" localSheetId="1">#REF!</definedName>
    <definedName name="АвПост1" localSheetId="9">#REF!</definedName>
    <definedName name="АвПост1">#REF!</definedName>
    <definedName name="АЗОТ" localSheetId="1">#REF!</definedName>
    <definedName name="АЗОТ" localSheetId="9">#REF!</definedName>
    <definedName name="АЗОТ">#REF!</definedName>
    <definedName name="АЗОТНЫЕ_ОСЕНЬЮ" localSheetId="1">#REF!</definedName>
    <definedName name="АЗОТНЫЕ_ОСЕНЬЮ" localSheetId="9">#REF!</definedName>
    <definedName name="АЗОТНЫЕ_ОСЕНЬЮ">#REF!</definedName>
    <definedName name="АЗОТНЫЕ_ПРИ_ПОСЕВЕ" localSheetId="1">#REF!</definedName>
    <definedName name="АЗОТНЫЕ_ПРИ_ПОСЕВЕ" localSheetId="9">#REF!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1">#REF!</definedName>
    <definedName name="бар" localSheetId="9">#REF!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1">#REF!</definedName>
    <definedName name="БЛРаздел10" localSheetId="9">#REF!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1">#REF!</definedName>
    <definedName name="ВА1" localSheetId="9">#REF!</definedName>
    <definedName name="ВА1">#REF!</definedName>
    <definedName name="ВАЛОВЫЙ_СБОР" localSheetId="1">#REF!</definedName>
    <definedName name="ВАЛОВЫЙ_СБОР" localSheetId="9">#REF!</definedName>
    <definedName name="ВАЛОВЫЙ_СБОР">#REF!</definedName>
    <definedName name="ВалП1" localSheetId="1">#REF!</definedName>
    <definedName name="ВалП1" localSheetId="9">#REF!</definedName>
    <definedName name="ВалП1">#REF!</definedName>
    <definedName name="валюта" localSheetId="1">#REF!</definedName>
    <definedName name="валюта" localSheetId="9">#REF!</definedName>
    <definedName name="валюта">#REF!</definedName>
    <definedName name="ВалютаБаланса" localSheetId="1">#REF!</definedName>
    <definedName name="ВалютаБаланса" localSheetId="9">#REF!</definedName>
    <definedName name="ВалютаБаланса">#REF!</definedName>
    <definedName name="вввввввв" localSheetId="9"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1">#REF!</definedName>
    <definedName name="ВК" localSheetId="9">#REF!</definedName>
    <definedName name="ВК">#REF!</definedName>
    <definedName name="ВК1" localSheetId="1">#REF!</definedName>
    <definedName name="ВК1" localSheetId="9">#REF!</definedName>
    <definedName name="ВК1">#REF!</definedName>
    <definedName name="ВК2" localSheetId="1">#REF!</definedName>
    <definedName name="ВК2" localSheetId="9">#REF!</definedName>
    <definedName name="ВК2">#REF!</definedName>
    <definedName name="ВК3" localSheetId="1">#REF!</definedName>
    <definedName name="ВК3" localSheetId="9">#REF!</definedName>
    <definedName name="ВК3">#REF!</definedName>
    <definedName name="вода_индекс" localSheetId="1">#REF!</definedName>
    <definedName name="вода_индекс" localSheetId="9">#REF!</definedName>
    <definedName name="вода_индекс">#REF!</definedName>
    <definedName name="ВР1" localSheetId="1">#REF!</definedName>
    <definedName name="ВР1" localSheetId="9">#REF!</definedName>
    <definedName name="ВР1">#REF!</definedName>
    <definedName name="ВРО1" localSheetId="1">#REF!</definedName>
    <definedName name="ВРО1" localSheetId="9">#REF!</definedName>
    <definedName name="ВРО1">#REF!</definedName>
    <definedName name="вс" localSheetId="9"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1">#REF!,#REF!,#REF!</definedName>
    <definedName name="выеыееек" localSheetId="9">#REF!,#REF!,#REF!</definedName>
    <definedName name="выеыееек">#REF!,#REF!,#REF!</definedName>
    <definedName name="ВЫРУЧКА_ОТ_РЕАЛИЗАЦИИ" localSheetId="1">#REF!</definedName>
    <definedName name="ВЫРУЧКА_ОТ_РЕАЛИЗАЦИИ" localSheetId="9">#REF!</definedName>
    <definedName name="ВЫРУЧКА_ОТ_РЕАЛИЗАЦИИ">#REF!</definedName>
    <definedName name="г" localSheetId="9">'[16]ГЛАВНАЯ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1">#REF!</definedName>
    <definedName name="ГЕРБИЦИДЫ_ДО_ПОСЕВА" localSheetId="9">#REF!</definedName>
    <definedName name="ГЕРБИЦИДЫ_ДО_ПОСЕВА">#REF!</definedName>
    <definedName name="ГЕРБИЦИДЫ_НА_ПАРАХ" localSheetId="1">#REF!</definedName>
    <definedName name="ГЕРБИЦИДЫ_НА_ПАРАХ" localSheetId="9">#REF!</definedName>
    <definedName name="ГЕРБИЦИДЫ_НА_ПАРАХ">#REF!</definedName>
    <definedName name="ГЕРБИЦИДЫ_ПОСЛЕ_ПОСЕВА" localSheetId="1">#REF!</definedName>
    <definedName name="ГЕРБИЦИДЫ_ПОСЛЕ_ПОСЕВА" localSheetId="9">#REF!</definedName>
    <definedName name="ГЕРБИЦИДЫ_ПОСЛЕ_ПОСЕВА">#REF!</definedName>
    <definedName name="глютамат">[13]основной!$B$225</definedName>
    <definedName name="гнегнегне" localSheetId="1">#REF!,#REF!,#REF!,#REF!,#REF!,#REF!</definedName>
    <definedName name="гнегнегне" localSheetId="9">#REF!,#REF!,#REF!,#REF!,#REF!,#REF!</definedName>
    <definedName name="гнегнегне">#REF!,#REF!,#REF!,#REF!,#REF!,#REF!</definedName>
    <definedName name="гненгнег" localSheetId="1">#REF!,#REF!,#REF!,#REF!,#REF!,#REF!,#REF!,#REF!</definedName>
    <definedName name="гненгнег" localSheetId="9">#REF!,#REF!,#REF!,#REF!,#REF!,#REF!,#REF!,#REF!</definedName>
    <definedName name="гненгнег">#REF!,#REF!,#REF!,#REF!,#REF!,#REF!,#REF!,#REF!</definedName>
    <definedName name="гов" localSheetId="1">#REF!</definedName>
    <definedName name="гов" localSheetId="9">#REF!</definedName>
    <definedName name="гов">#REF!</definedName>
    <definedName name="ГотПр" localSheetId="1">#REF!</definedName>
    <definedName name="ГотПр" localSheetId="9">#REF!</definedName>
    <definedName name="ГотПр">#REF!</definedName>
    <definedName name="ГотПр1" localSheetId="1">#REF!</definedName>
    <definedName name="ГотПр1" localSheetId="9">#REF!</definedName>
    <definedName name="ГотПр1">#REF!</definedName>
    <definedName name="график" localSheetId="1">#REF!</definedName>
    <definedName name="график" localSheetId="9">#REF!</definedName>
    <definedName name="график">#REF!</definedName>
    <definedName name="д" localSheetId="1">#REF!</definedName>
    <definedName name="д" localSheetId="9">#REF!</definedName>
    <definedName name="д">#REF!</definedName>
    <definedName name="да">'Главная страница'!$Z$7:$Z$29</definedName>
    <definedName name="данные" localSheetId="1">#REF!,#REF!,#REF!</definedName>
    <definedName name="данные" localSheetId="9">#REF!,#REF!,#REF!</definedName>
    <definedName name="данные">#REF!,#REF!,#REF!</definedName>
    <definedName name="ДАТА" localSheetId="1">#REF!,#REF!,#REF!,#REF!,#REF!,#REF!,#REF!,#REF!</definedName>
    <definedName name="ДАТА" localSheetId="9">#REF!,#REF!,#REF!,#REF!,#REF!,#REF!,#REF!,#REF!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1">#REF!</definedName>
    <definedName name="ДЗ" localSheetId="9">#REF!</definedName>
    <definedName name="ДЗ">#REF!</definedName>
    <definedName name="ДЗ1" localSheetId="1">#REF!</definedName>
    <definedName name="ДЗ1" localSheetId="9">#REF!</definedName>
    <definedName name="ДЗ1">#REF!</definedName>
    <definedName name="дз1к">[5]Б1!$D$34+[5]Б1!$D$35+[5]Б1!$D$36+[5]Б1!$D$37+[5]Б1!$D$38+[5]Б1!$D$39</definedName>
    <definedName name="дз1н">[5]Б1!$C$34++[5]Б1!$C$35+[5]Б1!$C$36+[5]Б1!$C$37+[5]Б1!$C$38+[5]Б1!$C$39</definedName>
    <definedName name="дз94к" localSheetId="1">[5]Б1!#REF!+[5]Б1!#REF!+[5]Б1!#REF!+[5]Б1!#REF!+[5]Б1!#REF!+[5]Б1!#REF!+[5]Б1!#REF!</definedName>
    <definedName name="дз94к" localSheetId="9">[5]Б1!#REF!+[5]Б1!#REF!+[5]Б1!#REF!+[5]Б1!#REF!+[5]Б1!#REF!+[5]Б1!#REF!+[5]Б1!#REF!</definedName>
    <definedName name="дз94к">[5]Б1!#REF!+[5]Б1!#REF!+[5]Б1!#REF!+[5]Б1!#REF!+[5]Б1!#REF!+[5]Б1!#REF!+[5]Б1!#REF!</definedName>
    <definedName name="дз94н" localSheetId="1">[5]Б1!#REF!+[5]Б1!#REF!+[5]Б1!#REF!+[5]Б1!#REF!+[5]Б1!#REF!+[5]Б1!#REF!+[5]Б1!#REF!</definedName>
    <definedName name="дз94н" localSheetId="9">[5]Б1!#REF!+[5]Б1!#REF!+[5]Б1!#REF!+[5]Б1!#REF!+[5]Б1!#REF!+[5]Б1!#REF!+[5]Б1!#REF!</definedName>
    <definedName name="дз94н">[5]Б1!#REF!+[5]Б1!#REF!+[5]Б1!#REF!+[5]Б1!#REF!+[5]Б1!#REF!+[5]Б1!#REF!+[5]Б1!#REF!</definedName>
    <definedName name="ДК1" localSheetId="1">#REF!</definedName>
    <definedName name="ДК1" localSheetId="9">#REF!</definedName>
    <definedName name="ДК1">#REF!</definedName>
    <definedName name="ДОЛЯ_ГЕРБИЦИДЫ" localSheetId="1">#REF!</definedName>
    <definedName name="ДОЛЯ_ГЕРБИЦИДЫ" localSheetId="9">#REF!</definedName>
    <definedName name="ДОЛЯ_ГЕРБИЦИДЫ">#REF!</definedName>
    <definedName name="ДОЛЯ_ЭЛЕВАТОР" localSheetId="1">#REF!</definedName>
    <definedName name="ДОЛЯ_ЭЛЕВАТОР" localSheetId="9">#REF!</definedName>
    <definedName name="ДОЛЯ_ЭЛЕВАТОР">#REF!</definedName>
    <definedName name="ДОХОДЫ_ИТОГО" localSheetId="1">#REF!</definedName>
    <definedName name="ДОХОДЫ_ИТОГО" localSheetId="9">#REF!</definedName>
    <definedName name="ДОХОДЫ_ИТОГО">#REF!</definedName>
    <definedName name="ДРУГОЙ_ДОХОД" localSheetId="1">#REF!</definedName>
    <definedName name="ДРУГОЙ_ДОХОД" localSheetId="9">#REF!</definedName>
    <definedName name="ДРУГОЙ_ДОХОД">#REF!</definedName>
    <definedName name="е" localSheetId="9">'[16]ГЛАВНАЯ СТРАНИЦА'!$I$28</definedName>
    <definedName name="е">'[17]ГЛАВНАЯ СТРАНИЦА'!$I$28</definedName>
    <definedName name="евро" localSheetId="1">#REF!</definedName>
    <definedName name="евро" localSheetId="9">#REF!</definedName>
    <definedName name="евро">#REF!</definedName>
    <definedName name="ждлждл" localSheetId="1">#REF!,#REF!,#REF!,#REF!,#REF!,#REF!,#REF!,#REF!,#REF!</definedName>
    <definedName name="ждлждл" localSheetId="9">#REF!,#REF!,#REF!,#REF!,#REF!,#REF!,#REF!,#REF!,#REF!</definedName>
    <definedName name="ждлждл">#REF!,#REF!,#REF!,#REF!,#REF!,#REF!,#REF!,#REF!,#REF!</definedName>
    <definedName name="животновдст_рост" localSheetId="1">#REF!</definedName>
    <definedName name="животновдст_рост" localSheetId="9">#REF!</definedName>
    <definedName name="животновдст_рост">#REF!</definedName>
    <definedName name="з" localSheetId="1">[1]Assumptions!#REF!</definedName>
    <definedName name="з" localSheetId="9">[1]Assumptions!#REF!</definedName>
    <definedName name="з">[1]Assumptions!#REF!</definedName>
    <definedName name="Заголовок" localSheetId="1">#REF!</definedName>
    <definedName name="Заголовок" localSheetId="9">#REF!</definedName>
    <definedName name="Заголовок">#REF!</definedName>
    <definedName name="заем_ср" localSheetId="1">#REF!</definedName>
    <definedName name="заем_ср" localSheetId="9">#REF!</definedName>
    <definedName name="заем_ср">#REF!</definedName>
    <definedName name="Зап" localSheetId="1">#REF!</definedName>
    <definedName name="Зап" localSheetId="9">#REF!</definedName>
    <definedName name="Зап">#REF!</definedName>
    <definedName name="Зап1" localSheetId="1">#REF!</definedName>
    <definedName name="Зап1" localSheetId="9">#REF!</definedName>
    <definedName name="Зап1">#REF!</definedName>
    <definedName name="ЗАПЧАСТИ" localSheetId="1">#REF!</definedName>
    <definedName name="ЗАПЧАСТИ" localSheetId="9">#REF!</definedName>
    <definedName name="ЗАПЧАСТИ">#REF!</definedName>
    <definedName name="ЗАТРАТЫ_ИТОГО" localSheetId="1">#REF!</definedName>
    <definedName name="ЗАТРАТЫ_ИТОГО" localSheetId="9">#REF!</definedName>
    <definedName name="ЗАТРАТЫ_ИТОГО">#REF!</definedName>
    <definedName name="ЗАТРАТЫ_НА_ГЕРБИЦИДЫ" localSheetId="1">#REF!</definedName>
    <definedName name="ЗАТРАТЫ_НА_ГЕРБИЦИДЫ" localSheetId="9">#REF!</definedName>
    <definedName name="ЗАТРАТЫ_НА_ГЕРБИЦИДЫ">#REF!</definedName>
    <definedName name="ЗАТРАТЫ_НА_ГСМ" localSheetId="1">#REF!</definedName>
    <definedName name="ЗАТРАТЫ_НА_ГСМ" localSheetId="9">#REF!</definedName>
    <definedName name="ЗАТРАТЫ_НА_ГСМ">#REF!</definedName>
    <definedName name="ЗАТРАТЫ_НА_ПРОТРАВИТЕЛИ" localSheetId="1">#REF!</definedName>
    <definedName name="ЗАТРАТЫ_НА_ПРОТРАВИТЕЛИ" localSheetId="9">#REF!</definedName>
    <definedName name="ЗАТРАТЫ_НА_ПРОТРАВИТЕЛИ">#REF!</definedName>
    <definedName name="ЗАТРАТЫ_НА_УДОБРЕНИЯ" localSheetId="1">#REF!</definedName>
    <definedName name="ЗАТРАТЫ_НА_УДОБРЕНИЯ" localSheetId="9">#REF!</definedName>
    <definedName name="ЗАТРАТЫ_НА_УДОБРЕНИЯ">#REF!</definedName>
    <definedName name="ЗАТРАТЫ_НА_УСЛУГИ_МТС" localSheetId="1">#REF!</definedName>
    <definedName name="ЗАТРАТЫ_НА_УСЛУГИ_МТС" localSheetId="9">#REF!</definedName>
    <definedName name="ЗАТРАТЫ_НА_УСЛУГИ_МТС">#REF!</definedName>
    <definedName name="ЗЕМ_НАЛОГ" localSheetId="1">#REF!</definedName>
    <definedName name="ЗЕМ_НАЛОГ" localSheetId="9">#REF!</definedName>
    <definedName name="ЗЕМ_НАЛОГ">#REF!</definedName>
    <definedName name="зщшзщзщш" localSheetId="1">#REF!,#REF!,#REF!,#REF!,#REF!,#REF!,#REF!,#REF!,#REF!,#REF!,#REF!</definedName>
    <definedName name="зщшзщзщш" localSheetId="9">#REF!,#REF!,#REF!,#REF!,#REF!,#REF!,#REF!,#REF!,#REF!,#REF!,#REF!</definedName>
    <definedName name="зщшзщзщш">#REF!,#REF!,#REF!,#REF!,#REF!,#REF!,#REF!,#REF!,#REF!,#REF!,#REF!</definedName>
    <definedName name="имя" localSheetId="1">#REF!</definedName>
    <definedName name="имя" localSheetId="9">#REF!</definedName>
    <definedName name="имя">#REF!</definedName>
    <definedName name="ИМЯ_КФХ" localSheetId="1">#REF!</definedName>
    <definedName name="ИМЯ_КФХ" localSheetId="9">#REF!</definedName>
    <definedName name="ИМЯ_КФХ">#REF!</definedName>
    <definedName name="Инт" localSheetId="1">#REF!</definedName>
    <definedName name="Инт" localSheetId="9">#REF!</definedName>
    <definedName name="Инт">#REF!</definedName>
    <definedName name="ИТОГО_ПЛОЩАДЬ" localSheetId="1">#REF!</definedName>
    <definedName name="ИТОГО_ПЛОЩАДЬ" localSheetId="9">#REF!</definedName>
    <definedName name="ИТОГО_ПЛОЩАДЬ">#REF!</definedName>
    <definedName name="й">'[18]Деб-Кр-ком'!$K$1</definedName>
    <definedName name="к" localSheetId="1">#REF!</definedName>
    <definedName name="к" localSheetId="9">#REF!</definedName>
    <definedName name="к">#REF!</definedName>
    <definedName name="К_1">[13]основной!$B$184</definedName>
    <definedName name="кардамон">[13]основной!$B$234</definedName>
    <definedName name="КОЛИЧЕСТВО_КУЛЬТИВАЦИЙ_ПАРА" localSheetId="1">#REF!</definedName>
    <definedName name="КОЛИЧЕСТВО_КУЛЬТИВАЦИЙ_ПАРА" localSheetId="9">#REF!</definedName>
    <definedName name="КОЛИЧЕСТВО_КУЛЬТИВАЦИЙ_ПАРА">#REF!</definedName>
    <definedName name="кориандр">[13]основной!$B$233</definedName>
    <definedName name="Кредит_перераб" localSheetId="1">[19]Общ_Д!#REF!</definedName>
    <definedName name="Кредит_перераб" localSheetId="9">[19]Общ_Д!#REF!</definedName>
    <definedName name="Кредит_перераб">[19]Общ_Д!#REF!</definedName>
    <definedName name="Кредит_произв" localSheetId="1">[19]Общ_Д!#REF!</definedName>
    <definedName name="Кредит_произв" localSheetId="9">[19]Общ_Д!#REF!</definedName>
    <definedName name="Кредит_произв">[19]Общ_Д!#REF!</definedName>
    <definedName name="Кредит_производство" localSheetId="1">[19]Общ_Д!#REF!</definedName>
    <definedName name="Кредит_производство" localSheetId="9">[19]Общ_Д!#REF!</definedName>
    <definedName name="Кредит_производство">[19]Общ_Д!#REF!</definedName>
    <definedName name="кредит2" localSheetId="1">#REF!</definedName>
    <definedName name="кредит2" localSheetId="9">#REF!</definedName>
    <definedName name="кредит2">#REF!</definedName>
    <definedName name="кроста" localSheetId="1">#REF!</definedName>
    <definedName name="кроста" localSheetId="9">#REF!</definedName>
    <definedName name="кроста">#REF!</definedName>
    <definedName name="культ" localSheetId="9">'[16]ГЛАВНАЯ СТРАНИЦА'!$I$22</definedName>
    <definedName name="культ">'[17]ГЛАВНАЯ СТРАНИЦА'!$I$22</definedName>
    <definedName name="КУЛЬТУРА_1" localSheetId="9">'[20]старый шаблон '!$I$20</definedName>
    <definedName name="КУЛЬТУРА_1">'старый шаблон '!$I$20</definedName>
    <definedName name="КУЛЬТУРА_10" localSheetId="9">'[20]старый шаблон '!$I$38</definedName>
    <definedName name="КУЛЬТУРА_10">'старый шаблон '!$I$38</definedName>
    <definedName name="КУЛЬТУРА_2" localSheetId="9">'[20]старый шаблон '!$I$22</definedName>
    <definedName name="КУЛЬТУРА_2">'старый шаблон '!$I$22</definedName>
    <definedName name="КУЛЬТУРА_3" localSheetId="9">'[20]старый шаблон '!$I$24</definedName>
    <definedName name="КУЛЬТУРА_3">'старый шаблон '!$I$24</definedName>
    <definedName name="КУЛЬТУРА_4" localSheetId="9">'[20]старый шаблон '!$I$26</definedName>
    <definedName name="КУЛЬТУРА_4">'старый шаблон '!$I$26</definedName>
    <definedName name="КУЛЬТУРА_5" localSheetId="9">'[20]старый шаблон '!$I$28</definedName>
    <definedName name="КУЛЬТУРА_5">'старый шаблон '!$I$28</definedName>
    <definedName name="КУЛЬТУРА_6" localSheetId="9">'[20]старый шаблон '!$I$30</definedName>
    <definedName name="КУЛЬТУРА_6">'старый шаблон '!$I$30</definedName>
    <definedName name="КУЛЬТУРА_7" localSheetId="9">'[20]старый шаблон '!$I$32</definedName>
    <definedName name="КУЛЬТУРА_7">'старый шаблон '!$I$32</definedName>
    <definedName name="КУЛЬТУРА_8" localSheetId="9">'[20]старый шаблон '!$I$34</definedName>
    <definedName name="КУЛЬТУРА_8">'старый шаблон '!$I$34</definedName>
    <definedName name="КУЛЬТУРА_9" localSheetId="9">'[20]старый шаблон '!$I$36</definedName>
    <definedName name="КУЛЬТУРА_9">'старый шаблон '!$I$36</definedName>
    <definedName name="КУРС" localSheetId="1">#REF!</definedName>
    <definedName name="КУРС" localSheetId="9">#REF!</definedName>
    <definedName name="КУРС">#REF!</definedName>
    <definedName name="Курс_доллара" localSheetId="1">#REF!</definedName>
    <definedName name="Курс_доллара" localSheetId="9">#REF!</definedName>
    <definedName name="Курс_доллара">#REF!</definedName>
    <definedName name="кутизин">[13]основной!$D$334</definedName>
    <definedName name="м">'[18]Деб-Кр-ком'!$K$1</definedName>
    <definedName name="М.Жумабаева" localSheetId="8">'Справочник районов'!$B$18:$B$37</definedName>
    <definedName name="МОВ" localSheetId="1">#REF!</definedName>
    <definedName name="МОВ" localSheetId="9">#REF!</definedName>
    <definedName name="МОВ">#REF!</definedName>
    <definedName name="молоко_корм" localSheetId="1">#REF!</definedName>
    <definedName name="молоко_корм" localSheetId="9">#REF!</definedName>
    <definedName name="молоко_корм">#REF!</definedName>
    <definedName name="мука_вс">[13]основной!$B$245</definedName>
    <definedName name="мускатный_орех">[13]основной!$B$244</definedName>
    <definedName name="н" localSheetId="9">'[16]ГЛАВНАЯ СТРАНИЦА'!$I$32</definedName>
    <definedName name="н">'[17]ГЛАВНАЯ СТРАНИЦА'!$I$32</definedName>
    <definedName name="начисл_зарплата">'[9]Цены и тарифы'!$B$63</definedName>
    <definedName name="нгекнекн" localSheetId="1">#REF!,#REF!,#REF!,#REF!</definedName>
    <definedName name="нгекнекн" localSheetId="9">#REF!,#REF!,#REF!,#REF!</definedName>
    <definedName name="нгекнекн">#REF!,#REF!,#REF!,#REF!</definedName>
    <definedName name="нгопр" localSheetId="1">'Доходы от животноводства'!Annual_interest_rate/'Доходы от животноводства'!Payments_per_year</definedName>
    <definedName name="нгопр" localSheetId="9">'затраты на 1 га'!Annual_interest_rate/'затраты на 1 га'!Payments_per_year</definedName>
    <definedName name="нгопр">[0]!Annual_interest_rate/[0]!Payments_per_year</definedName>
    <definedName name="НДС">0.44</definedName>
    <definedName name="невневнев" localSheetId="1">#REF!</definedName>
    <definedName name="невневнев" localSheetId="9">#REF!</definedName>
    <definedName name="невневнев">#REF!</definedName>
    <definedName name="нет" localSheetId="0">'Главная страница'!$AA$7:$AA$34</definedName>
    <definedName name="Нет_">'Главная страница'!$AG$10:$AG$87</definedName>
    <definedName name="Нетт" localSheetId="0">'Главная страница'!#REF!</definedName>
    <definedName name="нитрит_натрия">[13]основной!$B$248</definedName>
    <definedName name="НПр" localSheetId="1">#REF!</definedName>
    <definedName name="НПр" localSheetId="9">#REF!</definedName>
    <definedName name="НПр">#REF!</definedName>
    <definedName name="НПр1" localSheetId="1">#REF!</definedName>
    <definedName name="НПр1" localSheetId="9">#REF!</definedName>
    <definedName name="НПр1">#REF!</definedName>
    <definedName name="ОБЛАСТЬ" localSheetId="9">'[20]старый шаблон '!$D$7</definedName>
    <definedName name="ОБЛАСТЬ">'старый шаблон '!$D$7</definedName>
    <definedName name="_xlnm.Print_Area" localSheetId="0">'Главная страница'!$B$2:$Q$109</definedName>
    <definedName name="_xlnm.Print_Area" localSheetId="7">'старый шаблон '!$B$2:$P$87</definedName>
    <definedName name="ОВЕС_КФХ" localSheetId="1">#REF!</definedName>
    <definedName name="ОВЕС_КФХ" localSheetId="9">#REF!</definedName>
    <definedName name="ОВЕС_КФХ">#REF!</definedName>
    <definedName name="ОВЕС_ПЛОЩАДЬ" localSheetId="1">#REF!</definedName>
    <definedName name="ОВЕС_ПЛОЩАДЬ" localSheetId="9">#REF!</definedName>
    <definedName name="ОВЕС_ПЛОЩАДЬ">#REF!</definedName>
    <definedName name="отрасль">[5]Б1!$B$6</definedName>
    <definedName name="п" localSheetId="1">#REF!</definedName>
    <definedName name="п" localSheetId="9">#REF!</definedName>
    <definedName name="п">#REF!</definedName>
    <definedName name="П1" localSheetId="1">#REF!</definedName>
    <definedName name="П1" localSheetId="9">#REF!</definedName>
    <definedName name="П1">#REF!</definedName>
    <definedName name="П2" localSheetId="1">#REF!</definedName>
    <definedName name="П2" localSheetId="9">#REF!</definedName>
    <definedName name="П2">#REF!</definedName>
    <definedName name="ПАР_ПЛОЩАДЬ" localSheetId="1">#REF!</definedName>
    <definedName name="ПАР_ПЛОЩАДЬ" localSheetId="9">#REF!</definedName>
    <definedName name="ПАР_ПЛОЩАДЬ">#REF!</definedName>
    <definedName name="первая_выплата" localSheetId="1">#REF!</definedName>
    <definedName name="первая_выплата" localSheetId="9">#REF!</definedName>
    <definedName name="первая_выплата">#REF!</definedName>
    <definedName name="перец_душистый">[13]основной!$B$255</definedName>
    <definedName name="перец_черный">[13]основной!$B$254</definedName>
    <definedName name="ПерЗ1" localSheetId="1">#REF!</definedName>
    <definedName name="ПерЗ1" localSheetId="9">#REF!</definedName>
    <definedName name="ПерЗ1">#REF!</definedName>
    <definedName name="план" localSheetId="9"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1">#REF!</definedName>
    <definedName name="План_производства" localSheetId="9">#REF!</definedName>
    <definedName name="План_производства">#REF!</definedName>
    <definedName name="ПЛАТЕЖ_ДРУГИЕ" localSheetId="1">#REF!</definedName>
    <definedName name="ПЛАТЕЖ_ДРУГИЕ" localSheetId="9">#REF!</definedName>
    <definedName name="ПЛАТЕЖ_ДРУГИЕ">#REF!</definedName>
    <definedName name="ПЛАТЕЖ_КАФ" localSheetId="1">#REF!</definedName>
    <definedName name="ПЛАТЕЖ_КАФ" localSheetId="9">#REF!</definedName>
    <definedName name="ПЛАТЕЖ_КАФ">#REF!</definedName>
    <definedName name="площ" localSheetId="1">#REF!</definedName>
    <definedName name="площ" localSheetId="9">#REF!</definedName>
    <definedName name="площ">#REF!</definedName>
    <definedName name="полевод_рост" localSheetId="1">#REF!</definedName>
    <definedName name="полевод_рост" localSheetId="9">#REF!</definedName>
    <definedName name="полевод_рост">#REF!</definedName>
    <definedName name="пос_год" localSheetId="1">#REF!</definedName>
    <definedName name="пос_год" localSheetId="9">#REF!</definedName>
    <definedName name="пос_год">#REF!</definedName>
    <definedName name="ПОсД1" localSheetId="1">#REF!</definedName>
    <definedName name="ПОсД1" localSheetId="9">#REF!</definedName>
    <definedName name="ПОсД1">#REF!</definedName>
    <definedName name="ПОСЕВНАЯ_ПЛОЩАДЬ" localSheetId="1">#REF!</definedName>
    <definedName name="ПОСЕВНАЯ_ПЛОЩАДЬ" localSheetId="9">#REF!</definedName>
    <definedName name="ПОСЕВНАЯ_ПЛОЩАДЬ">#REF!</definedName>
    <definedName name="ПостЗ1" localSheetId="1">#REF!</definedName>
    <definedName name="ПостЗ1" localSheetId="9">#REF!</definedName>
    <definedName name="ПостЗ1">#REF!</definedName>
    <definedName name="ПОСТОЯННЫЕ_РАБОТНИКИ" localSheetId="1">#REF!</definedName>
    <definedName name="ПОСТОЯННЫЕ_РАБОТНИКИ" localSheetId="9">#REF!</definedName>
    <definedName name="ПОСТОЯННЫЕ_РАБОТНИКИ">#REF!</definedName>
    <definedName name="Пр" localSheetId="9" hidden="1">{"assets",#N/A,FALSE,"historicBS";"liab",#N/A,FALSE,"historicBS";"is",#N/A,FALSE,"historicIS";"ratios",#N/A,FALSE,"ratios"}</definedName>
    <definedName name="Пр" hidden="1">{"assets",#N/A,FALSE,"historicBS";"liab",#N/A,FALSE,"historicBS";"is",#N/A,FALSE,"historicIS";"ratios",#N/A,FALSE,"ratios"}</definedName>
    <definedName name="продажиап" localSheetId="9" hidden="1">{"glc1",#N/A,FALSE,"GLC";"glc2",#N/A,FALSE,"GLC";"glc3",#N/A,FALSE,"GLC";"glc4",#N/A,FALSE,"GLC";"glc5",#N/A,FALSE,"GLC"}</definedName>
    <definedName name="продажиап" hidden="1">{"glc1",#N/A,FALSE,"GLC";"glc2",#N/A,FALSE,"GLC";"glc3",#N/A,FALSE,"GLC";"glc4",#N/A,FALSE,"GLC";"glc5",#N/A,FALSE,"GLC"}</definedName>
    <definedName name="пролдывоа" localSheetId="9"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1">#REF!</definedName>
    <definedName name="ПРОТРАВИТЕЛИ" localSheetId="9">#REF!</definedName>
    <definedName name="ПРОТРАВИТЕЛИ">#REF!</definedName>
    <definedName name="проц" localSheetId="1">#REF!</definedName>
    <definedName name="проц" localSheetId="9">#REF!</definedName>
    <definedName name="проц">#REF!</definedName>
    <definedName name="процент" localSheetId="1">#REF!</definedName>
    <definedName name="процент" localSheetId="9">#REF!</definedName>
    <definedName name="процент">#REF!</definedName>
    <definedName name="процент_мес" localSheetId="1">#REF!</definedName>
    <definedName name="процент_мес" localSheetId="9">#REF!</definedName>
    <definedName name="процент_мес">#REF!</definedName>
    <definedName name="Процент_реализ" localSheetId="1">#REF!</definedName>
    <definedName name="Процент_реализ" localSheetId="9">#REF!</definedName>
    <definedName name="Процент_реализ">#REF!</definedName>
    <definedName name="Проч" localSheetId="1">#REF!</definedName>
    <definedName name="Проч" localSheetId="9">#REF!</definedName>
    <definedName name="Проч">#REF!</definedName>
    <definedName name="Проч1" localSheetId="1">#REF!</definedName>
    <definedName name="Проч1" localSheetId="9">#REF!</definedName>
    <definedName name="Проч1">#REF!</definedName>
    <definedName name="ПШЕНИЦА_КФХ" localSheetId="1">#REF!</definedName>
    <definedName name="ПШЕНИЦА_КФХ" localSheetId="9">#REF!</definedName>
    <definedName name="ПШЕНИЦА_КФХ">#REF!</definedName>
    <definedName name="ПШЕНИЦА_ПЛОЩАДЬ" localSheetId="1">#REF!</definedName>
    <definedName name="ПШЕНИЦА_ПЛОЩАДЬ" localSheetId="9">#REF!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1">[22]Форма2!#REF!,[22]Форма2!#REF!,[22]Форма2!$E$223:$F$230,[22]Форма2!$C$223:$C$230,[22]Форма2!$E$222:$F$222,[22]Форма2!$C$222,[22]Форма2!$E$216:$F$220,[22]Форма2!$C$216:$C$220,[22]Форма2!$E$205:$F$209,[22]Форма2!$C$205:$C$209,[22]Форма2!#REF!</definedName>
    <definedName name="раз8" localSheetId="9">[22]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1">#REF!</definedName>
    <definedName name="размер" localSheetId="9">#REF!</definedName>
    <definedName name="размер">#REF!</definedName>
    <definedName name="РАЙОН" localSheetId="1">#REF!</definedName>
    <definedName name="РАЙОН" localSheetId="9">#REF!</definedName>
    <definedName name="РАЙОН" localSheetId="7">'старый шаблон '!$D$9</definedName>
    <definedName name="РАЙОН">#REF!</definedName>
    <definedName name="РАСХОД_ГСМ" localSheetId="1">#REF!</definedName>
    <definedName name="РАСХОД_ГСМ" localSheetId="9">#REF!</definedName>
    <definedName name="РАСХОД_ГСМ">#REF!</definedName>
    <definedName name="С_1">[13]основной!$B$167</definedName>
    <definedName name="с28" localSheetId="1">#REF!</definedName>
    <definedName name="с28" localSheetId="9">#REF!</definedName>
    <definedName name="с28">#REF!</definedName>
    <definedName name="сахар">[13]основной!$B$265</definedName>
    <definedName name="свин" localSheetId="1">#REF!</definedName>
    <definedName name="свин" localSheetId="9">#REF!</definedName>
    <definedName name="свин">#REF!</definedName>
    <definedName name="СЕЗОННЫЕ_РАБОТНИКИ" localSheetId="1">#REF!</definedName>
    <definedName name="СЕЗОННЫЕ_РАБОТНИКИ" localSheetId="9">#REF!</definedName>
    <definedName name="СЕЗОННЫЕ_РАБОТНИКИ">#REF!</definedName>
    <definedName name="СЕМЕНА" localSheetId="1">#REF!</definedName>
    <definedName name="СЕМЕНА" localSheetId="9">#REF!</definedName>
    <definedName name="СЕМЕНА">#REF!</definedName>
    <definedName name="сливочная">'[13]кал(Б_Ж_Э)'!$E$55</definedName>
    <definedName name="смог">[13]основной!$B$289</definedName>
    <definedName name="соб_ср" localSheetId="1">#REF!</definedName>
    <definedName name="соб_ср" localSheetId="9">#REF!</definedName>
    <definedName name="соб_ср">#REF!</definedName>
    <definedName name="соевая_мука">[13]основной!$B$290</definedName>
    <definedName name="СРЕДНЯЯ_ЗАРПЛАТА" localSheetId="1">#REF!</definedName>
    <definedName name="СРЕДНЯЯ_ЗАРПЛАТА" localSheetId="9">#REF!</definedName>
    <definedName name="СРЕДНЯЯ_ЗАРПЛАТА">#REF!</definedName>
    <definedName name="срок_кредита" localSheetId="1">#REF!</definedName>
    <definedName name="срок_кредита" localSheetId="9">#REF!</definedName>
    <definedName name="срок_кредита">#REF!</definedName>
    <definedName name="срок_мес" localSheetId="1">#REF!</definedName>
    <definedName name="срок_мес" localSheetId="9">#REF!</definedName>
    <definedName name="срок_мес">#REF!</definedName>
    <definedName name="СрокПроекта" localSheetId="1">#REF!</definedName>
    <definedName name="СрокПроекта" localSheetId="9">#REF!</definedName>
    <definedName name="СрокПроекта">#REF!</definedName>
    <definedName name="стабилизатор">[13]основной!$B$295</definedName>
    <definedName name="ставка_лизинга" localSheetId="1">#REF!</definedName>
    <definedName name="ставка_лизинга" localSheetId="9">#REF!</definedName>
    <definedName name="ставка_лизинга">#REF!</definedName>
    <definedName name="ставка_страхования" localSheetId="1">#REF!</definedName>
    <definedName name="ставка_страхования" localSheetId="9">#REF!</definedName>
    <definedName name="ставка_страхования">#REF!</definedName>
    <definedName name="СтавкаПроцента1">'[23]L-1'!$B$3</definedName>
    <definedName name="сум" localSheetId="1">#REF!</definedName>
    <definedName name="сум" localSheetId="9">#REF!</definedName>
    <definedName name="сум">#REF!</definedName>
    <definedName name="сумма_лизинга" localSheetId="1">#REF!</definedName>
    <definedName name="сумма_лизинга" localSheetId="9">#REF!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1">#REF!</definedName>
    <definedName name="СчОпл" localSheetId="9">#REF!</definedName>
    <definedName name="СчОпл">#REF!</definedName>
    <definedName name="СчОпл1" localSheetId="1">#REF!</definedName>
    <definedName name="СчОпл1" localSheetId="9">#REF!</definedName>
    <definedName name="СчОпл1">#REF!</definedName>
    <definedName name="Сырье" localSheetId="1">#REF!</definedName>
    <definedName name="Сырье" localSheetId="9">#REF!</definedName>
    <definedName name="Сырье">#REF!</definedName>
    <definedName name="ТА1" localSheetId="1">#REF!</definedName>
    <definedName name="ТА1" localSheetId="9">#REF!</definedName>
    <definedName name="ТА1">#REF!</definedName>
    <definedName name="ТИП_ПОЧВЫ" localSheetId="1">#REF!</definedName>
    <definedName name="ТИП_ПОЧВЫ" localSheetId="9">#REF!</definedName>
    <definedName name="ТИП_ПОЧВЫ">#REF!</definedName>
    <definedName name="Тов" localSheetId="1">#REF!</definedName>
    <definedName name="Тов" localSheetId="9">#REF!</definedName>
    <definedName name="Тов">#REF!</definedName>
    <definedName name="Тов1" localSheetId="1">#REF!</definedName>
    <definedName name="Тов1" localSheetId="9">#REF!</definedName>
    <definedName name="Тов1">#REF!</definedName>
    <definedName name="ТовРеал1" localSheetId="1">#REF!</definedName>
    <definedName name="ТовРеал1" localSheetId="9">#REF!</definedName>
    <definedName name="ТовРеал1">#REF!</definedName>
    <definedName name="транспорт_раст">'[9]Прямые затраты'!$E$1</definedName>
    <definedName name="тринити" localSheetId="1">#REF!,#REF!,#REF!,#REF!,#REF!,#REF!,#REF!,#REF!,#REF!,#REF!,#REF!</definedName>
    <definedName name="тринити" localSheetId="9">#REF!,#REF!,#REF!,#REF!,#REF!,#REF!,#REF!,#REF!,#REF!,#REF!,#REF!</definedName>
    <definedName name="тринити">#REF!,#REF!,#REF!,#REF!,#REF!,#REF!,#REF!,#REF!,#REF!,#REF!,#REF!</definedName>
    <definedName name="у" localSheetId="9">'[16]ГЛАВНАЯ СТРАНИЦА'!$I$24</definedName>
    <definedName name="у">'[17]ГЛАВНАЯ СТРАНИЦА'!$I$24</definedName>
    <definedName name="уап" localSheetId="9"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1">#REF!</definedName>
    <definedName name="УК1" localSheetId="9">#REF!</definedName>
    <definedName name="УК1">#REF!</definedName>
    <definedName name="ф" localSheetId="1">#REF!</definedName>
    <definedName name="ф" localSheetId="9">#REF!</definedName>
    <definedName name="ф">#REF!</definedName>
    <definedName name="фабиос">[13]основной!$D$378</definedName>
    <definedName name="ферментированный">[13]основной!$B$260</definedName>
    <definedName name="ФИНАНСОВЫЙ_РЕЗУЛЬТАТ" localSheetId="1">#REF!</definedName>
    <definedName name="ФИНАНСОВЫЙ_РЕЗУЛЬТАТ" localSheetId="9">#REF!</definedName>
    <definedName name="ФИНАНСОВЫЙ_РЕЗУЛЬТАТ">#REF!</definedName>
    <definedName name="фляйшвурст">[13]основной!$B$303</definedName>
    <definedName name="форрорубио">[13]основной!$B$301</definedName>
    <definedName name="ФОСФОР" localSheetId="1">#REF!</definedName>
    <definedName name="ФОСФОР" localSheetId="9">#REF!</definedName>
    <definedName name="ФОСФОР">#REF!</definedName>
    <definedName name="ФОСФОРНЫЕ_ОСЕНЬЮ" localSheetId="1">#REF!</definedName>
    <definedName name="ФОСФОРНЫЕ_ОСЕНЬЮ" localSheetId="9">#REF!</definedName>
    <definedName name="ФОСФОРНЫЕ_ОСЕНЬЮ">#REF!</definedName>
    <definedName name="ФОСФОРНЫЕ_ПРИ_ПОСЕВЕ" localSheetId="1">#REF!</definedName>
    <definedName name="ФОСФОРНЫЕ_ПРИ_ПОСЕВЕ" localSheetId="9">#REF!</definedName>
    <definedName name="ФОСФОРНЫЕ_ПРИ_ПОСЕВЕ">#REF!</definedName>
    <definedName name="ФОТ" localSheetId="1">#REF!</definedName>
    <definedName name="ФОТ" localSheetId="9">#REF!</definedName>
    <definedName name="ФОТ">#REF!</definedName>
    <definedName name="фыв" localSheetId="1" hidden="1">#REF!</definedName>
    <definedName name="фыв" localSheetId="9" hidden="1">#REF!</definedName>
    <definedName name="фыв" hidden="1">#REF!</definedName>
    <definedName name="ФЬЮЧЕРСНЫЙ_КОНТРАКТ" localSheetId="1">#REF!</definedName>
    <definedName name="ФЬЮЧЕРСНЫЙ_КОНТРАКТ" localSheetId="9">#REF!</definedName>
    <definedName name="ФЬЮЧЕРСНЫЙ_КОНТРАКТ">#REF!</definedName>
    <definedName name="хшзхзш" localSheetId="1">#REF!,#REF!,#REF!,#REF!,#REF!,#REF!,#REF!,#REF!,#REF!</definedName>
    <definedName name="хшзхзш" localSheetId="9">#REF!,#REF!,#REF!,#REF!,#REF!,#REF!,#REF!,#REF!,#REF!</definedName>
    <definedName name="хшзхзш">#REF!,#REF!,#REF!,#REF!,#REF!,#REF!,#REF!,#REF!,#REF!</definedName>
    <definedName name="цена_баран" localSheetId="1">#REF!</definedName>
    <definedName name="цена_баран" localSheetId="9">#REF!</definedName>
    <definedName name="цена_баран">#REF!</definedName>
    <definedName name="Цена_бобов" localSheetId="1">[19]Дох!#REF!</definedName>
    <definedName name="Цена_бобов" localSheetId="9">[19]Дох!#REF!</definedName>
    <definedName name="Цена_бобов">[19]Дох!#REF!</definedName>
    <definedName name="цена_быка" localSheetId="1">#REF!</definedName>
    <definedName name="цена_быка" localSheetId="9">#REF!</definedName>
    <definedName name="цена_быка">#REF!</definedName>
    <definedName name="ЦЕНА_ГСМ" localSheetId="1">#REF!</definedName>
    <definedName name="ЦЕНА_ГСМ" localSheetId="9">#REF!</definedName>
    <definedName name="ЦЕНА_ГСМ">#REF!</definedName>
    <definedName name="цена_коровы" localSheetId="1">#REF!</definedName>
    <definedName name="цена_коровы" localSheetId="9">#REF!</definedName>
    <definedName name="цена_коровы">#REF!</definedName>
    <definedName name="цена_молодняк" localSheetId="1">#REF!</definedName>
    <definedName name="цена_молодняк" localSheetId="9">#REF!</definedName>
    <definedName name="цена_молодняк">#REF!</definedName>
    <definedName name="цена_овца" localSheetId="1">#REF!</definedName>
    <definedName name="цена_овца" localSheetId="9">#REF!</definedName>
    <definedName name="цена_овца">#REF!</definedName>
    <definedName name="цена_порос" localSheetId="1">#REF!</definedName>
    <definedName name="цена_порос" localSheetId="9">#REF!</definedName>
    <definedName name="цена_порос">#REF!</definedName>
    <definedName name="Цена_реал" localSheetId="1">#REF!</definedName>
    <definedName name="Цена_реал" localSheetId="9">#REF!</definedName>
    <definedName name="Цена_реал">#REF!</definedName>
    <definedName name="цена_свиномат" localSheetId="1">#REF!</definedName>
    <definedName name="цена_свиномат" localSheetId="9">#REF!</definedName>
    <definedName name="цена_свиномат">#REF!</definedName>
    <definedName name="цена_хряк" localSheetId="1">#REF!</definedName>
    <definedName name="цена_хряк" localSheetId="9">#REF!</definedName>
    <definedName name="цена_хряк">#REF!</definedName>
    <definedName name="цена_шерсть" localSheetId="1">#REF!</definedName>
    <definedName name="цена_шерсть" localSheetId="9">#REF!</definedName>
    <definedName name="цена_шерсть">#REF!</definedName>
    <definedName name="цена_ягненок" localSheetId="1">#REF!</definedName>
    <definedName name="цена_ягненок" localSheetId="9">#REF!</definedName>
    <definedName name="цена_ягненок">#REF!</definedName>
    <definedName name="черева_свин_38">[13]основной!$D$374</definedName>
    <definedName name="чеснок_св">[13]основной!$B$309</definedName>
    <definedName name="ЧИСТЫЙ_ВЕС" localSheetId="1">#REF!</definedName>
    <definedName name="ЧИСТЫЙ_ВЕС" localSheetId="9">#REF!</definedName>
    <definedName name="ЧИСТЫЙ_ВЕС">#REF!</definedName>
    <definedName name="ш" localSheetId="9">'[16]ГЛАВНАЯ СТРАНИЦА'!$I$36</definedName>
    <definedName name="ш">'[17]ГЛАВНАЯ СТРАНИЦА'!$I$36</definedName>
    <definedName name="шщхшощзшощз" localSheetId="1">[1]Assumptions!#REF!</definedName>
    <definedName name="шщхшощзшощз" localSheetId="9">[1]Assumptions!#REF!</definedName>
    <definedName name="шщхшощзшощз">[1]Assumptions!#REF!</definedName>
    <definedName name="щ" localSheetId="9">'[16]ГЛАВНАЯ СТРАНИЦА'!$I$38</definedName>
    <definedName name="щ">'[17]ГЛАВНАЯ СТРАНИЦА'!$I$38</definedName>
    <definedName name="щшгшщшг" localSheetId="1">#REF!,#REF!,#REF!,#REF!,#REF!,#REF!,#REF!,#REF!</definedName>
    <definedName name="щшгшщшг" localSheetId="9">#REF!,#REF!,#REF!,#REF!,#REF!,#REF!,#REF!,#REF!</definedName>
    <definedName name="щшгшщшг">#REF!,#REF!,#REF!,#REF!,#REF!,#REF!,#REF!,#REF!</definedName>
    <definedName name="ЭЖ">'[13]кал(Б_Ж_Э)'!$E$68</definedName>
    <definedName name="ЭЛЕВАТОР" localSheetId="1">#REF!</definedName>
    <definedName name="ЭЛЕВАТОР" localSheetId="9">#REF!</definedName>
    <definedName name="ЭЛЕВАТОР">#REF!</definedName>
    <definedName name="ЭШ">'[13]кал(Б_Ж_Э)'!$E$32</definedName>
    <definedName name="ЯЧМЕНЬ_КФХ" localSheetId="1">#REF!</definedName>
    <definedName name="ЯЧМЕНЬ_КФХ" localSheetId="9">#REF!</definedName>
    <definedName name="ЯЧМЕНЬ_КФХ">#REF!</definedName>
    <definedName name="ЯЧМЕНЬ_ПЛОЩАДЬ" localSheetId="1">#REF!</definedName>
    <definedName name="ЯЧМЕНЬ_ПЛОЩАДЬ" localSheetId="9">#REF!</definedName>
    <definedName name="ЯЧМЕНЬ_ПЛОЩАДЬ">#REF!</definedName>
  </definedNames>
  <calcPr calcId="191029"/>
</workbook>
</file>

<file path=xl/calcChain.xml><?xml version="1.0" encoding="utf-8"?>
<calcChain xmlns="http://schemas.openxmlformats.org/spreadsheetml/2006/main">
  <c r="L33" i="55" l="1"/>
  <c r="I21" i="55" l="1"/>
  <c r="N41" i="55" l="1"/>
  <c r="M13" i="55" l="1"/>
  <c r="D63" i="55" l="1"/>
  <c r="O9" i="55"/>
  <c r="H22" i="55" l="1"/>
  <c r="I22" i="55" s="1"/>
  <c r="L22" i="55" s="1"/>
  <c r="H23" i="55"/>
  <c r="I23" i="55" s="1"/>
  <c r="L23" i="55" s="1"/>
  <c r="H24" i="55"/>
  <c r="I24" i="55" s="1"/>
  <c r="L24" i="55" s="1"/>
  <c r="H25" i="55"/>
  <c r="I25" i="55" s="1"/>
  <c r="L25" i="55" s="1"/>
  <c r="H26" i="55"/>
  <c r="I26" i="55" s="1"/>
  <c r="L26" i="55" s="1"/>
  <c r="H27" i="55"/>
  <c r="I27" i="55" s="1"/>
  <c r="L27" i="55" s="1"/>
  <c r="H28" i="55"/>
  <c r="I28" i="55" s="1"/>
  <c r="L28" i="55" s="1"/>
  <c r="H29" i="55"/>
  <c r="I29" i="55" s="1"/>
  <c r="L29" i="55" s="1"/>
  <c r="H30" i="55"/>
  <c r="I30" i="55" s="1"/>
  <c r="L30" i="55" s="1"/>
  <c r="H21" i="55"/>
  <c r="L21" i="55" s="1"/>
  <c r="E33" i="55" l="1"/>
  <c r="L31" i="55"/>
  <c r="H97" i="55" s="1"/>
  <c r="H99" i="55" s="1"/>
  <c r="H31" i="55"/>
  <c r="I31" i="55"/>
  <c r="D31" i="55"/>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H90" i="55" l="1"/>
  <c r="F90" i="55"/>
  <c r="D90" i="55"/>
  <c r="N57" i="55" l="1"/>
  <c r="P57" i="55" s="1"/>
  <c r="N59" i="55"/>
  <c r="P59" i="55" s="1"/>
  <c r="N61" i="55"/>
  <c r="P61" i="55" s="1"/>
  <c r="N55" i="55"/>
  <c r="P55" i="55" s="1"/>
  <c r="N53" i="55"/>
  <c r="P53" i="55" s="1"/>
  <c r="N51" i="55"/>
  <c r="P51" i="55" s="1"/>
  <c r="N49" i="55"/>
  <c r="P49" i="55" s="1"/>
  <c r="N47" i="55"/>
  <c r="P47" i="55" s="1"/>
  <c r="N45" i="55"/>
  <c r="P45" i="55" s="1"/>
  <c r="N43" i="55"/>
  <c r="P43" i="55" s="1"/>
  <c r="G34" i="59" l="1"/>
  <c r="F34" i="59" s="1"/>
  <c r="G33" i="59"/>
  <c r="F33" i="59" s="1"/>
  <c r="G32" i="59"/>
  <c r="F32" i="59" s="1"/>
  <c r="G31" i="59"/>
  <c r="F31" i="59" s="1"/>
  <c r="G30" i="59"/>
  <c r="G29" i="59"/>
  <c r="C11" i="59"/>
  <c r="G20" i="59" l="1"/>
  <c r="G19" i="59"/>
  <c r="G21" i="59"/>
  <c r="F21" i="59" s="1"/>
  <c r="G18" i="59"/>
  <c r="C22" i="59"/>
  <c r="G22" i="59" s="1"/>
  <c r="F22" i="59" s="1"/>
  <c r="E18" i="59" s="1"/>
  <c r="G5" i="59"/>
  <c r="G6" i="59"/>
  <c r="G7" i="59"/>
  <c r="G8" i="59"/>
  <c r="F8" i="59" s="1"/>
  <c r="G9" i="59"/>
  <c r="F9" i="59" s="1"/>
  <c r="G10" i="59"/>
  <c r="F10" i="59" s="1"/>
  <c r="F7" i="59" l="1"/>
  <c r="E5" i="59" s="1"/>
  <c r="C23" i="59"/>
  <c r="G23" i="59" s="1"/>
  <c r="F23" i="59" s="1"/>
  <c r="L10" i="60" l="1"/>
  <c r="B171" i="54"/>
  <c r="B166" i="54"/>
  <c r="B162" i="54"/>
  <c r="B161" i="54"/>
  <c r="A160" i="54"/>
  <c r="N66" i="55"/>
  <c r="M66" i="55"/>
  <c r="B148" i="54"/>
  <c r="B147" i="54"/>
  <c r="B138" i="54"/>
  <c r="B134" i="54"/>
  <c r="A146" i="54"/>
  <c r="L66" i="55"/>
  <c r="K66" i="55"/>
  <c r="J66" i="55"/>
  <c r="I66" i="55"/>
  <c r="E19" i="59"/>
  <c r="O85" i="55"/>
  <c r="P85" i="55"/>
  <c r="N85" i="55"/>
  <c r="J87" i="55"/>
  <c r="K87" i="55"/>
  <c r="I87" i="55"/>
  <c r="F87"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L41" i="55"/>
  <c r="P41" i="55" s="1"/>
  <c r="B22" i="54" s="1"/>
  <c r="B18" i="49"/>
  <c r="B21" i="49"/>
  <c r="B22" i="49"/>
  <c r="D66"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6" i="55"/>
  <c r="G66" i="55"/>
  <c r="F66" i="55"/>
  <c r="E66"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C83" i="48"/>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3"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1" i="55" s="1"/>
  <c r="P32" i="48"/>
  <c r="B37" i="54"/>
  <c r="C24" i="59"/>
  <c r="J20" i="59"/>
  <c r="P22" i="48"/>
  <c r="E31" i="59"/>
  <c r="H37" i="59"/>
  <c r="J36" i="59"/>
  <c r="P28" i="48"/>
  <c r="P38" i="48"/>
  <c r="B41" i="54"/>
  <c r="B149" i="54"/>
  <c r="B23" i="54"/>
  <c r="B25" i="54" s="1"/>
  <c r="P24" i="48"/>
  <c r="J18" i="59"/>
  <c r="J19" i="59"/>
  <c r="J22" i="59"/>
  <c r="J32" i="59"/>
  <c r="I75" i="48"/>
  <c r="I77" i="48" s="1"/>
  <c r="E26" i="48"/>
  <c r="B108" i="54"/>
  <c r="O37" i="59"/>
  <c r="F91" i="55" s="1"/>
  <c r="E8" i="59"/>
  <c r="B56" i="54" l="1"/>
  <c r="B58" i="54" s="1"/>
  <c r="B60" i="54" s="1"/>
  <c r="B95" i="54"/>
  <c r="B98" i="54" s="1"/>
  <c r="B100" i="54" s="1"/>
  <c r="B102" i="54" s="1"/>
  <c r="B39" i="54"/>
  <c r="B42" i="54" s="1"/>
  <c r="B44" i="54" s="1"/>
  <c r="B46" i="54" s="1"/>
  <c r="B67" i="54"/>
  <c r="B70" i="54" s="1"/>
  <c r="B72" i="54" s="1"/>
  <c r="B74" i="54" s="1"/>
  <c r="J35" i="59"/>
  <c r="B123" i="54"/>
  <c r="B126" i="54" s="1"/>
  <c r="B128" i="54" s="1"/>
  <c r="B130" i="54" s="1"/>
  <c r="C37" i="69"/>
  <c r="H93"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7" i="55"/>
  <c r="G11" i="59" l="1"/>
  <c r="F11" i="59" s="1"/>
  <c r="E9" i="59" s="1"/>
  <c r="C23" i="69"/>
  <c r="C27" i="69" s="1"/>
  <c r="C31" i="69" l="1"/>
  <c r="C12" i="59"/>
  <c r="C13" i="59"/>
  <c r="C35" i="69" l="1"/>
  <c r="G12" i="59"/>
  <c r="C38" i="69" l="1"/>
  <c r="D93" i="55"/>
  <c r="J93" i="55" s="1"/>
  <c r="E99" i="55" s="1"/>
  <c r="F12" i="59"/>
  <c r="E10" i="59" s="1"/>
  <c r="J10" i="59" s="1"/>
  <c r="J11" i="59"/>
  <c r="G13" i="59"/>
  <c r="F13" i="59" l="1"/>
  <c r="J12" i="59"/>
  <c r="E13" i="59"/>
  <c r="J9" i="59"/>
  <c r="E87" i="55"/>
  <c r="J13" i="59" l="1"/>
  <c r="H13" i="59"/>
  <c r="O13" i="59"/>
  <c r="D91" i="55" s="1"/>
  <c r="J91" i="55" s="1"/>
  <c r="E97" i="55" s="1"/>
  <c r="O39" i="59" l="1"/>
  <c r="E101" i="55" s="1"/>
  <c r="M104" i="55" s="1"/>
  <c r="H112"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Багдат Сартаев</author>
    <author>Зарина Ахмеджанова</author>
  </authors>
  <commentList>
    <comment ref="O16" authorId="0" shapeId="0" xr:uid="{00000000-0006-0000-0000-000001000000}">
      <text>
        <r>
          <rPr>
            <sz val="9"/>
            <color indexed="81"/>
            <rFont val="Tahoma"/>
            <family val="2"/>
            <charset val="204"/>
          </rPr>
          <t>заполняется по действующим Заемщикам Общества</t>
        </r>
      </text>
    </comment>
    <comment ref="L39" authorId="1" shapeId="0" xr:uid="{00000000-0006-0000-0000-00000200000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7" authorId="2" shapeId="0" xr:uid="{00000000-0006-0000-0000-00000300000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9" authorId="2" shapeId="0" xr:uid="{00000000-0006-0000-0000-00000400000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1" authorId="2" shapeId="0" xr:uid="{00000000-0006-0000-0000-00000500000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Алмас Сердалин</author>
    <author>Серик Китапбаев</author>
  </authors>
  <commentList>
    <comment ref="K2" authorId="0" shapeId="0" xr:uid="{00000000-0006-0000-0100-00000100000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xr:uid="{00000000-0006-0000-0100-000002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xr:uid="{00000000-0006-0000-0100-000003000000}">
      <text>
        <r>
          <rPr>
            <sz val="9"/>
            <color indexed="81"/>
            <rFont val="Tahoma"/>
            <family val="2"/>
            <charset val="204"/>
          </rPr>
          <t>Сведения о закупе скота заполняются исходя из анкетных данных клиента</t>
        </r>
      </text>
    </comment>
    <comment ref="L3" authorId="1" shapeId="0" xr:uid="{00000000-0006-0000-0100-000004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s>
  <commentList>
    <comment ref="C20" authorId="0" shapeId="0" xr:uid="{00000000-0006-0000-0200-00000100000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Галым Кульмагамбетов</author>
  </authors>
  <commentList>
    <comment ref="C75" authorId="0" shapeId="0" xr:uid="{00000000-0006-0000-0700-000001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xr:uid="{00000000-0006-0000-0700-000002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xr:uid="{00000000-0006-0000-0700-00000300000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<sst xmlns="http://schemas.openxmlformats.org/spreadsheetml/2006/main" count="3497" uniqueCount="827">
  <si>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</si>
  <si>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</si>
  <si>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</si>
  <si>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</si>
  <si>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</si>
  <si>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</si>
  <si>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</si>
  <si>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</si>
  <si>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</si>
  <si>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</si>
  <si>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</si>
  <si>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</si>
  <si>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</si>
  <si>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</si>
  <si>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</si>
  <si>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</si>
  <si>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</si>
  <si>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</si>
  <si>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</si>
  <si>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</si>
  <si>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</si>
  <si>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</si>
  <si>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</si>
  <si>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</si>
  <si>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</si>
  <si>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</si>
  <si>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</si>
  <si>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</si>
  <si>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</si>
  <si>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</si>
  <si>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</si>
  <si>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</si>
  <si>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</si>
  <si>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</si>
  <si>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</si>
  <si>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</si>
  <si>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</si>
  <si>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</si>
  <si>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</si>
  <si>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</si>
  <si>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</si>
  <si>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</si>
  <si>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</si>
  <si>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</si>
  <si>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</si>
  <si>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</si>
  <si>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</si>
  <si>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</si>
  <si>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</si>
  <si>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</si>
  <si>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</si>
  <si>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</si>
  <si>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</si>
  <si>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</si>
  <si>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</si>
  <si>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</si>
  <si>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</si>
  <si>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</si>
  <si>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</si>
  <si>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</si>
  <si>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</si>
  <si>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</si>
  <si>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</si>
  <si>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</si>
  <si>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</si>
  <si>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</si>
  <si>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</si>
  <si>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</si>
  <si>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</si>
  <si>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</si>
  <si>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</si>
  <si>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</si>
  <si>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</si>
  <si>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</si>
  <si>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</si>
  <si>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</si>
  <si>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</si>
  <si>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</si>
  <si>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</si>
  <si>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</si>
  <si>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</si>
  <si>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</si>
  <si>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</si>
  <si>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</si>
  <si>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</si>
  <si>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</si>
  <si>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</si>
  <si>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</si>
  <si>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</si>
  <si>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</si>
  <si>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</si>
  <si>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</si>
  <si>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</si>
  <si>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</si>
  <si>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</si>
  <si>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</si>
  <si>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</si>
  <si>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</si>
  <si>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</si>
  <si>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</si>
  <si>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</si>
  <si>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</si>
  <si>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</si>
  <si>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</si>
  <si>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</si>
  <si>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</si>
  <si>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</si>
  <si>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</si>
  <si>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</si>
  <si>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</si>
  <si>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</si>
  <si>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</si>
  <si>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</si>
  <si>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</si>
  <si>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</si>
  <si>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</si>
  <si>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</si>
  <si>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</si>
  <si>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</si>
  <si>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</si>
  <si>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</si>
  <si>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</si>
  <si>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</si>
  <si>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</si>
  <si>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</si>
  <si>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</si>
  <si>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</si>
  <si>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</si>
  <si>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</si>
  <si>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</si>
  <si>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</si>
  <si>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</si>
  <si>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</si>
  <si>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</si>
  <si>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</si>
  <si>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</si>
  <si>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</si>
  <si>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</si>
  <si>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</si>
  <si>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</si>
  <si>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</si>
  <si>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</si>
  <si>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</si>
  <si>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</si>
  <si>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</si>
  <si>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</si>
  <si>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</si>
  <si>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</si>
  <si>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</si>
  <si>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</si>
  <si>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</si>
  <si>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</si>
  <si>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</si>
  <si>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</si>
  <si>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</si>
  <si>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</si>
  <si>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</si>
  <si>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</si>
  <si>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</si>
  <si>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</si>
  <si>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</si>
  <si>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</si>
  <si>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</si>
  <si>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</si>
  <si>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</si>
  <si>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</si>
  <si>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</si>
  <si>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</si>
  <si>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</si>
  <si>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</si>
  <si>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</si>
  <si>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</si>
  <si>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</si>
  <si>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</si>
  <si>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</si>
  <si>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</si>
  <si>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</si>
  <si>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</si>
  <si>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</si>
  <si>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</si>
  <si>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</si>
  <si>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</si>
  <si>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</si>
  <si>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</si>
  <si>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</si>
  <si>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</si>
  <si>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</si>
  <si>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</si>
  <si>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</si>
  <si>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</si>
  <si>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</si>
  <si>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</si>
  <si>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</si>
  <si>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</si>
  <si>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</si>
  <si>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</si>
  <si>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</si>
  <si>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</si>
  <si>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</si>
  <si>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</si>
  <si>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</si>
  <si>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</si>
  <si>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</si>
  <si>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</si>
  <si>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</si>
  <si>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</si>
  <si>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</si>
  <si>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</si>
  <si>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</si>
  <si>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</si>
  <si>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</si>
  <si>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</si>
  <si>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</si>
  <si>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</si>
  <si>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</si>
  <si>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</si>
  <si>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</si>
  <si>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</si>
  <si>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</si>
  <si>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</si>
  <si>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</si>
  <si>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</si>
  <si>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</si>
  <si>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</si>
  <si>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</si>
  <si>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</si>
  <si>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</si>
  <si>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</si>
  <si>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</si>
  <si>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</si>
  <si>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</si>
  <si>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</si>
  <si>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</si>
  <si>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</si>
  <si>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</si>
  <si>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</si>
  <si>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</si>
  <si>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</si>
  <si>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</si>
  <si>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</si>
  <si>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</si>
  <si>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</si>
  <si>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</si>
  <si>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</si>
  <si>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</si>
  <si>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</si>
  <si>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</si>
  <si>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</si>
  <si>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</si>
  <si>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</si>
  <si>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</si>
  <si>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</si>
  <si>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</si>
  <si>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</si>
  <si>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</si>
  <si>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</si>
  <si>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</si>
  <si>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</si>
  <si>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</si>
  <si>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</si>
  <si>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</si>
  <si>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</si>
  <si>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</si>
  <si>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</si>
  <si>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</si>
  <si>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</si>
  <si>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</si>
  <si>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</si>
  <si>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</si>
  <si>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</si>
  <si>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</si>
  <si>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</si>
  <si>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</si>
  <si>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</si>
  <si>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</si>
  <si>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</si>
  <si>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</si>
  <si>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</si>
  <si>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</si>
  <si>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</si>
  <si>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</si>
  <si>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</si>
  <si>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</si>
  <si>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</si>
  <si>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</si>
  <si>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</si>
  <si>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</si>
  <si>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</si>
  <si>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</si>
  <si>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</si>
  <si>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</si>
  <si>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</si>
  <si>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</si>
  <si>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</si>
  <si>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</si>
  <si>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</si>
  <si>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</si>
  <si>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</si>
  <si>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</si>
  <si>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</si>
  <si>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</si>
  <si>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</si>
  <si>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</si>
  <si>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</si>
  <si>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</si>
  <si>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</si>
  <si>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</si>
  <si>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</si>
  <si>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</si>
  <si>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</si>
  <si>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</si>
  <si>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</si>
  <si>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</si>
  <si>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</si>
  <si>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</si>
  <si>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</si>
  <si>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</si>
  <si>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</si>
  <si>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</si>
  <si>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</si>
  <si>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</si>
  <si>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</si>
  <si>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</si>
  <si>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</si>
  <si>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</si>
  <si>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</si>
  <si>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</si>
  <si>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</si>
  <si>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</si>
  <si>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</si>
  <si>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</si>
  <si>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</si>
  <si>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</si>
  <si>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</si>
  <si>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</si>
  <si>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</si>
  <si>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</si>
  <si>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</si>
  <si>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</si>
  <si>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</si>
  <si>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</si>
  <si>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</si>
  <si>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</si>
  <si>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</si>
  <si>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</si>
  <si>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</si>
  <si>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</si>
  <si>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</si>
  <si>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</si>
  <si>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</si>
  <si>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</si>
  <si>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</si>
  <si>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</si>
  <si>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</si>
  <si>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</si>
  <si>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</si>
  <si>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</si>
  <si>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</si>
  <si>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</si>
  <si>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</si>
  <si>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</si>
  <si>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</si>
  <si>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</si>
  <si>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</si>
  <si>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</si>
  <si>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</si>
  <si>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</si>
  <si>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</si>
  <si>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</si>
  <si>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</si>
  <si>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</si>
  <si>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</si>
  <si>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</si>
  <si>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</si>
  <si>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</si>
  <si>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</si>
  <si>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</si>
  <si>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</si>
  <si>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</si>
  <si>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</si>
  <si>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</si>
  <si>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</si>
  <si>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</si>
  <si>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</si>
  <si>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</si>
  <si>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</si>
  <si>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</si>
  <si>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</si>
  <si>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</si>
  <si>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</si>
  <si>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</si>
  <si>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</si>
  <si>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</si>
  <si>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</si>
  <si>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</si>
  <si>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</si>
  <si>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</si>
  <si>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</si>
  <si>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</si>
  <si>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</si>
  <si>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</si>
  <si>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</si>
  <si>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</si>
  <si>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</si>
  <si>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</si>
  <si>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</si>
  <si>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</si>
  <si>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</si>
  <si>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</si>
  <si>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</si>
  <si>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</si>
  <si>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</si>
  <si>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</si>
  <si>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</si>
  <si>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</si>
  <si>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</si>
  <si>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</si>
  <si>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</si>
  <si>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</si>
  <si>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</si>
  <si>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</si>
  <si>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</si>
  <si>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</si>
  <si>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</si>
  <si>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</si>
  <si>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</si>
  <si>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</si>
  <si>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</si>
  <si>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</si>
  <si>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</si>
  <si>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</si>
  <si>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</si>
  <si>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</si>
  <si>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</si>
  <si>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</si>
  <si>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</si>
  <si>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</si>
  <si>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</si>
  <si>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</si>
  <si>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</si>
  <si>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</si>
  <si>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</si>
  <si>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</si>
  <si>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</si>
  <si>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</si>
  <si>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</si>
  <si>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</si>
  <si>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</si>
  <si>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</si>
  <si>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</si>
  <si>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</si>
  <si>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</si>
  <si>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</si>
  <si>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</si>
  <si>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</si>
  <si>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</si>
  <si>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</si>
  <si>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</si>
  <si>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</si>
  <si>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</si>
  <si>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</si>
  <si>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</si>
  <si>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</si>
  <si>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</si>
  <si>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</si>
  <si>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</si>
  <si>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</si>
  <si>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</si>
  <si>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</si>
  <si>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</si>
  <si>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</si>
  <si>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</si>
  <si>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</si>
  <si>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</si>
  <si>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</si>
  <si>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</si>
  <si>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</si>
  <si>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</si>
  <si>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</si>
  <si>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</si>
  <si>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</si>
  <si>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</si>
  <si>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</si>
  <si>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</si>
  <si>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</si>
  <si>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</si>
  <si>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</si>
  <si>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</si>
  <si>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</si>
  <si>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</si>
  <si>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</si>
  <si>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</si>
  <si>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</si>
  <si>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</si>
  <si>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</si>
  <si>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</si>
  <si>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</si>
  <si>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</si>
  <si>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</si>
  <si>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</si>
  <si>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</si>
  <si>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</si>
  <si>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</si>
  <si>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</si>
  <si>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</si>
  <si>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</si>
  <si>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</si>
  <si>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</si>
  <si>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</si>
  <si>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</si>
  <si>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</si>
  <si>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</si>
  <si>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</si>
  <si>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</si>
  <si>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</si>
  <si>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</si>
  <si>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</si>
  <si>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</si>
  <si>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</si>
  <si>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</si>
  <si>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</si>
  <si>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</si>
  <si>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</si>
  <si>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</si>
  <si>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</si>
  <si>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</si>
  <si>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</si>
  <si>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</si>
  <si>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</si>
  <si>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</si>
  <si>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</si>
  <si>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</si>
  <si>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</si>
  <si>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</si>
  <si>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</si>
  <si>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</si>
  <si>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</si>
  <si>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</si>
  <si>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</si>
  <si>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</si>
  <si>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</si>
  <si>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</si>
  <si>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</si>
  <si>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</si>
  <si>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</si>
  <si>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</si>
  <si>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</si>
  <si>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</si>
  <si>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</si>
  <si>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</si>
  <si>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</si>
  <si>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</si>
  <si>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</si>
  <si>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</si>
  <si>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</si>
  <si>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</si>
  <si>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</si>
  <si>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</si>
  <si>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</si>
  <si>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</si>
  <si>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</si>
  <si>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</si>
  <si>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</si>
  <si>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</si>
  <si>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</si>
  <si>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</si>
  <si>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</si>
  <si>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</si>
  <si>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</si>
  <si>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</si>
  <si>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</si>
  <si>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</si>
  <si>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</si>
  <si>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</si>
  <si>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</si>
  <si>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</si>
  <si>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</si>
  <si>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</si>
  <si>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</si>
  <si>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</si>
  <si>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</si>
  <si>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</si>
  <si>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</si>
  <si>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</si>
  <si>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</si>
  <si>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</si>
  <si>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</si>
  <si>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</si>
  <si>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</si>
  <si>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</si>
  <si>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</si>
  <si>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</si>
  <si>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</si>
  <si>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</si>
  <si>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</si>
  <si>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</si>
  <si>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</si>
  <si>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</si>
  <si>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</si>
  <si>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</si>
  <si>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</si>
  <si>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</si>
  <si>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</si>
  <si>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</si>
  <si>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</si>
  <si>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</si>
  <si>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</si>
  <si>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</si>
  <si>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</si>
  <si>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</si>
  <si>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</si>
  <si>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</si>
  <si>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</si>
  <si>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</si>
  <si>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</si>
  <si>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</si>
  <si>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</si>
  <si>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</si>
  <si>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</si>
  <si>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</si>
  <si>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</si>
  <si>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</si>
  <si>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</si>
  <si>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</si>
  <si>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</si>
  <si>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</si>
  <si>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</si>
  <si>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</si>
  <si>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</si>
  <si>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</si>
  <si>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</si>
  <si>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</si>
  <si>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</si>
  <si>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</si>
  <si>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</si>
  <si>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</si>
  <si>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</si>
  <si>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</si>
  <si>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</si>
  <si>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</si>
  <si>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</si>
  <si>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</si>
  <si>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</si>
  <si>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</si>
  <si>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</si>
  <si>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</si>
  <si>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</si>
  <si>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</si>
  <si>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</si>
  <si>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</si>
  <si>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</si>
  <si>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</si>
  <si>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</si>
  <si>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</si>
  <si>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</si>
  <si>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</si>
  <si>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</si>
  <si>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</si>
  <si>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</si>
  <si>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</si>
  <si>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</si>
  <si>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</si>
  <si>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</si>
  <si>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</si>
  <si>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</si>
  <si>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</si>
  <si>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</si>
  <si>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</si>
  <si>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</si>
  <si>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</si>
  <si>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</si>
  <si>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</si>
  <si>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</si>
  <si>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</si>
  <si>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</si>
  <si>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</si>
  <si>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</si>
  <si>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</si>
  <si>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</si>
  <si>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</si>
  <si>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</si>
  <si>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</si>
  <si>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</si>
  <si>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</si>
  <si>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</si>
  <si>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</si>
  <si>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</si>
  <si>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</si>
  <si>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</si>
  <si>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</si>
  <si>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</si>
  <si>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</si>
  <si>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</si>
  <si>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</si>
  <si>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</si>
  <si>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</si>
  <si>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</si>
  <si>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</si>
  <si>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</si>
  <si>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</si>
  <si>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</si>
  <si>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</si>
  <si>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</si>
  <si>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</si>
  <si>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</si>
  <si>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</si>
  <si>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</si>
  <si>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</si>
  <si>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</si>
  <si>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</si>
  <si>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</si>
  <si>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</si>
  <si>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</si>
  <si>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</si>
  <si>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</si>
  <si>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</si>
  <si>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</si>
  <si>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</si>
  <si>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</si>
  <si>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</si>
  <si>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</si>
  <si>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</si>
  <si>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</si>
  <si>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</si>
  <si>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</si>
  <si>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</si>
  <si>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</si>
  <si>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</si>
  <si>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</si>
  <si>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</si>
  <si>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</si>
  <si>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</si>
  <si>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</si>
  <si>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</si>
  <si>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</si>
  <si>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</si>
  <si>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</si>
  <si>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</si>
  <si>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</si>
  <si>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</si>
  <si>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</si>
  <si>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</si>
  <si>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</si>
  <si>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</si>
  <si>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</si>
  <si>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</si>
  <si>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</si>
  <si>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</si>
  <si>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</si>
  <si>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</si>
  <si>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</si>
  <si>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</si>
  <si>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</si>
  <si>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</si>
  <si>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</si>
  <si>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</si>
  <si>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</si>
  <si>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</si>
  <si>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</si>
  <si>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</si>
  <si>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</si>
  <si>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</si>
  <si>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</si>
  <si>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</si>
  <si>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</si>
  <si>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</si>
  <si>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</si>
  <si>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</si>
  <si>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</si>
  <si>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</si>
  <si>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</si>
  <si>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</si>
  <si>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</si>
  <si>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</si>
  <si>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</si>
  <si>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</si>
  <si>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</si>
  <si>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</si>
  <si>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</si>
  <si>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</si>
  <si>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</si>
  <si>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</si>
  <si>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</si>
  <si>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</si>
  <si>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</si>
  <si>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</si>
  <si>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</si>
  <si>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</si>
  <si>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</si>
  <si>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</si>
  <si>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</si>
  <si>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</si>
  <si>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</si>
  <si>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</si>
  <si>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</si>
  <si>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</si>
  <si>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</si>
  <si>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Итого</t>
  </si>
  <si>
    <t>бренд и произв-во КНР</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</si>
  <si>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</si>
  <si>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</si>
  <si>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</si>
  <si>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</si>
  <si>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</si>
  <si>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</si>
  <si>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</si>
  <si>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</si>
  <si>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</si>
  <si>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</si>
  <si>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</si>
  <si>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</si>
  <si>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</si>
  <si>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</si>
  <si>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</si>
  <si>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</si>
  <si>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</si>
  <si>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</si>
  <si>
    <t>Кобылки до года</t>
  </si>
  <si>
    <t>Жеребчики до года</t>
  </si>
  <si>
    <t>Кобылки старше 1 года</t>
  </si>
  <si>
    <t>Жеребчики старше 1года</t>
  </si>
  <si>
    <t>Кобылки старше 2-х лет</t>
  </si>
  <si>
    <t>Жеребчики старше 2-х лет</t>
  </si>
  <si>
    <t>Направление деятельности</t>
  </si>
  <si>
    <t>Смешанное</t>
  </si>
  <si>
    <t>Животноводство</t>
  </si>
  <si>
    <t>Растениеводство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</si>
</sst>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7">
    <numFmt numFmtId="164" formatCode="_-* #,##0.00\ _₽_-;\-* #,##0.00\ _₽_-;_-* &quot;-&quot;??\ _₽_-;_-@_-"/>
    <numFmt numFmtId="165" formatCode="_-* #,##0_р_._-;\-* #,##0_р_._-;_-* &quot;-&quot;_р_._-;_-@_-"/>
    <numFmt numFmtId="166" formatCode="_-* #,##0.00_р_._-;\-* #,##0.00_р_._-;_-* &quot;-&quot;??_р_._-;_-@_-"/>
    <numFmt numFmtId="167" formatCode="_-* #,##0.00&quot;р.&quot;_-;\-* #,##0.00&quot;р.&quot;_-;_-* &quot;-&quot;??&quot;р.&quot;_-;_-@_-"/>
    <numFmt numFmtId="168" formatCode="_-* #,##0.0_р_._-;\-* #,##0.0_р_._-;_-* &quot;-&quot;??_р_._-;_-@_-"/>
    <numFmt numFmtId="169" formatCode="_-* #,##0_р_._-;\-* #,##0_р_._-;_-* &quot;-&quot;??_р_._-;_-@_-"/>
    <numFmt numFmtId="170" formatCode="0.0"/>
    <numFmt numFmtId="171" formatCode="[$-F800]dddd\,\ mmmm\ dd\,\ yyyy"/>
    <numFmt numFmtId="172" formatCode="0.0%"/>
    <numFmt numFmtId="173" formatCode="#,##0.0"/>
    <numFmt numFmtId="174" formatCode="#,##0.0_ ;\-#,##0.0\ "/>
    <numFmt numFmtId="175" formatCode="&quot;$&quot;#,##0;[Red]\-&quot;$&quot;#,##0"/>
    <numFmt numFmtId="176" formatCode="0.000"/>
    <numFmt numFmtId="177" formatCode="&quot;$&quot;#,##0;\-&quot;$&quot;#,##0"/>
    <numFmt numFmtId="178" formatCode="_-* #,##0.00&quot;$&quot;_-;\-* #,##0.00&quot;$&quot;_-;_-* &quot;-&quot;??&quot;$&quot;_-;_-@_-"/>
    <numFmt numFmtId="179" formatCode="0.0_)"/>
    <numFmt numFmtId="180" formatCode="_(* #,##0.0_);_(* \(#,##0.00\);_(* &quot;-&quot;??_);_(@_)"/>
    <numFmt numFmtId="181" formatCode="General_)"/>
    <numFmt numFmtId="182" formatCode="&quot;fl&quot;#,##0_);\(&quot;fl&quot;#,##0\)"/>
    <numFmt numFmtId="183" formatCode="&quot;fl&quot;#,##0_);[Red]\(&quot;fl&quot;#,##0\)"/>
    <numFmt numFmtId="184" formatCode="&quot;fl&quot;#,##0.00_);\(&quot;fl&quot;#,##0.00\)"/>
    <numFmt numFmtId="185" formatCode="&quot;error&quot;;&quot;error&quot;;&quot;OK&quot;;&quot;  &quot;@"/>
    <numFmt numFmtId="186" formatCode="_(* #,##0.00_);_(* \(#,##0.00\);_(* &quot;-&quot;??_);_(@_)"/>
    <numFmt numFmtId="187" formatCode="#,##0.00;[Red]\(#,##0.00\)"/>
    <numFmt numFmtId="188" formatCode="_-* #,##0&quot;руб.&quot;_-;\-* #,##0&quot;руб.&quot;_-;_-* &quot;-&quot;&quot;руб.&quot;_-;_-@_-"/>
    <numFmt numFmtId="189" formatCode="_-* #,##0.00&quot;руб.&quot;_-;\-* #,##0.00&quot;руб.&quot;_-;_-* &quot;-&quot;??&quot;руб.&quot;_-;_-@_-"/>
    <numFmt numFmtId="190" formatCode="dd\ mmm\ yyyy_);;;&quot;  &quot;@"/>
    <numFmt numFmtId="191" formatCode="m/d/yy\ h:mm"/>
    <numFmt numFmtId="192" formatCode="#,##0_);\(#,##0\);&quot;- &quot;;&quot;  &quot;@"/>
    <numFmt numFmtId="193" formatCode="#,##0.0000_);\(#,##0.0000\);&quot;- &quot;;&quot;  &quot;@"/>
    <numFmt numFmtId="194" formatCode="#,##0\ \ ;\(#,##0\)\ ;\—\ \ \ \ "/>
    <numFmt numFmtId="195" formatCode="_(&quot;$&quot;* #,##0_);_(&quot;$&quot;* \(#,##0\);_(&quot;$&quot;* &quot;-&quot;_);_(@_)"/>
    <numFmt numFmtId="196" formatCode="_(&quot;$&quot;* #,##0.00_);_(&quot;$&quot;* \(#,##0.00\);_(&quot;$&quot;* &quot;-&quot;??_);_(@_)"/>
    <numFmt numFmtId="197" formatCode="&quot;See Note &quot;\ #"/>
    <numFmt numFmtId="198" formatCode="\$\ #,##0"/>
    <numFmt numFmtId="199" formatCode="mmm\ dd\,\ yyyy"/>
    <numFmt numFmtId="200" formatCode="mmm\-yyyy"/>
    <numFmt numFmtId="201" formatCode="yyyy"/>
    <numFmt numFmtId="202" formatCode="&quot;$&quot;#,##0.00_);[Red]\(&quot;$&quot;#,##0.00\)"/>
    <numFmt numFmtId="203" formatCode="0.0000"/>
    <numFmt numFmtId="204" formatCode="&quot;$&quot;#,##0_);[Red]\(&quot;$&quot;#,##0\)"/>
    <numFmt numFmtId="205" formatCode=";;&quot;zero&quot;;&quot;  &quot;@"/>
    <numFmt numFmtId="206" formatCode="_-* #,##0.00\ _р_._-;\-* #,##0.00\ _р_._-;_-* &quot;-&quot;??\ _р_._-;_-@_-"/>
    <numFmt numFmtId="207" formatCode="_(* #,##0_);_(* \(#,##0\);_(* &quot;-&quot;_);_(@_)"/>
    <numFmt numFmtId="208" formatCode="_-[$$-C09]* #,##0_-;\-[$$-C09]* #,##0_-;_-[$$-C09]* &quot;-&quot;??_-;_-@_-"/>
    <numFmt numFmtId="209" formatCode="_-* #,##0.00_ _т_г_._-;\-* #,##0.00_ _т_г_._-;_-* &quot;-&quot;??_ _т_г_._-;_-@_-"/>
    <numFmt numFmtId="210" formatCode="_(* #,##0_);_(* \(#,##0\);_(* &quot;-&quot;??_);_(@_)"/>
    <numFmt numFmtId="211" formatCode="_-[$€-2]\ * #,##0.00_-;\-[$€-2]\ * #,##0.00_-;_-[$€-2]\ * &quot;-&quot;??_-;_-@_-"/>
    <numFmt numFmtId="212" formatCode="&quot;\&quot;#,##0.00;[Red]&quot;\&quot;\-#,##0.00"/>
    <numFmt numFmtId="213" formatCode="&quot;\&quot;#,##0;[Red]&quot;\&quot;\-#,##0"/>
    <numFmt numFmtId="214" formatCode="0.000%"/>
    <numFmt numFmtId="215" formatCode="_-* #,##0.00_р_._-;\-* #,##0.00_р_._-;_-* \-??_р_._-;_-@_-"/>
    <numFmt numFmtId="216" formatCode="_-* #,##0_d_._-;\-* #,##0_d_._-;_-* &quot;-&quot;_d_._-;_-@_-"/>
    <numFmt numFmtId="217" formatCode="_-* #,##0.00_d_._-;\-* #,##0.00_d_._-;_-* &quot;-&quot;??_d_._-;_-@_-"/>
    <numFmt numFmtId="218" formatCode="dd/mm/yy;@"/>
    <numFmt numFmtId="219" formatCode="_-* #,##0.0\ _₽_-;\-* #,##0.0\ _₽_-;_-* &quot;-&quot;?\ _₽_-;_-@_-"/>
    <numFmt numFmtId="220" formatCode="_-* #,##0.00\ _₽_-;\-* #,##0.00\ _₽_-;_-* &quot;-&quot;?\ _₽_-;_-@_-"/>
  </numFmts>
  <fonts count="145">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
      <sz val="11"/>
      <name val="Calibri"/>
      <family val="2"/>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34">
    <xf numFmtId="0" fontId="0" fillId="0" borderId="0"/>
    <xf numFmtId="0" fontId="14" fillId="0" borderId="0"/>
    <xf numFmtId="9" fontId="14"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75" fontId="31"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77"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78"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79" fontId="35" fillId="0" borderId="0">
      <alignment horizontal="left"/>
    </xf>
    <xf numFmtId="0" fontId="36" fillId="19" borderId="0" applyNumberFormat="0" applyBorder="0" applyAlignment="0" applyProtection="0"/>
    <xf numFmtId="180" fontId="37" fillId="0" borderId="0" applyFill="0" applyBorder="0" applyAlignment="0"/>
    <xf numFmtId="181" fontId="37" fillId="0" borderId="0" applyFill="0" applyBorder="0" applyAlignment="0"/>
    <xf numFmtId="176" fontId="37" fillId="0" borderId="0" applyFill="0" applyBorder="0" applyAlignment="0"/>
    <xf numFmtId="182" fontId="37" fillId="0" borderId="0" applyFill="0" applyBorder="0" applyAlignment="0"/>
    <xf numFmtId="183" fontId="37" fillId="0" borderId="0" applyFill="0" applyBorder="0" applyAlignment="0"/>
    <xf numFmtId="180" fontId="37" fillId="0" borderId="0" applyFill="0" applyBorder="0" applyAlignment="0"/>
    <xf numFmtId="184" fontId="37" fillId="0" borderId="0" applyFill="0" applyBorder="0" applyAlignment="0"/>
    <xf numFmtId="181"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77" fontId="14" fillId="0" borderId="0"/>
    <xf numFmtId="185" fontId="39" fillId="0" borderId="0" applyFont="0" applyFill="0" applyBorder="0" applyAlignment="0" applyProtection="0"/>
    <xf numFmtId="0" fontId="40" fillId="21" borderId="14" applyNumberFormat="0" applyAlignment="0" applyProtection="0"/>
    <xf numFmtId="0" fontId="41" fillId="22" borderId="0"/>
    <xf numFmtId="0" fontId="42" fillId="0" borderId="0" applyFont="0" applyFill="0" applyBorder="0" applyAlignment="0" applyProtection="0"/>
    <xf numFmtId="180" fontId="37" fillId="0" borderId="0" applyFont="0" applyFill="0" applyBorder="0" applyAlignment="0" applyProtection="0"/>
    <xf numFmtId="186" fontId="14" fillId="0" borderId="0" applyFont="0" applyFill="0" applyBorder="0" applyAlignment="0" applyProtection="0"/>
    <xf numFmtId="187" fontId="32" fillId="0" borderId="0" applyFont="0" applyFill="0" applyBorder="0" applyAlignment="0" applyProtection="0"/>
    <xf numFmtId="3" fontId="43" fillId="0" borderId="0" applyFont="0" applyFill="0" applyBorder="0" applyAlignment="0" applyProtection="0"/>
    <xf numFmtId="188" fontId="42" fillId="0" borderId="0" applyFont="0" applyFill="0" applyBorder="0" applyAlignment="0" applyProtection="0"/>
    <xf numFmtId="181" fontId="37" fillId="0" borderId="0" applyFont="0" applyFill="0" applyBorder="0" applyAlignment="0" applyProtection="0"/>
    <xf numFmtId="189" fontId="42" fillId="0" borderId="0" applyFont="0" applyFill="0" applyBorder="0" applyAlignment="0" applyProtection="0"/>
    <xf numFmtId="190" fontId="39" fillId="0" borderId="0" applyFont="0" applyFill="0" applyBorder="0" applyAlignment="0" applyProtection="0"/>
    <xf numFmtId="191" fontId="14" fillId="0" borderId="0" applyFont="0" applyFill="0" applyBorder="0" applyAlignment="0" applyProtection="0">
      <alignment wrapText="1"/>
    </xf>
    <xf numFmtId="192" fontId="44" fillId="23" borderId="0" applyNumberFormat="0" applyBorder="0" applyAlignment="0" applyProtection="0"/>
    <xf numFmtId="181"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93" fontId="39" fillId="0" borderId="0" applyFont="0" applyFill="0" applyBorder="0" applyAlignment="0" applyProtection="0"/>
    <xf numFmtId="0" fontId="48" fillId="0" borderId="0"/>
    <xf numFmtId="194" fontId="49" fillId="0" borderId="0">
      <alignment horizontal="right"/>
    </xf>
    <xf numFmtId="192"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2" fontId="64" fillId="26" borderId="1">
      <alignment horizontal="right" indent="2"/>
    </xf>
    <xf numFmtId="165" fontId="39" fillId="0" borderId="0" applyFont="0" applyFill="0" applyBorder="0" applyAlignment="0" applyProtection="0"/>
    <xf numFmtId="166" fontId="39" fillId="0" borderId="0" applyFont="0" applyFill="0" applyBorder="0" applyAlignment="0" applyProtection="0"/>
    <xf numFmtId="195" fontId="39" fillId="0" borderId="0" applyFont="0" applyFill="0" applyBorder="0" applyAlignment="0" applyProtection="0"/>
    <xf numFmtId="196"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7"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9" fontId="32" fillId="0" borderId="0" applyFont="0" applyFill="0" applyProtection="0">
      <alignment horizontal="center"/>
    </xf>
    <xf numFmtId="2" fontId="70" fillId="0" borderId="0" applyNumberFormat="0"/>
    <xf numFmtId="198"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9" fontId="14" fillId="0" borderId="0" applyFill="0" applyBorder="0" applyAlignment="0" applyProtection="0">
      <alignment wrapText="1"/>
    </xf>
    <xf numFmtId="200" fontId="14" fillId="0" borderId="0" applyFill="0" applyBorder="0" applyAlignment="0" applyProtection="0">
      <alignment wrapText="1"/>
    </xf>
    <xf numFmtId="201"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202"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1"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92" fontId="79" fillId="0" borderId="0" applyNumberFormat="0" applyFill="0" applyBorder="0" applyAlignment="0" applyProtection="0"/>
    <xf numFmtId="0" fontId="80" fillId="0" borderId="25" applyNumberFormat="0" applyFill="0" applyAlignment="0" applyProtection="0"/>
    <xf numFmtId="197" fontId="68" fillId="0" borderId="0">
      <alignment horizontal="left"/>
    </xf>
    <xf numFmtId="203" fontId="81" fillId="0" borderId="0"/>
    <xf numFmtId="203" fontId="82" fillId="0" borderId="0"/>
    <xf numFmtId="195" fontId="14" fillId="0" borderId="0" applyFont="0" applyFill="0" applyBorder="0" applyAlignment="0" applyProtection="0"/>
    <xf numFmtId="196" fontId="14" fillId="0" borderId="0" applyFont="0" applyFill="0" applyBorder="0" applyAlignment="0" applyProtection="0"/>
    <xf numFmtId="204" fontId="32" fillId="0" borderId="0" applyFont="0" applyFill="0" applyBorder="0" applyAlignment="0" applyProtection="0"/>
    <xf numFmtId="202"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205"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67"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206" fontId="86" fillId="0" borderId="0" applyFont="0" applyFill="0" applyBorder="0" applyAlignment="0" applyProtection="0"/>
    <xf numFmtId="165" fontId="5" fillId="0" borderId="0" applyFont="0" applyFill="0" applyBorder="0" applyAlignment="0" applyProtection="0"/>
    <xf numFmtId="207" fontId="14" fillId="0" borderId="0" applyFont="0" applyFill="0" applyBorder="0" applyAlignment="0" applyProtection="0"/>
    <xf numFmtId="208" fontId="14"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209" fontId="14" fillId="0" borderId="0" applyFont="0" applyFill="0" applyBorder="0" applyAlignment="0" applyProtection="0"/>
    <xf numFmtId="186" fontId="14" fillId="0" borderId="0" applyFont="0" applyFill="0" applyBorder="0" applyAlignment="0" applyProtection="0"/>
    <xf numFmtId="166" fontId="14" fillId="0" borderId="0" applyFont="0" applyFill="0" applyBorder="0" applyAlignment="0" applyProtection="0"/>
    <xf numFmtId="166" fontId="3" fillId="0" borderId="0" applyFont="0" applyFill="0" applyBorder="0" applyAlignment="0" applyProtection="0"/>
    <xf numFmtId="166" fontId="5" fillId="0" borderId="0" applyFont="0" applyFill="0" applyBorder="0" applyAlignment="0" applyProtection="0"/>
    <xf numFmtId="186" fontId="14" fillId="0" borderId="0" applyFont="0" applyFill="0" applyBorder="0" applyAlignment="0" applyProtection="0"/>
    <xf numFmtId="166" fontId="85" fillId="0" borderId="0" applyFont="0" applyFill="0" applyBorder="0" applyAlignment="0" applyProtection="0"/>
    <xf numFmtId="210" fontId="14" fillId="0" borderId="0" applyFont="0" applyFill="0" applyBorder="0" applyAlignment="0" applyProtection="0"/>
    <xf numFmtId="211" fontId="14" fillId="0" borderId="0" applyFont="0" applyFill="0" applyBorder="0" applyAlignment="0" applyProtection="0"/>
    <xf numFmtId="166" fontId="5" fillId="0" borderId="0" applyFont="0" applyFill="0" applyBorder="0" applyAlignment="0" applyProtection="0"/>
    <xf numFmtId="166" fontId="3" fillId="0" borderId="0" applyFont="0" applyFill="0" applyBorder="0" applyAlignment="0" applyProtection="0"/>
    <xf numFmtId="173" fontId="14" fillId="0" borderId="0" applyFont="0" applyFill="0" applyBorder="0" applyAlignment="0" applyProtection="0"/>
    <xf numFmtId="166" fontId="87" fillId="0" borderId="0" applyFont="0" applyFill="0" applyBorder="0" applyAlignment="0" applyProtection="0"/>
    <xf numFmtId="208"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12" fontId="88" fillId="0" borderId="0" applyFont="0" applyFill="0" applyBorder="0" applyAlignment="0" applyProtection="0"/>
    <xf numFmtId="213"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14" fontId="14" fillId="0" borderId="0" applyFont="0" applyFill="0" applyBorder="0" applyAlignment="0" applyProtection="0"/>
    <xf numFmtId="166" fontId="33" fillId="0" borderId="0" applyFont="0" applyFill="0" applyBorder="0" applyAlignment="0" applyProtection="0"/>
    <xf numFmtId="186" fontId="14" fillId="0" borderId="0" applyFont="0" applyFill="0" applyBorder="0" applyAlignment="0" applyProtection="0"/>
    <xf numFmtId="215" fontId="42" fillId="0" borderId="0" applyFill="0" applyBorder="0" applyAlignment="0" applyProtection="0"/>
    <xf numFmtId="186"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186" fontId="14" fillId="0" borderId="0" applyFont="0" applyFill="0" applyBorder="0" applyAlignment="0" applyProtection="0"/>
    <xf numFmtId="214" fontId="14" fillId="0" borderId="0" applyFont="0" applyFill="0" applyBorder="0" applyAlignment="0" applyProtection="0"/>
    <xf numFmtId="214" fontId="14" fillId="0" borderId="0" applyFont="0" applyFill="0" applyBorder="0" applyAlignment="0" applyProtection="0"/>
    <xf numFmtId="0" fontId="1" fillId="0" borderId="0"/>
    <xf numFmtId="166"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0" fontId="14" fillId="0" borderId="0"/>
    <xf numFmtId="216" fontId="5" fillId="0" borderId="0" applyFont="0" applyFill="0" applyBorder="0" applyAlignment="0" applyProtection="0"/>
    <xf numFmtId="217" fontId="5" fillId="0" borderId="0" applyFont="0" applyFill="0" applyBorder="0" applyAlignment="0" applyProtection="0"/>
    <xf numFmtId="216" fontId="5" fillId="0" borderId="0" applyFont="0" applyFill="0" applyBorder="0" applyAlignment="0" applyProtection="0"/>
    <xf numFmtId="217"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64" fontId="87" fillId="0" borderId="0" applyFont="0" applyFill="0" applyBorder="0" applyAlignment="0" applyProtection="0"/>
    <xf numFmtId="0" fontId="87" fillId="0" borderId="0"/>
    <xf numFmtId="0" fontId="87" fillId="0" borderId="0"/>
  </cellStyleXfs>
  <cellXfs count="795">
    <xf numFmtId="0" fontId="0" fillId="0" borderId="0" xfId="0"/>
    <xf numFmtId="0" fontId="0" fillId="0" borderId="1" xfId="0" applyBorder="1"/>
    <xf numFmtId="0" fontId="0" fillId="4" borderId="1" xfId="0" applyFill="1" applyBorder="1"/>
    <xf numFmtId="0" fontId="0" fillId="0" borderId="1" xfId="0" applyFill="1" applyBorder="1"/>
    <xf numFmtId="168"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69" fontId="9" fillId="4" borderId="6" xfId="3" applyNumberFormat="1" applyFont="1" applyFill="1" applyBorder="1" applyProtection="1">
      <protection locked="0" hidden="1"/>
    </xf>
    <xf numFmtId="174" fontId="11" fillId="4" borderId="6" xfId="3" applyNumberFormat="1" applyFont="1" applyFill="1" applyBorder="1" applyProtection="1">
      <protection locked="0" hidden="1"/>
    </xf>
    <xf numFmtId="169"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69" fontId="6" fillId="32" borderId="6" xfId="3" applyNumberFormat="1" applyFont="1" applyFill="1" applyBorder="1" applyProtection="1">
      <protection hidden="1"/>
    </xf>
    <xf numFmtId="0" fontId="17" fillId="32" borderId="0" xfId="0" applyFont="1" applyFill="1" applyBorder="1" applyProtection="1">
      <protection hidden="1"/>
    </xf>
    <xf numFmtId="165"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68"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69" fontId="0" fillId="2" borderId="0" xfId="0" applyNumberFormat="1" applyFill="1" applyProtection="1">
      <protection hidden="1"/>
    </xf>
    <xf numFmtId="0" fontId="15" fillId="32" borderId="0" xfId="0" applyFont="1" applyFill="1" applyBorder="1" applyAlignment="1" applyProtection="1">
      <alignment horizontal="left"/>
      <protection hidden="1"/>
    </xf>
    <xf numFmtId="168" fontId="11" fillId="32" borderId="0" xfId="3" applyNumberFormat="1" applyFont="1" applyFill="1" applyBorder="1" applyProtection="1">
      <protection hidden="1"/>
    </xf>
    <xf numFmtId="168"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69"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69"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69" fontId="99" fillId="32" borderId="0" xfId="3" applyNumberFormat="1" applyFont="1" applyFill="1" applyBorder="1" applyAlignment="1" applyProtection="1">
      <alignment horizontal="center" vertical="center"/>
      <protection hidden="1"/>
    </xf>
    <xf numFmtId="170" fontId="19" fillId="2" borderId="0" xfId="0" applyNumberFormat="1" applyFont="1" applyFill="1" applyProtection="1">
      <protection hidden="1"/>
    </xf>
    <xf numFmtId="170" fontId="0" fillId="2" borderId="0" xfId="0" applyNumberFormat="1" applyFill="1" applyProtection="1">
      <protection hidden="1"/>
    </xf>
    <xf numFmtId="219" fontId="0" fillId="2" borderId="0" xfId="0" applyNumberFormat="1" applyFill="1" applyProtection="1">
      <protection hidden="1"/>
    </xf>
    <xf numFmtId="220" fontId="0" fillId="2" borderId="0" xfId="0" applyNumberFormat="1" applyFill="1" applyProtection="1">
      <protection hidden="1"/>
    </xf>
    <xf numFmtId="170" fontId="105" fillId="0" borderId="0" xfId="0" applyNumberFormat="1" applyFont="1" applyFill="1" applyBorder="1" applyAlignment="1">
      <alignment horizontal="center" vertical="center"/>
    </xf>
    <xf numFmtId="170"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0" fontId="96" fillId="0" borderId="42" xfId="0" applyNumberFormat="1" applyFont="1" applyFill="1" applyBorder="1" applyAlignment="1">
      <alignment horizontal="center" vertical="center"/>
    </xf>
    <xf numFmtId="170" fontId="96" fillId="0" borderId="1" xfId="0" applyNumberFormat="1" applyFont="1" applyFill="1" applyBorder="1" applyAlignment="1">
      <alignment horizontal="center" vertical="center"/>
    </xf>
    <xf numFmtId="170" fontId="64" fillId="0" borderId="1" xfId="0" applyNumberFormat="1" applyFont="1" applyFill="1" applyBorder="1" applyAlignment="1">
      <alignment horizontal="center" vertical="center"/>
    </xf>
    <xf numFmtId="170" fontId="96" fillId="4" borderId="42" xfId="0" applyNumberFormat="1" applyFont="1" applyFill="1" applyBorder="1" applyAlignment="1">
      <alignment horizontal="center" vertical="center"/>
    </xf>
    <xf numFmtId="170" fontId="96" fillId="4" borderId="1" xfId="0" applyNumberFormat="1" applyFont="1" applyFill="1" applyBorder="1" applyAlignment="1">
      <alignment horizontal="center" vertical="center"/>
    </xf>
    <xf numFmtId="170" fontId="64" fillId="0" borderId="42" xfId="0" applyNumberFormat="1" applyFont="1" applyFill="1" applyBorder="1" applyAlignment="1">
      <alignment horizontal="center" vertical="center"/>
    </xf>
    <xf numFmtId="170" fontId="96" fillId="0" borderId="44" xfId="0" applyNumberFormat="1" applyFont="1" applyFill="1" applyBorder="1" applyAlignment="1">
      <alignment horizontal="center" vertical="center"/>
    </xf>
    <xf numFmtId="170" fontId="96" fillId="0" borderId="45" xfId="0" applyNumberFormat="1" applyFont="1" applyFill="1" applyBorder="1" applyAlignment="1">
      <alignment horizontal="center" vertical="center"/>
    </xf>
    <xf numFmtId="170" fontId="64" fillId="0" borderId="45" xfId="0" applyNumberFormat="1" applyFont="1" applyFill="1" applyBorder="1" applyAlignment="1">
      <alignment horizontal="center" vertical="center"/>
    </xf>
    <xf numFmtId="170" fontId="64" fillId="0" borderId="44" xfId="0" applyNumberFormat="1" applyFont="1" applyFill="1" applyBorder="1" applyAlignment="1">
      <alignment horizontal="center" vertical="center"/>
    </xf>
    <xf numFmtId="170" fontId="96" fillId="4" borderId="44" xfId="0" applyNumberFormat="1" applyFont="1" applyFill="1" applyBorder="1" applyAlignment="1">
      <alignment horizontal="center" vertical="center"/>
    </xf>
    <xf numFmtId="170" fontId="96" fillId="4" borderId="45" xfId="0" applyNumberFormat="1" applyFont="1" applyFill="1" applyBorder="1" applyAlignment="1">
      <alignment horizontal="center" vertical="center"/>
    </xf>
    <xf numFmtId="170" fontId="105" fillId="0" borderId="48" xfId="0" applyNumberFormat="1" applyFont="1" applyFill="1" applyBorder="1" applyAlignment="1">
      <alignment vertical="center"/>
    </xf>
    <xf numFmtId="170" fontId="96" fillId="0" borderId="1" xfId="0" applyNumberFormat="1" applyFont="1" applyFill="1" applyBorder="1" applyAlignment="1">
      <alignment horizontal="center" vertical="center" wrapText="1"/>
    </xf>
    <xf numFmtId="170" fontId="64" fillId="0" borderId="1" xfId="430" applyNumberFormat="1" applyFont="1" applyFill="1" applyBorder="1" applyAlignment="1">
      <alignment horizontal="center" vertical="center"/>
    </xf>
    <xf numFmtId="170" fontId="105" fillId="0" borderId="49" xfId="0" applyNumberFormat="1" applyFont="1" applyFill="1" applyBorder="1" applyAlignment="1">
      <alignment vertical="center"/>
    </xf>
    <xf numFmtId="170"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0" fontId="96" fillId="0" borderId="42" xfId="0" applyNumberFormat="1" applyFont="1" applyFill="1" applyBorder="1" applyAlignment="1">
      <alignment horizontal="center" vertical="center" wrapText="1"/>
    </xf>
    <xf numFmtId="170" fontId="96" fillId="0" borderId="44" xfId="0" applyNumberFormat="1" applyFont="1" applyFill="1" applyBorder="1" applyAlignment="1">
      <alignment horizontal="center" vertical="center" wrapText="1"/>
    </xf>
    <xf numFmtId="170" fontId="96" fillId="0" borderId="0" xfId="0" applyNumberFormat="1" applyFont="1" applyFill="1" applyBorder="1" applyAlignment="1">
      <alignment horizontal="center" vertical="center" wrapText="1"/>
    </xf>
    <xf numFmtId="170" fontId="64" fillId="0" borderId="0" xfId="430" applyNumberFormat="1" applyFont="1" applyBorder="1" applyAlignment="1">
      <alignment horizontal="center" vertical="center"/>
    </xf>
    <xf numFmtId="170" fontId="64" fillId="0" borderId="42" xfId="430" applyNumberFormat="1" applyFont="1" applyFill="1" applyBorder="1" applyAlignment="1">
      <alignment horizontal="center" vertical="center"/>
    </xf>
    <xf numFmtId="170" fontId="105" fillId="34" borderId="1" xfId="0" applyNumberFormat="1" applyFont="1" applyFill="1" applyBorder="1" applyAlignment="1">
      <alignment vertical="center" wrapText="1"/>
    </xf>
    <xf numFmtId="170" fontId="96" fillId="0" borderId="5" xfId="0" applyNumberFormat="1" applyFont="1" applyFill="1" applyBorder="1" applyAlignment="1">
      <alignment horizontal="center" vertical="center"/>
    </xf>
    <xf numFmtId="170" fontId="105" fillId="34" borderId="5" xfId="0" applyNumberFormat="1" applyFont="1" applyFill="1" applyBorder="1" applyAlignment="1">
      <alignment vertical="center" wrapText="1"/>
    </xf>
    <xf numFmtId="170" fontId="105" fillId="34" borderId="42" xfId="0" applyNumberFormat="1" applyFont="1" applyFill="1" applyBorder="1" applyAlignment="1">
      <alignment vertical="center" wrapText="1"/>
    </xf>
    <xf numFmtId="170" fontId="105" fillId="34" borderId="43" xfId="0" applyNumberFormat="1" applyFont="1" applyFill="1" applyBorder="1" applyAlignment="1">
      <alignment vertical="center" wrapText="1"/>
    </xf>
    <xf numFmtId="170" fontId="64" fillId="0" borderId="43" xfId="0" applyNumberFormat="1" applyFont="1" applyFill="1" applyBorder="1" applyAlignment="1">
      <alignment horizontal="center" vertical="center"/>
    </xf>
    <xf numFmtId="170" fontId="64" fillId="0" borderId="46"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xf>
    <xf numFmtId="170" fontId="96" fillId="0" borderId="46" xfId="0" applyNumberFormat="1" applyFont="1" applyFill="1" applyBorder="1" applyAlignment="1">
      <alignment horizontal="center" vertical="center"/>
    </xf>
    <xf numFmtId="170" fontId="105" fillId="34" borderId="4" xfId="0" applyNumberFormat="1" applyFont="1" applyFill="1" applyBorder="1" applyAlignment="1">
      <alignment vertical="center" wrapText="1"/>
    </xf>
    <xf numFmtId="170" fontId="96" fillId="0" borderId="52" xfId="0" applyNumberFormat="1" applyFont="1" applyFill="1" applyBorder="1" applyAlignment="1">
      <alignment horizontal="center" vertical="center"/>
    </xf>
    <xf numFmtId="170" fontId="96" fillId="0" borderId="43" xfId="0" applyNumberFormat="1" applyFont="1" applyFill="1" applyBorder="1" applyAlignment="1">
      <alignment horizontal="center" vertical="center" wrapText="1"/>
    </xf>
    <xf numFmtId="170" fontId="96" fillId="0" borderId="46" xfId="0" applyNumberFormat="1" applyFont="1" applyFill="1" applyBorder="1" applyAlignment="1">
      <alignment horizontal="center" vertical="center" wrapText="1"/>
    </xf>
    <xf numFmtId="170" fontId="105" fillId="34" borderId="53" xfId="0" applyNumberFormat="1" applyFont="1" applyFill="1" applyBorder="1" applyAlignment="1">
      <alignment vertical="center" wrapText="1"/>
    </xf>
    <xf numFmtId="170" fontId="64" fillId="27" borderId="43" xfId="0" applyNumberFormat="1" applyFont="1" applyFill="1" applyBorder="1" applyAlignment="1">
      <alignment horizontal="center" vertical="center"/>
    </xf>
    <xf numFmtId="170" fontId="64" fillId="27" borderId="46" xfId="0" applyNumberFormat="1" applyFont="1" applyFill="1" applyBorder="1" applyAlignment="1">
      <alignment horizontal="center" vertical="center"/>
    </xf>
    <xf numFmtId="170" fontId="96" fillId="4" borderId="43" xfId="0" applyNumberFormat="1" applyFont="1" applyFill="1" applyBorder="1" applyAlignment="1">
      <alignment horizontal="center" vertical="center"/>
    </xf>
    <xf numFmtId="170" fontId="96" fillId="4" borderId="46" xfId="0" applyNumberFormat="1" applyFont="1" applyFill="1" applyBorder="1" applyAlignment="1">
      <alignment horizontal="center" vertical="center"/>
    </xf>
    <xf numFmtId="170" fontId="105" fillId="34" borderId="57" xfId="0" applyNumberFormat="1" applyFont="1" applyFill="1" applyBorder="1" applyAlignment="1">
      <alignment vertical="center" wrapText="1"/>
    </xf>
    <xf numFmtId="170" fontId="64" fillId="0" borderId="54" xfId="0" applyNumberFormat="1" applyFont="1" applyFill="1" applyBorder="1" applyAlignment="1">
      <alignment horizontal="center" vertical="center"/>
    </xf>
    <xf numFmtId="170" fontId="64" fillId="0" borderId="56" xfId="0" applyNumberFormat="1" applyFont="1" applyFill="1" applyBorder="1" applyAlignment="1">
      <alignment horizontal="center" vertical="center"/>
    </xf>
    <xf numFmtId="170" fontId="64" fillId="0" borderId="57" xfId="0" applyNumberFormat="1" applyFont="1" applyFill="1" applyBorder="1" applyAlignment="1">
      <alignment horizontal="center" vertical="center"/>
    </xf>
    <xf numFmtId="170" fontId="64" fillId="0" borderId="58" xfId="0" applyNumberFormat="1" applyFont="1" applyFill="1" applyBorder="1" applyAlignment="1">
      <alignment horizontal="center" vertical="center"/>
    </xf>
    <xf numFmtId="170" fontId="64" fillId="0" borderId="53" xfId="0" applyNumberFormat="1" applyFont="1" applyFill="1" applyBorder="1" applyAlignment="1">
      <alignment horizontal="center" vertical="center"/>
    </xf>
    <xf numFmtId="170" fontId="64" fillId="0" borderId="49" xfId="0" applyNumberFormat="1" applyFont="1" applyFill="1" applyBorder="1" applyAlignment="1">
      <alignment horizontal="center" vertical="center"/>
    </xf>
    <xf numFmtId="170"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0" fontId="64" fillId="0" borderId="43" xfId="430" applyNumberFormat="1" applyFont="1" applyFill="1" applyBorder="1" applyAlignment="1">
      <alignment horizontal="center" vertical="center"/>
    </xf>
    <xf numFmtId="170" fontId="64" fillId="0" borderId="44" xfId="430" applyNumberFormat="1" applyFont="1" applyFill="1" applyBorder="1" applyAlignment="1">
      <alignment horizontal="center" vertical="center"/>
    </xf>
    <xf numFmtId="170" fontId="64" fillId="0" borderId="45" xfId="430" applyNumberFormat="1" applyFont="1" applyFill="1" applyBorder="1" applyAlignment="1">
      <alignment horizontal="center" vertical="center"/>
    </xf>
    <xf numFmtId="170" fontId="64" fillId="0" borderId="46" xfId="430" applyNumberFormat="1" applyFont="1" applyFill="1" applyBorder="1" applyAlignment="1">
      <alignment horizontal="center" vertical="center"/>
    </xf>
    <xf numFmtId="170" fontId="96" fillId="4" borderId="4" xfId="0" applyNumberFormat="1" applyFont="1" applyFill="1" applyBorder="1" applyAlignment="1">
      <alignment horizontal="center" vertical="center"/>
    </xf>
    <xf numFmtId="170" fontId="96" fillId="4" borderId="47" xfId="0" applyNumberFormat="1" applyFont="1" applyFill="1" applyBorder="1" applyAlignment="1">
      <alignment horizontal="center" vertical="center"/>
    </xf>
    <xf numFmtId="170"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69" fontId="96" fillId="0" borderId="1" xfId="3" applyNumberFormat="1" applyFont="1" applyFill="1" applyBorder="1" applyAlignment="1">
      <alignment horizontal="center" vertical="center" wrapText="1"/>
    </xf>
    <xf numFmtId="170" fontId="64" fillId="4" borderId="43" xfId="0" applyNumberFormat="1" applyFont="1" applyFill="1" applyBorder="1" applyAlignment="1">
      <alignment horizontal="center" vertical="center"/>
    </xf>
    <xf numFmtId="170" fontId="64" fillId="4" borderId="46" xfId="0" applyNumberFormat="1" applyFont="1" applyFill="1" applyBorder="1" applyAlignment="1">
      <alignment horizontal="center" vertical="center"/>
    </xf>
    <xf numFmtId="170" fontId="64" fillId="4" borderId="43" xfId="430" applyNumberFormat="1" applyFont="1" applyFill="1" applyBorder="1" applyAlignment="1">
      <alignment horizontal="center" vertical="center"/>
    </xf>
    <xf numFmtId="170" fontId="64" fillId="4" borderId="46" xfId="430" applyNumberFormat="1" applyFont="1" applyFill="1" applyBorder="1" applyAlignment="1">
      <alignment horizontal="center" vertical="center"/>
    </xf>
    <xf numFmtId="170" fontId="96" fillId="4" borderId="1" xfId="0" applyNumberFormat="1" applyFont="1" applyFill="1" applyBorder="1" applyAlignment="1">
      <alignment horizontal="center" vertical="center" wrapText="1"/>
    </xf>
    <xf numFmtId="170" fontId="96" fillId="4" borderId="45" xfId="0" applyNumberFormat="1" applyFont="1" applyFill="1" applyBorder="1" applyAlignment="1">
      <alignment horizontal="center" vertical="center" wrapText="1"/>
    </xf>
    <xf numFmtId="170" fontId="96" fillId="4" borderId="43" xfId="0" applyNumberFormat="1" applyFont="1" applyFill="1" applyBorder="1" applyAlignment="1">
      <alignment horizontal="center" vertical="center" wrapText="1"/>
    </xf>
    <xf numFmtId="170" fontId="96" fillId="4" borderId="46" xfId="0" applyNumberFormat="1" applyFont="1" applyFill="1" applyBorder="1" applyAlignment="1">
      <alignment horizontal="center" vertical="center" wrapText="1"/>
    </xf>
    <xf numFmtId="170" fontId="64" fillId="4" borderId="1" xfId="430" applyNumberFormat="1" applyFont="1" applyFill="1" applyBorder="1" applyAlignment="1">
      <alignment horizontal="center" vertical="center"/>
    </xf>
    <xf numFmtId="170" fontId="64" fillId="4" borderId="45" xfId="430" applyNumberFormat="1" applyFont="1" applyFill="1" applyBorder="1" applyAlignment="1">
      <alignment horizontal="center" vertical="center"/>
    </xf>
    <xf numFmtId="170" fontId="96" fillId="4" borderId="42" xfId="0" applyNumberFormat="1" applyFont="1" applyFill="1" applyBorder="1" applyAlignment="1">
      <alignment horizontal="center" vertical="center" wrapText="1"/>
    </xf>
    <xf numFmtId="170" fontId="96" fillId="4" borderId="44" xfId="0" applyNumberFormat="1" applyFont="1" applyFill="1" applyBorder="1" applyAlignment="1">
      <alignment horizontal="center" vertical="center" wrapText="1"/>
    </xf>
    <xf numFmtId="169" fontId="96" fillId="4" borderId="1" xfId="3" applyNumberFormat="1" applyFont="1" applyFill="1" applyBorder="1" applyAlignment="1">
      <alignment horizontal="center" vertical="center" wrapText="1"/>
    </xf>
    <xf numFmtId="170" fontId="105" fillId="0" borderId="0" xfId="0" applyNumberFormat="1" applyFont="1" applyFill="1" applyBorder="1" applyAlignment="1">
      <alignment vertical="center"/>
    </xf>
    <xf numFmtId="170" fontId="96" fillId="4" borderId="0" xfId="0" applyNumberFormat="1" applyFont="1" applyFill="1" applyBorder="1" applyAlignment="1">
      <alignment horizontal="center" vertical="center"/>
    </xf>
    <xf numFmtId="170" fontId="64" fillId="4" borderId="0" xfId="0" applyNumberFormat="1" applyFont="1" applyFill="1" applyBorder="1" applyAlignment="1">
      <alignment horizontal="center" vertical="center"/>
    </xf>
    <xf numFmtId="170" fontId="96" fillId="4" borderId="0" xfId="0" applyNumberFormat="1" applyFont="1" applyFill="1" applyBorder="1" applyAlignment="1">
      <alignment horizontal="center" vertical="center" wrapText="1"/>
    </xf>
    <xf numFmtId="170"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0" fontId="64" fillId="0" borderId="0" xfId="0" applyNumberFormat="1" applyFont="1" applyFill="1" applyBorder="1" applyAlignment="1">
      <alignment horizontal="center" vertical="center"/>
    </xf>
    <xf numFmtId="0" fontId="105" fillId="0" borderId="0" xfId="0" applyFont="1" applyBorder="1" applyAlignment="1">
      <alignment vertical="center"/>
    </xf>
    <xf numFmtId="170" fontId="64" fillId="4" borderId="0" xfId="430" applyNumberFormat="1" applyFont="1" applyFill="1" applyBorder="1" applyAlignment="1">
      <alignment horizontal="center" vertical="center"/>
    </xf>
    <xf numFmtId="170"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69" fontId="96" fillId="0" borderId="1" xfId="3" applyNumberFormat="1" applyFont="1" applyFill="1" applyBorder="1" applyAlignment="1" applyProtection="1">
      <alignment horizontal="center" vertical="center" wrapText="1"/>
      <protection hidden="1"/>
    </xf>
    <xf numFmtId="169"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0"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68" fontId="133" fillId="0" borderId="76" xfId="3" applyNumberFormat="1" applyFont="1" applyBorder="1" applyAlignment="1">
      <alignment horizontal="center" vertical="center"/>
    </xf>
    <xf numFmtId="0" fontId="0" fillId="0" borderId="3" xfId="0" applyBorder="1"/>
    <xf numFmtId="168" fontId="133" fillId="0" borderId="3" xfId="3" applyNumberFormat="1" applyFont="1" applyBorder="1" applyAlignment="1">
      <alignment horizontal="center" vertical="center"/>
    </xf>
    <xf numFmtId="168"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68" fontId="133" fillId="0" borderId="78" xfId="3" applyNumberFormat="1" applyFont="1" applyBorder="1"/>
    <xf numFmtId="168" fontId="0" fillId="0" borderId="79" xfId="3" applyNumberFormat="1" applyFont="1" applyBorder="1"/>
    <xf numFmtId="168" fontId="133" fillId="0" borderId="79" xfId="3" applyNumberFormat="1" applyFont="1" applyBorder="1"/>
    <xf numFmtId="168" fontId="133" fillId="0" borderId="77" xfId="3" applyNumberFormat="1" applyFont="1" applyBorder="1" applyAlignment="1">
      <alignment horizontal="center" vertical="center"/>
    </xf>
    <xf numFmtId="168" fontId="0" fillId="0" borderId="77" xfId="3" applyNumberFormat="1" applyFont="1" applyBorder="1"/>
    <xf numFmtId="168" fontId="0" fillId="0" borderId="3" xfId="3" applyNumberFormat="1" applyFont="1" applyBorder="1"/>
    <xf numFmtId="168" fontId="133" fillId="0" borderId="3" xfId="3" applyNumberFormat="1" applyFont="1" applyBorder="1"/>
    <xf numFmtId="168" fontId="133" fillId="0" borderId="77" xfId="3" applyNumberFormat="1" applyFont="1" applyBorder="1"/>
    <xf numFmtId="168" fontId="0" fillId="0" borderId="78" xfId="3" applyNumberFormat="1" applyFont="1" applyBorder="1"/>
    <xf numFmtId="168" fontId="133" fillId="0" borderId="79" xfId="3" applyNumberFormat="1" applyFont="1" applyBorder="1" applyAlignment="1">
      <alignment horizontal="center" vertical="center"/>
    </xf>
    <xf numFmtId="168"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2"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2" fontId="115" fillId="4" borderId="1" xfId="4" applyNumberFormat="1" applyFont="1" applyFill="1" applyBorder="1" applyProtection="1">
      <protection locked="0"/>
    </xf>
    <xf numFmtId="172"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69" fontId="115" fillId="33" borderId="0" xfId="3" applyNumberFormat="1" applyFont="1" applyFill="1" applyProtection="1">
      <protection locked="0"/>
    </xf>
    <xf numFmtId="0" fontId="116" fillId="0" borderId="1" xfId="0" applyFont="1" applyFill="1" applyBorder="1" applyProtection="1">
      <protection locked="0"/>
    </xf>
    <xf numFmtId="170"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69"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69" fontId="116" fillId="0" borderId="0" xfId="3" applyNumberFormat="1" applyFont="1" applyProtection="1">
      <protection locked="0"/>
    </xf>
    <xf numFmtId="169"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66" fontId="0" fillId="37" borderId="1" xfId="3" applyFont="1" applyFill="1" applyBorder="1" applyProtection="1">
      <protection locked="0"/>
    </xf>
    <xf numFmtId="166"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66" fontId="0" fillId="37" borderId="1" xfId="3" applyFont="1" applyFill="1" applyBorder="1" applyProtection="1"/>
    <xf numFmtId="166" fontId="13" fillId="40" borderId="1" xfId="0" applyNumberFormat="1" applyFont="1" applyFill="1" applyBorder="1" applyProtection="1"/>
    <xf numFmtId="166"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2"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0" fillId="32" borderId="31" xfId="0" applyFill="1" applyBorder="1" applyAlignment="1" applyProtection="1">
      <alignment vertical="top"/>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69"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69"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0" xfId="0" applyFont="1" applyFill="1" applyBorder="1" applyAlignment="1" applyProtection="1">
      <alignment horizont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left" vertical="top"/>
      <protection locked="0"/>
    </xf>
    <xf numFmtId="169" fontId="9" fillId="37" borderId="6" xfId="3" applyNumberFormat="1" applyFont="1" applyFill="1" applyBorder="1" applyProtection="1">
      <protection locked="0"/>
    </xf>
    <xf numFmtId="0" fontId="10" fillId="32" borderId="0" xfId="0" applyFont="1" applyFill="1" applyBorder="1" applyProtection="1">
      <protection locked="0"/>
    </xf>
    <xf numFmtId="169" fontId="9" fillId="37" borderId="73" xfId="3" applyNumberFormat="1" applyFont="1" applyFill="1" applyBorder="1" applyProtection="1">
      <protection locked="0"/>
    </xf>
    <xf numFmtId="169" fontId="8" fillId="32" borderId="0" xfId="3" applyNumberFormat="1" applyFont="1" applyFill="1" applyBorder="1" applyAlignment="1" applyProtection="1">
      <alignment horizontal="center" vertical="center"/>
      <protection locked="0"/>
    </xf>
    <xf numFmtId="174" fontId="9" fillId="37" borderId="6" xfId="3" applyNumberFormat="1" applyFont="1" applyFill="1" applyBorder="1" applyProtection="1">
      <protection locked="0"/>
    </xf>
    <xf numFmtId="0" fontId="8" fillId="32" borderId="7" xfId="0" applyFont="1" applyFill="1" applyBorder="1" applyAlignment="1" applyProtection="1">
      <protection locked="0"/>
    </xf>
    <xf numFmtId="174" fontId="9" fillId="4" borderId="6" xfId="3" applyNumberFormat="1" applyFont="1" applyFill="1" applyBorder="1" applyProtection="1"/>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69" fontId="102" fillId="32" borderId="1" xfId="3" applyNumberFormat="1" applyFont="1" applyFill="1" applyBorder="1" applyAlignment="1" applyProtection="1">
      <alignment horizontal="center" vertical="center"/>
      <protection locked="0"/>
    </xf>
    <xf numFmtId="169" fontId="142" fillId="37" borderId="1"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horizontal="center" vertical="center"/>
      <protection locked="0"/>
    </xf>
    <xf numFmtId="169" fontId="102" fillId="32" borderId="0" xfId="3" applyNumberFormat="1" applyFont="1" applyFill="1" applyBorder="1" applyAlignment="1" applyProtection="1">
      <alignment vertical="center"/>
      <protection locked="0"/>
    </xf>
    <xf numFmtId="169"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5" fillId="37" borderId="84" xfId="0" applyFont="1" applyFill="1" applyBorder="1" applyAlignment="1" applyProtection="1">
      <protection locked="0"/>
    </xf>
    <xf numFmtId="0" fontId="102" fillId="0" borderId="45" xfId="0" applyFont="1" applyFill="1" applyBorder="1" applyAlignment="1" applyProtection="1">
      <alignment horizontal="center" wrapText="1"/>
      <protection locked="0"/>
    </xf>
    <xf numFmtId="0" fontId="15" fillId="32" borderId="0" xfId="0" applyFont="1" applyFill="1" applyBorder="1" applyAlignment="1" applyProtection="1">
      <alignment horizontal="left"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74" fillId="32" borderId="6"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125" fillId="32" borderId="6"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0" fontId="144" fillId="0" borderId="0" xfId="0" applyFont="1" applyProtection="1">
      <protection locked="0"/>
    </xf>
    <xf numFmtId="0" fontId="102" fillId="0" borderId="55" xfId="0" applyFont="1" applyBorder="1" applyAlignment="1" applyProtection="1">
      <alignment horizontal="center" vertical="center" wrapText="1"/>
      <protection locked="0"/>
    </xf>
    <xf numFmtId="166" fontId="102" fillId="37" borderId="1" xfId="3" applyFont="1" applyFill="1" applyBorder="1" applyProtection="1">
      <protection locked="0"/>
    </xf>
    <xf numFmtId="169" fontId="102" fillId="37" borderId="1" xfId="3" applyNumberFormat="1" applyFont="1" applyFill="1" applyBorder="1" applyAlignment="1" applyProtection="1">
      <alignment horizontal="center" vertical="center"/>
      <protection locked="0"/>
    </xf>
    <xf numFmtId="166" fontId="102" fillId="37" borderId="1" xfId="3" applyFont="1" applyFill="1" applyBorder="1" applyAlignment="1" applyProtection="1">
      <alignment horizontal="center"/>
      <protection locked="0"/>
    </xf>
    <xf numFmtId="172" fontId="102" fillId="37" borderId="1" xfId="3" applyNumberFormat="1" applyFont="1" applyFill="1" applyBorder="1" applyAlignment="1" applyProtection="1">
      <alignment horizontal="center"/>
      <protection locked="0"/>
    </xf>
    <xf numFmtId="172" fontId="102" fillId="37" borderId="1" xfId="3" applyNumberFormat="1" applyFont="1" applyFill="1" applyBorder="1" applyAlignment="1" applyProtection="1">
      <alignment horizontal="center" vertical="center"/>
      <protection locked="0"/>
    </xf>
    <xf numFmtId="0" fontId="102" fillId="37" borderId="42" xfId="0" applyFont="1" applyFill="1" applyBorder="1" applyProtection="1">
      <protection locked="0"/>
    </xf>
    <xf numFmtId="0" fontId="102" fillId="0" borderId="44" xfId="0" applyFont="1" applyFill="1" applyBorder="1" applyProtection="1">
      <protection locked="0"/>
    </xf>
    <xf numFmtId="166" fontId="102" fillId="0" borderId="45" xfId="3" applyFont="1" applyFill="1" applyBorder="1" applyAlignment="1" applyProtection="1">
      <protection locked="0"/>
    </xf>
    <xf numFmtId="169" fontId="102" fillId="0" borderId="45" xfId="3" applyNumberFormat="1" applyFont="1" applyFill="1" applyBorder="1" applyAlignment="1" applyProtection="1">
      <alignment horizontal="center"/>
      <protection locked="0"/>
    </xf>
    <xf numFmtId="174" fontId="9" fillId="4" borderId="6" xfId="3" applyNumberFormat="1" applyFont="1" applyFill="1" applyBorder="1" applyProtection="1">
      <protection locked="0"/>
    </xf>
    <xf numFmtId="166" fontId="102" fillId="0" borderId="45" xfId="3" applyFont="1" applyFill="1" applyBorder="1" applyAlignment="1" applyProtection="1"/>
    <xf numFmtId="0" fontId="102" fillId="0" borderId="55" xfId="0" applyFont="1" applyBorder="1" applyAlignment="1" applyProtection="1">
      <alignment horizontal="center" vertical="center" wrapText="1"/>
    </xf>
    <xf numFmtId="166" fontId="102" fillId="32" borderId="1" xfId="3" applyFont="1" applyFill="1" applyBorder="1" applyAlignment="1" applyProtection="1">
      <alignment horizontal="center"/>
    </xf>
    <xf numFmtId="166" fontId="102" fillId="0" borderId="45" xfId="3" applyFont="1" applyFill="1" applyBorder="1" applyAlignment="1" applyProtection="1">
      <alignment horizontal="center"/>
    </xf>
    <xf numFmtId="0" fontId="102" fillId="0" borderId="56" xfId="0" applyFont="1" applyBorder="1" applyAlignment="1" applyProtection="1">
      <alignment horizontal="center" vertical="center" wrapText="1"/>
    </xf>
    <xf numFmtId="166" fontId="102" fillId="32" borderId="43" xfId="3" applyFont="1" applyFill="1" applyBorder="1" applyAlignment="1" applyProtection="1">
      <alignment horizontal="center" vertical="top" wrapText="1"/>
    </xf>
    <xf numFmtId="166" fontId="102" fillId="0" borderId="46" xfId="3" applyFont="1" applyFill="1" applyBorder="1" applyAlignment="1" applyProtection="1">
      <alignment horizontal="center"/>
    </xf>
    <xf numFmtId="0" fontId="6" fillId="32" borderId="0" xfId="0" applyFont="1" applyFill="1" applyBorder="1" applyAlignment="1" applyProtection="1">
      <alignment horizontal="left"/>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left" vertical="center"/>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15" fillId="32" borderId="0"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protection locked="0"/>
    </xf>
    <xf numFmtId="0" fontId="15" fillId="35" borderId="67" xfId="0" applyFont="1" applyFill="1" applyBorder="1" applyAlignment="1" applyProtection="1">
      <alignment horizontal="center" vertical="center"/>
      <protection locked="0"/>
    </xf>
    <xf numFmtId="0" fontId="15" fillId="35" borderId="68" xfId="0" applyFont="1" applyFill="1" applyBorder="1" applyAlignment="1" applyProtection="1">
      <alignment horizontal="center" vertical="center"/>
      <protection locked="0"/>
    </xf>
    <xf numFmtId="0" fontId="74" fillId="32" borderId="6" xfId="0" applyFont="1" applyFill="1" applyBorder="1" applyAlignment="1" applyProtection="1">
      <alignment horizontal="center" vertical="center" wrapText="1"/>
      <protection locked="0"/>
    </xf>
    <xf numFmtId="0" fontId="125" fillId="32" borderId="6" xfId="0" applyFont="1" applyFill="1" applyBorder="1" applyAlignment="1" applyProtection="1">
      <alignment horizontal="center" vertical="center" wrapText="1"/>
      <protection locked="0"/>
    </xf>
    <xf numFmtId="0" fontId="126" fillId="32" borderId="6" xfId="0" applyFont="1" applyFill="1" applyBorder="1" applyAlignment="1" applyProtection="1">
      <alignment horizontal="left" vertic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7" fillId="32" borderId="6" xfId="0" applyFont="1" applyFill="1" applyBorder="1" applyAlignment="1" applyProtection="1">
      <alignment horizontal="center"/>
    </xf>
    <xf numFmtId="0" fontId="128" fillId="32" borderId="4" xfId="0" applyFont="1" applyFill="1" applyBorder="1" applyAlignment="1" applyProtection="1">
      <alignment horizontal="center"/>
    </xf>
    <xf numFmtId="0" fontId="128" fillId="32" borderId="5" xfId="0" applyFont="1" applyFill="1" applyBorder="1" applyAlignment="1" applyProtection="1">
      <alignment horizontal="center"/>
    </xf>
    <xf numFmtId="166" fontId="139" fillId="4" borderId="1" xfId="3" applyFont="1" applyFill="1" applyBorder="1" applyAlignment="1" applyProtection="1">
      <alignment horizontal="center"/>
    </xf>
    <xf numFmtId="0" fontId="110" fillId="37" borderId="1" xfId="0" applyFont="1" applyFill="1" applyBorder="1" applyAlignment="1" applyProtection="1">
      <alignment horizontal="left" vertical="center"/>
      <protection locked="0"/>
    </xf>
    <xf numFmtId="171"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0" xfId="0" applyFont="1" applyFill="1" applyBorder="1" applyAlignment="1" applyProtection="1">
      <alignment horizontal="center" vertical="center"/>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218"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28" fillId="32" borderId="4" xfId="0" applyFont="1" applyFill="1" applyBorder="1" applyAlignment="1" applyProtection="1">
      <alignment horizontal="center" vertical="center"/>
    </xf>
    <xf numFmtId="0" fontId="128" fillId="32" borderId="5" xfId="0" applyFont="1" applyFill="1" applyBorder="1" applyAlignment="1" applyProtection="1">
      <alignment horizontal="center" vertical="center"/>
    </xf>
    <xf numFmtId="166" fontId="132" fillId="4" borderId="4" xfId="3" applyFont="1" applyFill="1" applyBorder="1" applyAlignment="1" applyProtection="1">
      <alignment horizontal="center" vertical="center"/>
    </xf>
    <xf numFmtId="166"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xf>
    <xf numFmtId="166"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xf>
    <xf numFmtId="166" fontId="132" fillId="4" borderId="1" xfId="3" applyFont="1" applyFill="1" applyBorder="1" applyAlignment="1" applyProtection="1">
      <alignment horizontal="center"/>
    </xf>
    <xf numFmtId="166" fontId="132" fillId="4" borderId="4" xfId="3" applyFont="1" applyFill="1" applyBorder="1" applyAlignment="1" applyProtection="1">
      <alignment horizontal="center"/>
    </xf>
    <xf numFmtId="166" fontId="132" fillId="4" borderId="5" xfId="3" applyFont="1" applyFill="1" applyBorder="1" applyAlignment="1" applyProtection="1">
      <alignment horizontal="center"/>
    </xf>
    <xf numFmtId="0" fontId="15" fillId="32" borderId="0" xfId="0" applyFont="1" applyFill="1" applyBorder="1" applyAlignment="1" applyProtection="1">
      <alignment horizontal="center"/>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10" fillId="4" borderId="1" xfId="0" applyFont="1" applyFill="1" applyBorder="1" applyAlignment="1" applyProtection="1">
      <alignment horizontal="center"/>
    </xf>
    <xf numFmtId="0" fontId="8" fillId="32" borderId="1" xfId="0" applyFont="1" applyFill="1" applyBorder="1" applyAlignment="1" applyProtection="1">
      <alignment horizontal="center"/>
    </xf>
    <xf numFmtId="0" fontId="15" fillId="35" borderId="26" xfId="0" applyFont="1" applyFill="1" applyBorder="1" applyAlignment="1" applyProtection="1">
      <alignment horizontal="center" vertical="center" wrapText="1"/>
      <protection locked="0"/>
    </xf>
    <xf numFmtId="0" fontId="15" fillId="35" borderId="12"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69" fontId="9" fillId="4" borderId="75" xfId="3" applyNumberFormat="1" applyFont="1" applyFill="1" applyBorder="1" applyAlignment="1" applyProtection="1">
      <alignment horizontal="center" vertical="center"/>
    </xf>
    <xf numFmtId="169"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74" fillId="32" borderId="6" xfId="0" applyFont="1" applyFill="1" applyBorder="1" applyAlignment="1" applyProtection="1">
      <alignment horizontal="center" vertical="center"/>
      <protection locked="0"/>
    </xf>
    <xf numFmtId="169" fontId="99" fillId="32" borderId="31" xfId="3" applyNumberFormat="1" applyFont="1" applyFill="1" applyBorder="1" applyAlignment="1" applyProtection="1">
      <alignment horizontal="center" vertical="center" wrapText="1"/>
      <protection locked="0"/>
    </xf>
    <xf numFmtId="169" fontId="99" fillId="32" borderId="0" xfId="3" applyNumberFormat="1" applyFont="1" applyFill="1" applyBorder="1" applyAlignment="1" applyProtection="1">
      <alignment horizontal="center" vertical="center" wrapText="1"/>
      <protection locked="0"/>
    </xf>
    <xf numFmtId="169" fontId="99" fillId="32" borderId="32" xfId="3" applyNumberFormat="1" applyFont="1" applyFill="1" applyBorder="1" applyAlignment="1" applyProtection="1">
      <alignment horizontal="center" vertical="center" wrapText="1"/>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126" fillId="32" borderId="8" xfId="0" applyFont="1" applyFill="1" applyBorder="1" applyAlignment="1" applyProtection="1">
      <alignment horizontal="left" vertical="center"/>
      <protection locked="0"/>
    </xf>
    <xf numFmtId="0" fontId="126" fillId="32" borderId="9" xfId="0" applyFont="1" applyFill="1" applyBorder="1" applyAlignment="1" applyProtection="1">
      <alignment horizontal="left" vertical="center"/>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center"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11" fillId="0" borderId="0" xfId="0" applyFont="1" applyAlignment="1">
      <alignment horizontal="left" wrapText="1"/>
    </xf>
    <xf numFmtId="0" fontId="111" fillId="0" borderId="30" xfId="0" applyFont="1" applyBorder="1" applyAlignment="1">
      <alignment horizontal="left" wrapText="1"/>
    </xf>
    <xf numFmtId="0" fontId="112" fillId="0" borderId="0" xfId="0" applyFont="1" applyFill="1" applyAlignment="1">
      <alignment horizontal="center" vertical="center"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111" fillId="0" borderId="1" xfId="0" applyFont="1" applyFill="1" applyBorder="1" applyAlignment="1">
      <alignment horizontal="center" vertical="center" wrapText="1"/>
    </xf>
    <xf numFmtId="0" fontId="111" fillId="0" borderId="1" xfId="0" applyFont="1" applyBorder="1" applyAlignment="1">
      <alignment horizontal="center"/>
    </xf>
    <xf numFmtId="0" fontId="111" fillId="0" borderId="71"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2"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Fill="1" applyAlignment="1">
      <alignment horizontal="justify" vertical="center" wrapText="1"/>
    </xf>
    <xf numFmtId="0" fontId="111" fillId="0" borderId="71" xfId="0" applyFont="1" applyFill="1" applyBorder="1" applyAlignment="1">
      <alignment horizontal="center" vertical="center"/>
    </xf>
    <xf numFmtId="0" fontId="111" fillId="0" borderId="70" xfId="0" applyFont="1" applyFill="1" applyBorder="1" applyAlignment="1">
      <alignment horizontal="center" vertical="center"/>
    </xf>
    <xf numFmtId="0" fontId="112" fillId="0" borderId="0" xfId="0" applyFont="1" applyFill="1" applyAlignment="1">
      <alignment horizontal="center" wrapText="1"/>
    </xf>
    <xf numFmtId="0" fontId="111" fillId="0" borderId="72" xfId="0" applyFont="1" applyFill="1" applyBorder="1" applyAlignment="1">
      <alignment horizontal="center" vertical="center"/>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left" vertical="top"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0" xfId="0" applyFont="1" applyFill="1" applyAlignment="1">
      <alignment horizontal="center"/>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0" xfId="0" applyFont="1" applyFill="1" applyAlignment="1">
      <alignment horizontal="center"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0" xfId="0" applyFont="1" applyAlignment="1">
      <alignment horizontal="center" wrapText="1"/>
    </xf>
    <xf numFmtId="0" fontId="13" fillId="0" borderId="0" xfId="0" applyFont="1" applyBorder="1" applyAlignment="1" applyProtection="1">
      <alignment horizontal="center" wrapText="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18" fontId="6" fillId="32" borderId="28" xfId="0" applyNumberFormat="1" applyFont="1" applyFill="1" applyBorder="1" applyAlignment="1" applyProtection="1">
      <alignment horizontal="left"/>
      <protection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15" fillId="32" borderId="1" xfId="0" applyFont="1" applyFill="1" applyBorder="1" applyAlignment="1" applyProtection="1">
      <alignment horizontal="left" vertical="top" wrapText="1"/>
      <protection hidden="1"/>
    </xf>
    <xf numFmtId="169" fontId="6" fillId="32" borderId="8" xfId="3" applyNumberFormat="1" applyFont="1" applyFill="1" applyBorder="1" applyAlignment="1" applyProtection="1">
      <alignment horizontal="center"/>
      <protection hidden="1"/>
    </xf>
    <xf numFmtId="169"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69"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3" fontId="9" fillId="4" borderId="4" xfId="4" applyNumberFormat="1" applyFont="1" applyFill="1" applyBorder="1" applyAlignment="1" applyProtection="1">
      <alignment horizontal="center"/>
      <protection locked="0" hidden="1"/>
    </xf>
    <xf numFmtId="172" fontId="9" fillId="32" borderId="4" xfId="4" applyNumberFormat="1" applyFont="1" applyFill="1" applyBorder="1" applyAlignment="1" applyProtection="1">
      <alignment horizontal="center"/>
      <protection hidden="1"/>
    </xf>
    <xf numFmtId="172" fontId="9" fillId="32" borderId="10" xfId="4" applyNumberFormat="1" applyFont="1" applyFill="1" applyBorder="1" applyAlignment="1" applyProtection="1">
      <alignment horizontal="center"/>
      <protection hidden="1"/>
    </xf>
    <xf numFmtId="172"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9" fillId="32" borderId="0" xfId="0" applyFont="1" applyFill="1" applyBorder="1" applyAlignment="1" applyProtection="1">
      <alignment horizontal="center"/>
      <protection locked="0" hidden="1"/>
    </xf>
    <xf numFmtId="171" fontId="6" fillId="4" borderId="1" xfId="3" applyNumberFormat="1"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68" fontId="11" fillId="32" borderId="63" xfId="3" applyNumberFormat="1" applyFont="1" applyFill="1" applyBorder="1" applyAlignment="1" applyProtection="1">
      <protection hidden="1"/>
    </xf>
    <xf numFmtId="168" fontId="11" fillId="32" borderId="64" xfId="3" applyNumberFormat="1" applyFont="1" applyFill="1" applyBorder="1" applyAlignment="1" applyProtection="1">
      <protection hidden="1"/>
    </xf>
    <xf numFmtId="168" fontId="11" fillId="32" borderId="65" xfId="3" applyNumberFormat="1" applyFont="1" applyFill="1" applyBorder="1" applyAlignment="1" applyProtection="1">
      <protection hidden="1"/>
    </xf>
    <xf numFmtId="0" fontId="0" fillId="0" borderId="0" xfId="0" applyBorder="1" applyAlignment="1">
      <alignment wrapText="1"/>
    </xf>
    <xf numFmtId="0" fontId="0" fillId="0" borderId="0" xfId="0" applyAlignment="1">
      <alignment wrapText="1"/>
    </xf>
    <xf numFmtId="0" fontId="104" fillId="4" borderId="0" xfId="0"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170" fontId="105" fillId="34" borderId="51" xfId="0" applyNumberFormat="1" applyFont="1" applyFill="1" applyBorder="1" applyAlignment="1">
      <alignment horizontal="center" vertical="center"/>
    </xf>
    <xf numFmtId="170" fontId="105" fillId="34" borderId="37" xfId="0" applyNumberFormat="1" applyFont="1" applyFill="1" applyBorder="1" applyAlignment="1">
      <alignment horizontal="center" vertical="center"/>
    </xf>
    <xf numFmtId="170" fontId="105" fillId="34" borderId="38" xfId="0" applyNumberFormat="1" applyFont="1" applyFill="1" applyBorder="1" applyAlignment="1">
      <alignment horizontal="center" vertical="center"/>
    </xf>
    <xf numFmtId="170" fontId="105" fillId="34" borderId="39" xfId="0" applyNumberFormat="1" applyFont="1" applyFill="1" applyBorder="1" applyAlignment="1">
      <alignment horizontal="center" vertical="center"/>
    </xf>
    <xf numFmtId="170" fontId="105" fillId="34" borderId="40" xfId="0" applyNumberFormat="1" applyFont="1" applyFill="1" applyBorder="1" applyAlignment="1">
      <alignment horizontal="center" vertical="center"/>
    </xf>
    <xf numFmtId="170" fontId="105" fillId="34" borderId="41" xfId="0" applyNumberFormat="1" applyFont="1" applyFill="1" applyBorder="1" applyAlignment="1">
      <alignment horizontal="center" vertical="center"/>
    </xf>
    <xf numFmtId="170" fontId="105" fillId="34" borderId="54" xfId="0" applyNumberFormat="1" applyFont="1" applyFill="1" applyBorder="1" applyAlignment="1">
      <alignment horizontal="center" vertical="center"/>
    </xf>
    <xf numFmtId="170" fontId="105" fillId="34" borderId="55" xfId="0" applyNumberFormat="1" applyFont="1" applyFill="1" applyBorder="1" applyAlignment="1">
      <alignment horizontal="center" vertical="center"/>
    </xf>
    <xf numFmtId="170" fontId="105" fillId="34" borderId="56" xfId="0" applyNumberFormat="1" applyFont="1" applyFill="1" applyBorder="1" applyAlignment="1">
      <alignment horizontal="center" vertical="center"/>
    </xf>
  </cellXfs>
  <cellStyles count="434">
    <cellStyle name="_x000d__x000a_JournalTemplate=C:\COMFO\CTALK\JOURSTD.TPL_x000d__x000a_LbStateAddress=3 3 0 251 1 89 2 311_x000d__x000a_LbStateJou" xfId="416" xr:uid="{00000000-0005-0000-0000-000000000000}"/>
    <cellStyle name="_15.03.07 план кредиты на 2007 год (1)" xfId="6" xr:uid="{00000000-0005-0000-0000-000001000000}"/>
    <cellStyle name="_999" xfId="7" xr:uid="{00000000-0005-0000-0000-000002000000}"/>
    <cellStyle name="_999_2pr" xfId="8" xr:uid="{00000000-0005-0000-0000-000003000000}"/>
    <cellStyle name="_999_bln" xfId="9" xr:uid="{00000000-0005-0000-0000-000004000000}"/>
    <cellStyle name="_999_BLNMIX" xfId="10" xr:uid="{00000000-0005-0000-0000-000005000000}"/>
    <cellStyle name="_999_BLNREST" xfId="11" xr:uid="{00000000-0005-0000-0000-000006000000}"/>
    <cellStyle name="_dlq_ruslana_2" xfId="12" xr:uid="{00000000-0005-0000-0000-000007000000}"/>
    <cellStyle name="_fin model IHMZ 16_02_2008" xfId="13" xr:uid="{00000000-0005-0000-0000-000008000000}"/>
    <cellStyle name="_адм бюджет" xfId="14" xr:uid="{00000000-0005-0000-0000-000009000000}"/>
    <cellStyle name="_бюджет Армавирский" xfId="15" xr:uid="{00000000-0005-0000-0000-00000A000000}"/>
    <cellStyle name="_Доплата возврат" xfId="16" xr:uid="{00000000-0005-0000-0000-00000B000000}"/>
    <cellStyle name="_Инфо по Байконысу для АО" xfId="17" xr:uid="{00000000-0005-0000-0000-00000C000000}"/>
    <cellStyle name="_Копия Инфо по доходам на 01 06 07г  (1) (2)" xfId="18" xr:uid="{00000000-0005-0000-0000-00000D000000}"/>
    <cellStyle name="_кредиты домашнее на 02.04.2007г.," xfId="19" xr:uid="{00000000-0005-0000-0000-00000E000000}"/>
    <cellStyle name="_кредиты домашнее на 16.03.2007г.," xfId="20" xr:uid="{00000000-0005-0000-0000-00000F000000}"/>
    <cellStyle name="_Лист в финансовая модель Аслан" xfId="21" xr:uid="{00000000-0005-0000-0000-000010000000}"/>
    <cellStyle name="_опер свод 9" xfId="22" xr:uid="{00000000-0005-0000-0000-000011000000}"/>
    <cellStyle name="_опер.свод.8" xfId="23" xr:uid="{00000000-0005-0000-0000-000012000000}"/>
    <cellStyle name="_продажи" xfId="24" xr:uid="{00000000-0005-0000-0000-000013000000}"/>
    <cellStyle name="_ФЗО АО (1)" xfId="25" xr:uid="{00000000-0005-0000-0000-000014000000}"/>
    <cellStyle name="_финансовая модель Дрожиловка 3" xfId="26" xr:uid="{00000000-0005-0000-0000-000015000000}"/>
    <cellStyle name="=C:\WINNT35\SYSTEM32\COMMAND.COM" xfId="27" xr:uid="{00000000-0005-0000-0000-000016000000}"/>
    <cellStyle name="1 000 K?_laroux" xfId="28" xr:uid="{00000000-0005-0000-0000-000017000000}"/>
    <cellStyle name="1 000 Kc_laroux" xfId="29" xr:uid="{00000000-0005-0000-0000-000018000000}"/>
    <cellStyle name="1 000 Ke_laroux" xfId="30" xr:uid="{00000000-0005-0000-0000-000019000000}"/>
    <cellStyle name="1Normal" xfId="31" xr:uid="{00000000-0005-0000-0000-00001A000000}"/>
    <cellStyle name="20% - Accent1" xfId="32" xr:uid="{00000000-0005-0000-0000-00001B000000}"/>
    <cellStyle name="20% - Accent2" xfId="33" xr:uid="{00000000-0005-0000-0000-00001C000000}"/>
    <cellStyle name="20% - Accent3" xfId="34" xr:uid="{00000000-0005-0000-0000-00001D000000}"/>
    <cellStyle name="20% - Accent4" xfId="35" xr:uid="{00000000-0005-0000-0000-00001E000000}"/>
    <cellStyle name="20% - Accent5" xfId="36" xr:uid="{00000000-0005-0000-0000-00001F000000}"/>
    <cellStyle name="20% - Accent6" xfId="37" xr:uid="{00000000-0005-0000-0000-000020000000}"/>
    <cellStyle name="40% - Accent1" xfId="38" xr:uid="{00000000-0005-0000-0000-000021000000}"/>
    <cellStyle name="40% - Accent2" xfId="39" xr:uid="{00000000-0005-0000-0000-000022000000}"/>
    <cellStyle name="40% - Accent3" xfId="40" xr:uid="{00000000-0005-0000-0000-000023000000}"/>
    <cellStyle name="40% - Accent4" xfId="41" xr:uid="{00000000-0005-0000-0000-000024000000}"/>
    <cellStyle name="40% - Accent5" xfId="42" xr:uid="{00000000-0005-0000-0000-000025000000}"/>
    <cellStyle name="40% - Accent6" xfId="43" xr:uid="{00000000-0005-0000-0000-000026000000}"/>
    <cellStyle name="6-0" xfId="44" xr:uid="{00000000-0005-0000-0000-000027000000}"/>
    <cellStyle name="60% - Accent1" xfId="45" xr:uid="{00000000-0005-0000-0000-000028000000}"/>
    <cellStyle name="60% - Accent2" xfId="46" xr:uid="{00000000-0005-0000-0000-000029000000}"/>
    <cellStyle name="60% - Accent3" xfId="47" xr:uid="{00000000-0005-0000-0000-00002A000000}"/>
    <cellStyle name="60% - Accent4" xfId="48" xr:uid="{00000000-0005-0000-0000-00002B000000}"/>
    <cellStyle name="60% - Accent5" xfId="49" xr:uid="{00000000-0005-0000-0000-00002C000000}"/>
    <cellStyle name="60% - Accent6" xfId="50" xr:uid="{00000000-0005-0000-0000-00002D000000}"/>
    <cellStyle name="Äåíåæíûé_laroux" xfId="51" xr:uid="{00000000-0005-0000-0000-00002E000000}"/>
    <cellStyle name="Accent1" xfId="52" xr:uid="{00000000-0005-0000-0000-00002F000000}"/>
    <cellStyle name="Accent2" xfId="53" xr:uid="{00000000-0005-0000-0000-000030000000}"/>
    <cellStyle name="Accent3" xfId="54" xr:uid="{00000000-0005-0000-0000-000031000000}"/>
    <cellStyle name="Accent4" xfId="55" xr:uid="{00000000-0005-0000-0000-000032000000}"/>
    <cellStyle name="Accent5" xfId="56" xr:uid="{00000000-0005-0000-0000-000033000000}"/>
    <cellStyle name="Accent6" xfId="57" xr:uid="{00000000-0005-0000-0000-000034000000}"/>
    <cellStyle name="alternate" xfId="58" xr:uid="{00000000-0005-0000-0000-000035000000}"/>
    <cellStyle name="Bad" xfId="59" xr:uid="{00000000-0005-0000-0000-000036000000}"/>
    <cellStyle name="Calc Currency (0)" xfId="60" xr:uid="{00000000-0005-0000-0000-000037000000}"/>
    <cellStyle name="Calc Currency (2)" xfId="61" xr:uid="{00000000-0005-0000-0000-000038000000}"/>
    <cellStyle name="Calc Percent (0)" xfId="62" xr:uid="{00000000-0005-0000-0000-000039000000}"/>
    <cellStyle name="Calc Percent (1)" xfId="63" xr:uid="{00000000-0005-0000-0000-00003A000000}"/>
    <cellStyle name="Calc Percent (2)" xfId="64" xr:uid="{00000000-0005-0000-0000-00003B000000}"/>
    <cellStyle name="Calc Units (0)" xfId="65" xr:uid="{00000000-0005-0000-0000-00003C000000}"/>
    <cellStyle name="Calc Units (1)" xfId="66" xr:uid="{00000000-0005-0000-0000-00003D000000}"/>
    <cellStyle name="Calc Units (2)" xfId="67" xr:uid="{00000000-0005-0000-0000-00003E000000}"/>
    <cellStyle name="Calculation" xfId="68" xr:uid="{00000000-0005-0000-0000-00003F000000}"/>
    <cellStyle name="cárky [0]_laroux" xfId="69" xr:uid="{00000000-0005-0000-0000-000040000000}"/>
    <cellStyle name="cárky_laroux" xfId="70" xr:uid="{00000000-0005-0000-0000-000041000000}"/>
    <cellStyle name="Cena" xfId="71" xr:uid="{00000000-0005-0000-0000-000042000000}"/>
    <cellStyle name="Check" xfId="72" xr:uid="{00000000-0005-0000-0000-000043000000}"/>
    <cellStyle name="Check Cell" xfId="73" xr:uid="{00000000-0005-0000-0000-000044000000}"/>
    <cellStyle name="column - Style1" xfId="74" xr:uid="{00000000-0005-0000-0000-000045000000}"/>
    <cellStyle name="Comma [0]_laroux" xfId="75" xr:uid="{00000000-0005-0000-0000-000046000000}"/>
    <cellStyle name="Comma [00]" xfId="76" xr:uid="{00000000-0005-0000-0000-000047000000}"/>
    <cellStyle name="Comma 2" xfId="77" xr:uid="{00000000-0005-0000-0000-000048000000}"/>
    <cellStyle name="Comma_FinPlan" xfId="78" xr:uid="{00000000-0005-0000-0000-000049000000}"/>
    <cellStyle name="Comma0" xfId="79" xr:uid="{00000000-0005-0000-0000-00004A000000}"/>
    <cellStyle name="Currency [0]_laroux" xfId="80" xr:uid="{00000000-0005-0000-0000-00004B000000}"/>
    <cellStyle name="Currency [00]" xfId="81" xr:uid="{00000000-0005-0000-0000-00004C000000}"/>
    <cellStyle name="Currency_laroux" xfId="82" xr:uid="{00000000-0005-0000-0000-00004D000000}"/>
    <cellStyle name="Date" xfId="83" xr:uid="{00000000-0005-0000-0000-00004E000000}"/>
    <cellStyle name="DateTime" xfId="84" xr:uid="{00000000-0005-0000-0000-00004F000000}"/>
    <cellStyle name="Deviant" xfId="85" xr:uid="{00000000-0005-0000-0000-000050000000}"/>
    <cellStyle name="done" xfId="86" xr:uid="{00000000-0005-0000-0000-000051000000}"/>
    <cellStyle name="Dziesiêtny [0]_1" xfId="87" xr:uid="{00000000-0005-0000-0000-000052000000}"/>
    <cellStyle name="Dziesiêtny_1" xfId="88" xr:uid="{00000000-0005-0000-0000-000053000000}"/>
    <cellStyle name="Euro" xfId="89" xr:uid="{00000000-0005-0000-0000-000054000000}"/>
    <cellStyle name="Explanatory Text" xfId="90" xr:uid="{00000000-0005-0000-0000-000055000000}"/>
    <cellStyle name="Factor" xfId="91" xr:uid="{00000000-0005-0000-0000-000056000000}"/>
    <cellStyle name="Flag" xfId="92" xr:uid="{00000000-0005-0000-0000-000057000000}"/>
    <cellStyle name="Format Number Column" xfId="93" xr:uid="{00000000-0005-0000-0000-000058000000}"/>
    <cellStyle name="From" xfId="94" xr:uid="{00000000-0005-0000-0000-000059000000}"/>
    <cellStyle name="Good" xfId="95" xr:uid="{00000000-0005-0000-0000-00005A000000}"/>
    <cellStyle name="Grey" xfId="96" xr:uid="{00000000-0005-0000-0000-00005B000000}"/>
    <cellStyle name="Header1" xfId="97" xr:uid="{00000000-0005-0000-0000-00005C000000}"/>
    <cellStyle name="Header2" xfId="98" xr:uid="{00000000-0005-0000-0000-00005D000000}"/>
    <cellStyle name="Heading 1" xfId="99" xr:uid="{00000000-0005-0000-0000-00005E000000}"/>
    <cellStyle name="Heading 2" xfId="100" xr:uid="{00000000-0005-0000-0000-00005F000000}"/>
    <cellStyle name="Heading 3" xfId="101" xr:uid="{00000000-0005-0000-0000-000060000000}"/>
    <cellStyle name="Heading 4" xfId="102" xr:uid="{00000000-0005-0000-0000-000061000000}"/>
    <cellStyle name="Hyperlink" xfId="417" xr:uid="{00000000-0005-0000-0000-000062000000}"/>
    <cellStyle name="Iau?iue_Cialnn. cca-ec" xfId="418" xr:uid="{00000000-0005-0000-0000-000063000000}"/>
    <cellStyle name="Îáû÷íûé_MOBI sample" xfId="103" xr:uid="{00000000-0005-0000-0000-000064000000}"/>
    <cellStyle name="Îáű÷íűé_Ńĺáĺńňîčěîńňü" xfId="419" xr:uid="{00000000-0005-0000-0000-000065000000}"/>
    <cellStyle name="Input" xfId="104" xr:uid="{00000000-0005-0000-0000-000066000000}"/>
    <cellStyle name="Input [yellow]" xfId="105" xr:uid="{00000000-0005-0000-0000-000067000000}"/>
    <cellStyle name="Input_%" xfId="106" xr:uid="{00000000-0005-0000-0000-000068000000}"/>
    <cellStyle name="KPMG Heading 1" xfId="107" xr:uid="{00000000-0005-0000-0000-000069000000}"/>
    <cellStyle name="KPMG Heading 2" xfId="108" xr:uid="{00000000-0005-0000-0000-00006A000000}"/>
    <cellStyle name="KPMG Heading 3" xfId="109" xr:uid="{00000000-0005-0000-0000-00006B000000}"/>
    <cellStyle name="KPMG Heading 4" xfId="110" xr:uid="{00000000-0005-0000-0000-00006C000000}"/>
    <cellStyle name="KPMG Normal" xfId="111" xr:uid="{00000000-0005-0000-0000-00006D000000}"/>
    <cellStyle name="KPMG Normal Text" xfId="112" xr:uid="{00000000-0005-0000-0000-00006E000000}"/>
    <cellStyle name="KPMG Normal_Sheet1" xfId="113" xr:uid="{00000000-0005-0000-0000-00006F000000}"/>
    <cellStyle name="Linked Cell" xfId="114" xr:uid="{00000000-0005-0000-0000-000070000000}"/>
    <cellStyle name="MarketRates" xfId="115" xr:uid="{00000000-0005-0000-0000-000071000000}"/>
    <cellStyle name="Milliers [0]_JULY97" xfId="116" xr:uid="{00000000-0005-0000-0000-000072000000}"/>
    <cellStyle name="Milliers_JULY97" xfId="117" xr:uid="{00000000-0005-0000-0000-000073000000}"/>
    <cellStyle name="Monétaire [0]_JULY97" xfId="118" xr:uid="{00000000-0005-0000-0000-000074000000}"/>
    <cellStyle name="Monétaire_JULY97" xfId="119" xr:uid="{00000000-0005-0000-0000-000075000000}"/>
    <cellStyle name="Neutral" xfId="120" xr:uid="{00000000-0005-0000-0000-000076000000}"/>
    <cellStyle name="New" xfId="121" xr:uid="{00000000-0005-0000-0000-000077000000}"/>
    <cellStyle name="Norma11l" xfId="122" xr:uid="{00000000-0005-0000-0000-000078000000}"/>
    <cellStyle name="Normal - Style1" xfId="123" xr:uid="{00000000-0005-0000-0000-000079000000}"/>
    <cellStyle name="Normal 2" xfId="124" xr:uid="{00000000-0005-0000-0000-00007A000000}"/>
    <cellStyle name="Normal_1_multipart_x005f_xF8FF_10_SV150904-ridger" xfId="420" xr:uid="{00000000-0005-0000-0000-00007B000000}"/>
    <cellStyle name="normální_Rozvaha - aktiva" xfId="125" xr:uid="{00000000-0005-0000-0000-00007C000000}"/>
    <cellStyle name="Normalny_0" xfId="126" xr:uid="{00000000-0005-0000-0000-00007D000000}"/>
    <cellStyle name="normбlnм_laroux" xfId="127" xr:uid="{00000000-0005-0000-0000-00007E000000}"/>
    <cellStyle name="Note" xfId="128" xr:uid="{00000000-0005-0000-0000-00007F000000}"/>
    <cellStyle name="Nun??c [0]_Nlalnniceinnu" xfId="421" xr:uid="{00000000-0005-0000-0000-000080000000}"/>
    <cellStyle name="Nun??c_Nlalnniceinnu" xfId="422" xr:uid="{00000000-0005-0000-0000-000081000000}"/>
    <cellStyle name="Ňűń˙÷č [0]_Ńĺáĺńňîčěîńňü" xfId="423" xr:uid="{00000000-0005-0000-0000-000082000000}"/>
    <cellStyle name="Ňűń˙÷č_Ńĺáĺńňîčěîńňü" xfId="424" xr:uid="{00000000-0005-0000-0000-000083000000}"/>
    <cellStyle name="Option" xfId="129" xr:uid="{00000000-0005-0000-0000-000084000000}"/>
    <cellStyle name="Output" xfId="130" xr:uid="{00000000-0005-0000-0000-000085000000}"/>
    <cellStyle name="Percent [2]" xfId="131" xr:uid="{00000000-0005-0000-0000-000086000000}"/>
    <cellStyle name="Percent 2" xfId="132" xr:uid="{00000000-0005-0000-0000-000087000000}"/>
    <cellStyle name="Percent_FinPlan" xfId="133" xr:uid="{00000000-0005-0000-0000-000088000000}"/>
    <cellStyle name="Pick Up" xfId="134" xr:uid="{00000000-0005-0000-0000-000089000000}"/>
    <cellStyle name="Price" xfId="135" xr:uid="{00000000-0005-0000-0000-00008A000000}"/>
    <cellStyle name="Range_0_5" xfId="136" xr:uid="{00000000-0005-0000-0000-00008B000000}"/>
    <cellStyle name="Rows - Style2" xfId="137" xr:uid="{00000000-0005-0000-0000-00008C000000}"/>
    <cellStyle name="Seitenüberschrift" xfId="138" xr:uid="{00000000-0005-0000-0000-00008D000000}"/>
    <cellStyle name="Style 1" xfId="139" xr:uid="{00000000-0005-0000-0000-00008E000000}"/>
    <cellStyle name="Style 21" xfId="140" xr:uid="{00000000-0005-0000-0000-00008F000000}"/>
    <cellStyle name="Style 22" xfId="141" xr:uid="{00000000-0005-0000-0000-000090000000}"/>
    <cellStyle name="Style 23" xfId="142" xr:uid="{00000000-0005-0000-0000-000091000000}"/>
    <cellStyle name="Style 24" xfId="143" xr:uid="{00000000-0005-0000-0000-000092000000}"/>
    <cellStyle name="Style 25" xfId="144" xr:uid="{00000000-0005-0000-0000-000093000000}"/>
    <cellStyle name="Style 26" xfId="145" xr:uid="{00000000-0005-0000-0000-000094000000}"/>
    <cellStyle name="Style 27" xfId="146" xr:uid="{00000000-0005-0000-0000-000095000000}"/>
    <cellStyle name="Style 28" xfId="147" xr:uid="{00000000-0005-0000-0000-000096000000}"/>
    <cellStyle name="Style 29" xfId="148" xr:uid="{00000000-0005-0000-0000-000097000000}"/>
    <cellStyle name="Style 30" xfId="149" xr:uid="{00000000-0005-0000-0000-000098000000}"/>
    <cellStyle name="Style 31" xfId="150" xr:uid="{00000000-0005-0000-0000-000099000000}"/>
    <cellStyle name="Style 32" xfId="151" xr:uid="{00000000-0005-0000-0000-00009A000000}"/>
    <cellStyle name="Style 33" xfId="152" xr:uid="{00000000-0005-0000-0000-00009B000000}"/>
    <cellStyle name="Style 34" xfId="153" xr:uid="{00000000-0005-0000-0000-00009C000000}"/>
    <cellStyle name="Style 35" xfId="154" xr:uid="{00000000-0005-0000-0000-00009D000000}"/>
    <cellStyle name="Style 36" xfId="155" xr:uid="{00000000-0005-0000-0000-00009E000000}"/>
    <cellStyle name="STYLE1 - Style1" xfId="156" xr:uid="{00000000-0005-0000-0000-00009F000000}"/>
    <cellStyle name="Text - Style3" xfId="157" xr:uid="{00000000-0005-0000-0000-0000A0000000}"/>
    <cellStyle name="Tickmark" xfId="158" xr:uid="{00000000-0005-0000-0000-0000A1000000}"/>
    <cellStyle name="Time" xfId="159" xr:uid="{00000000-0005-0000-0000-0000A2000000}"/>
    <cellStyle name="Title" xfId="160" xr:uid="{00000000-0005-0000-0000-0000A3000000}"/>
    <cellStyle name="To" xfId="161" xr:uid="{00000000-0005-0000-0000-0000A4000000}"/>
    <cellStyle name="Total" xfId="162" xr:uid="{00000000-0005-0000-0000-0000A5000000}"/>
    <cellStyle name="Unit" xfId="163" xr:uid="{00000000-0005-0000-0000-0000A6000000}"/>
    <cellStyle name="Vars - Style4" xfId="164" xr:uid="{00000000-0005-0000-0000-0000A7000000}"/>
    <cellStyle name="VarsIn - Style5" xfId="165" xr:uid="{00000000-0005-0000-0000-0000A8000000}"/>
    <cellStyle name="Währung [0]_laroux" xfId="166" xr:uid="{00000000-0005-0000-0000-0000A9000000}"/>
    <cellStyle name="Währung_laroux" xfId="167" xr:uid="{00000000-0005-0000-0000-0000AA000000}"/>
    <cellStyle name="Walutowy [0]_1" xfId="168" xr:uid="{00000000-0005-0000-0000-0000AB000000}"/>
    <cellStyle name="Walutowy_1" xfId="169" xr:uid="{00000000-0005-0000-0000-0000AC000000}"/>
    <cellStyle name="Warning Text" xfId="170" xr:uid="{00000000-0005-0000-0000-0000AD000000}"/>
    <cellStyle name="WIP" xfId="171" xr:uid="{00000000-0005-0000-0000-0000AE000000}"/>
    <cellStyle name="Zero" xfId="172" xr:uid="{00000000-0005-0000-0000-0000AF000000}"/>
    <cellStyle name="Баланс ИПК &quot;ШАРК&quot; (в рублях)" xfId="173" xr:uid="{00000000-0005-0000-0000-0000B0000000}"/>
    <cellStyle name="Гиперссылка 2" xfId="174" xr:uid="{00000000-0005-0000-0000-0000B1000000}"/>
    <cellStyle name="Денежный 2" xfId="175" xr:uid="{00000000-0005-0000-0000-0000B2000000}"/>
    <cellStyle name="КАНДАГАЧ тел3-33-96" xfId="224" xr:uid="{00000000-0005-0000-0000-0000B3000000}"/>
    <cellStyle name="КАНДАГАЧ тел3-33-96 2" xfId="425" xr:uid="{00000000-0005-0000-0000-0000B4000000}"/>
    <cellStyle name="КАНДАГАЧ тел3-33-96 2 2" xfId="426" xr:uid="{00000000-0005-0000-0000-0000B5000000}"/>
    <cellStyle name="КАНДАГАЧ тел3-33-96 3" xfId="427" xr:uid="{00000000-0005-0000-0000-0000B6000000}"/>
    <cellStyle name="КАНДАГАЧ тел3-33-96 4" xfId="428" xr:uid="{00000000-0005-0000-0000-0000B7000000}"/>
    <cellStyle name="Обычный" xfId="0" builtinId="0"/>
    <cellStyle name="Обычный 10" xfId="176" xr:uid="{00000000-0005-0000-0000-0000B9000000}"/>
    <cellStyle name="Обычный 10 2" xfId="177" xr:uid="{00000000-0005-0000-0000-0000BA000000}"/>
    <cellStyle name="Обычный 11" xfId="225" xr:uid="{00000000-0005-0000-0000-0000BB000000}"/>
    <cellStyle name="Обычный 11 2" xfId="226" xr:uid="{00000000-0005-0000-0000-0000BC000000}"/>
    <cellStyle name="Обычный 12" xfId="227" xr:uid="{00000000-0005-0000-0000-0000BD000000}"/>
    <cellStyle name="Обычный 12 2" xfId="228" xr:uid="{00000000-0005-0000-0000-0000BE000000}"/>
    <cellStyle name="Обычный 13" xfId="229" xr:uid="{00000000-0005-0000-0000-0000BF000000}"/>
    <cellStyle name="Обычный 13 2" xfId="230" xr:uid="{00000000-0005-0000-0000-0000C0000000}"/>
    <cellStyle name="Обычный 14" xfId="231" xr:uid="{00000000-0005-0000-0000-0000C1000000}"/>
    <cellStyle name="Обычный 14 2" xfId="232" xr:uid="{00000000-0005-0000-0000-0000C2000000}"/>
    <cellStyle name="Обычный 15" xfId="233" xr:uid="{00000000-0005-0000-0000-0000C3000000}"/>
    <cellStyle name="Обычный 15 2" xfId="234" xr:uid="{00000000-0005-0000-0000-0000C4000000}"/>
    <cellStyle name="Обычный 15 3" xfId="235" xr:uid="{00000000-0005-0000-0000-0000C5000000}"/>
    <cellStyle name="Обычный 15 4" xfId="236" xr:uid="{00000000-0005-0000-0000-0000C6000000}"/>
    <cellStyle name="Обычный 15 5" xfId="237" xr:uid="{00000000-0005-0000-0000-0000C7000000}"/>
    <cellStyle name="Обычный 15 6" xfId="238" xr:uid="{00000000-0005-0000-0000-0000C8000000}"/>
    <cellStyle name="Обычный 16" xfId="239" xr:uid="{00000000-0005-0000-0000-0000C9000000}"/>
    <cellStyle name="Обычный 16 2" xfId="240" xr:uid="{00000000-0005-0000-0000-0000CA000000}"/>
    <cellStyle name="Обычный 16 3" xfId="241" xr:uid="{00000000-0005-0000-0000-0000CB000000}"/>
    <cellStyle name="Обычный 16 4" xfId="242" xr:uid="{00000000-0005-0000-0000-0000CC000000}"/>
    <cellStyle name="Обычный 16 5" xfId="243" xr:uid="{00000000-0005-0000-0000-0000CD000000}"/>
    <cellStyle name="Обычный 16 6" xfId="244" xr:uid="{00000000-0005-0000-0000-0000CE000000}"/>
    <cellStyle name="Обычный 17" xfId="245" xr:uid="{00000000-0005-0000-0000-0000CF000000}"/>
    <cellStyle name="Обычный 17 2" xfId="246" xr:uid="{00000000-0005-0000-0000-0000D0000000}"/>
    <cellStyle name="Обычный 17 3" xfId="247" xr:uid="{00000000-0005-0000-0000-0000D1000000}"/>
    <cellStyle name="Обычный 17 4" xfId="248" xr:uid="{00000000-0005-0000-0000-0000D2000000}"/>
    <cellStyle name="Обычный 17 5" xfId="249" xr:uid="{00000000-0005-0000-0000-0000D3000000}"/>
    <cellStyle name="Обычный 17 6" xfId="250" xr:uid="{00000000-0005-0000-0000-0000D4000000}"/>
    <cellStyle name="Обычный 18" xfId="251" xr:uid="{00000000-0005-0000-0000-0000D5000000}"/>
    <cellStyle name="Обычный 19" xfId="252" xr:uid="{00000000-0005-0000-0000-0000D6000000}"/>
    <cellStyle name="Обычный 19 2" xfId="253" xr:uid="{00000000-0005-0000-0000-0000D7000000}"/>
    <cellStyle name="Обычный 19 3" xfId="254" xr:uid="{00000000-0005-0000-0000-0000D8000000}"/>
    <cellStyle name="Обычный 19 4" xfId="255" xr:uid="{00000000-0005-0000-0000-0000D9000000}"/>
    <cellStyle name="Обычный 19 5" xfId="256" xr:uid="{00000000-0005-0000-0000-0000DA000000}"/>
    <cellStyle name="Обычный 19 6" xfId="257" xr:uid="{00000000-0005-0000-0000-0000DB000000}"/>
    <cellStyle name="Обычный 2" xfId="5" xr:uid="{00000000-0005-0000-0000-0000DC000000}"/>
    <cellStyle name="Обычный 2 10" xfId="258" xr:uid="{00000000-0005-0000-0000-0000DD000000}"/>
    <cellStyle name="Обычный 2 11" xfId="259" xr:uid="{00000000-0005-0000-0000-0000DE000000}"/>
    <cellStyle name="Обычный 2 12" xfId="1" xr:uid="{00000000-0005-0000-0000-0000DF000000}"/>
    <cellStyle name="Обычный 2 12 2" xfId="260" xr:uid="{00000000-0005-0000-0000-0000E0000000}"/>
    <cellStyle name="Обычный 2 12 2 2" xfId="261" xr:uid="{00000000-0005-0000-0000-0000E1000000}"/>
    <cellStyle name="Обычный 2 12 2 3" xfId="262" xr:uid="{00000000-0005-0000-0000-0000E2000000}"/>
    <cellStyle name="Обычный 2 12 2 4" xfId="263" xr:uid="{00000000-0005-0000-0000-0000E3000000}"/>
    <cellStyle name="Обычный 2 12 2 5" xfId="264" xr:uid="{00000000-0005-0000-0000-0000E4000000}"/>
    <cellStyle name="Обычный 2 12 2 6" xfId="265" xr:uid="{00000000-0005-0000-0000-0000E5000000}"/>
    <cellStyle name="Обычный 2 12 3" xfId="266" xr:uid="{00000000-0005-0000-0000-0000E6000000}"/>
    <cellStyle name="Обычный 2 12 4" xfId="267" xr:uid="{00000000-0005-0000-0000-0000E7000000}"/>
    <cellStyle name="Обычный 2 12 5" xfId="268" xr:uid="{00000000-0005-0000-0000-0000E8000000}"/>
    <cellStyle name="Обычный 2 12 6" xfId="269" xr:uid="{00000000-0005-0000-0000-0000E9000000}"/>
    <cellStyle name="Обычный 2 13" xfId="270" xr:uid="{00000000-0005-0000-0000-0000EA000000}"/>
    <cellStyle name="Обычный 2 14" xfId="271" xr:uid="{00000000-0005-0000-0000-0000EB000000}"/>
    <cellStyle name="Обычный 2 15" xfId="272" xr:uid="{00000000-0005-0000-0000-0000EC000000}"/>
    <cellStyle name="Обычный 2 16" xfId="273" xr:uid="{00000000-0005-0000-0000-0000ED000000}"/>
    <cellStyle name="Обычный 2 17" xfId="274" xr:uid="{00000000-0005-0000-0000-0000EE000000}"/>
    <cellStyle name="Обычный 2 18" xfId="275" xr:uid="{00000000-0005-0000-0000-0000EF000000}"/>
    <cellStyle name="Обычный 2 19" xfId="276" xr:uid="{00000000-0005-0000-0000-0000F0000000}"/>
    <cellStyle name="Обычный 2 2" xfId="178" xr:uid="{00000000-0005-0000-0000-0000F1000000}"/>
    <cellStyle name="Обычный 2 2 10" xfId="277" xr:uid="{00000000-0005-0000-0000-0000F2000000}"/>
    <cellStyle name="Обычный 2 2 11" xfId="278" xr:uid="{00000000-0005-0000-0000-0000F3000000}"/>
    <cellStyle name="Обычный 2 2 12" xfId="279" xr:uid="{00000000-0005-0000-0000-0000F4000000}"/>
    <cellStyle name="Обычный 2 2 12 2" xfId="280" xr:uid="{00000000-0005-0000-0000-0000F5000000}"/>
    <cellStyle name="Обычный 2 2 12 2 2" xfId="281" xr:uid="{00000000-0005-0000-0000-0000F6000000}"/>
    <cellStyle name="Обычный 2 2 12 2 3" xfId="282" xr:uid="{00000000-0005-0000-0000-0000F7000000}"/>
    <cellStyle name="Обычный 2 2 12 2 4" xfId="283" xr:uid="{00000000-0005-0000-0000-0000F8000000}"/>
    <cellStyle name="Обычный 2 2 12 2 5" xfId="284" xr:uid="{00000000-0005-0000-0000-0000F9000000}"/>
    <cellStyle name="Обычный 2 2 12 2 6" xfId="285" xr:uid="{00000000-0005-0000-0000-0000FA000000}"/>
    <cellStyle name="Обычный 2 2 12 3" xfId="286" xr:uid="{00000000-0005-0000-0000-0000FB000000}"/>
    <cellStyle name="Обычный 2 2 12 4" xfId="287" xr:uid="{00000000-0005-0000-0000-0000FC000000}"/>
    <cellStyle name="Обычный 2 2 12 5" xfId="288" xr:uid="{00000000-0005-0000-0000-0000FD000000}"/>
    <cellStyle name="Обычный 2 2 12 6" xfId="289" xr:uid="{00000000-0005-0000-0000-0000FE000000}"/>
    <cellStyle name="Обычный 2 2 13" xfId="290" xr:uid="{00000000-0005-0000-0000-0000FF000000}"/>
    <cellStyle name="Обычный 2 2 14" xfId="291" xr:uid="{00000000-0005-0000-0000-000000010000}"/>
    <cellStyle name="Обычный 2 2 15" xfId="292" xr:uid="{00000000-0005-0000-0000-000001010000}"/>
    <cellStyle name="Обычный 2 2 16" xfId="293" xr:uid="{00000000-0005-0000-0000-000002010000}"/>
    <cellStyle name="Обычный 2 2 17" xfId="294" xr:uid="{00000000-0005-0000-0000-000003010000}"/>
    <cellStyle name="Обычный 2 2 18" xfId="295" xr:uid="{00000000-0005-0000-0000-000004010000}"/>
    <cellStyle name="Обычный 2 2 2" xfId="179" xr:uid="{00000000-0005-0000-0000-000005010000}"/>
    <cellStyle name="Обычный 2 2 2 2" xfId="296" xr:uid="{00000000-0005-0000-0000-000006010000}"/>
    <cellStyle name="Обычный 2 2 2 2 2" xfId="297" xr:uid="{00000000-0005-0000-0000-000007010000}"/>
    <cellStyle name="Обычный 2 2 2 2 2 2" xfId="298" xr:uid="{00000000-0005-0000-0000-000008010000}"/>
    <cellStyle name="Обычный 2 2 2 2 2 3" xfId="299" xr:uid="{00000000-0005-0000-0000-000009010000}"/>
    <cellStyle name="Обычный 2 2 2 2 2 4" xfId="300" xr:uid="{00000000-0005-0000-0000-00000A010000}"/>
    <cellStyle name="Обычный 2 2 2 2 2 5" xfId="301" xr:uid="{00000000-0005-0000-0000-00000B010000}"/>
    <cellStyle name="Обычный 2 2 2 2 2 6" xfId="302" xr:uid="{00000000-0005-0000-0000-00000C010000}"/>
    <cellStyle name="Обычный 2 2 2 2 3" xfId="303" xr:uid="{00000000-0005-0000-0000-00000D010000}"/>
    <cellStyle name="Обычный 2 2 2 2 4" xfId="304" xr:uid="{00000000-0005-0000-0000-00000E010000}"/>
    <cellStyle name="Обычный 2 2 2 2 5" xfId="305" xr:uid="{00000000-0005-0000-0000-00000F010000}"/>
    <cellStyle name="Обычный 2 2 2 2 6" xfId="306" xr:uid="{00000000-0005-0000-0000-000010010000}"/>
    <cellStyle name="Обычный 2 2 2 3" xfId="307" xr:uid="{00000000-0005-0000-0000-000011010000}"/>
    <cellStyle name="Обычный 2 2 2 4" xfId="308" xr:uid="{00000000-0005-0000-0000-000012010000}"/>
    <cellStyle name="Обычный 2 2 2 5" xfId="309" xr:uid="{00000000-0005-0000-0000-000013010000}"/>
    <cellStyle name="Обычный 2 2 2 6" xfId="310" xr:uid="{00000000-0005-0000-0000-000014010000}"/>
    <cellStyle name="Обычный 2 2 2 7" xfId="311" xr:uid="{00000000-0005-0000-0000-000015010000}"/>
    <cellStyle name="Обычный 2 2 2 8" xfId="312" xr:uid="{00000000-0005-0000-0000-000016010000}"/>
    <cellStyle name="Обычный 2 2 2 9" xfId="313" xr:uid="{00000000-0005-0000-0000-000017010000}"/>
    <cellStyle name="Обычный 2 2 2_Расчеты" xfId="314" xr:uid="{00000000-0005-0000-0000-000018010000}"/>
    <cellStyle name="Обычный 2 2 3" xfId="315" xr:uid="{00000000-0005-0000-0000-000019010000}"/>
    <cellStyle name="Обычный 2 2 4" xfId="316" xr:uid="{00000000-0005-0000-0000-00001A010000}"/>
    <cellStyle name="Обычный 2 2 5" xfId="317" xr:uid="{00000000-0005-0000-0000-00001B010000}"/>
    <cellStyle name="Обычный 2 2 6" xfId="318" xr:uid="{00000000-0005-0000-0000-00001C010000}"/>
    <cellStyle name="Обычный 2 2 7" xfId="319" xr:uid="{00000000-0005-0000-0000-00001D010000}"/>
    <cellStyle name="Обычный 2 2 8" xfId="320" xr:uid="{00000000-0005-0000-0000-00001E010000}"/>
    <cellStyle name="Обычный 2 2 9" xfId="321" xr:uid="{00000000-0005-0000-0000-00001F010000}"/>
    <cellStyle name="Обычный 2 2_Расчеты" xfId="322" xr:uid="{00000000-0005-0000-0000-000020010000}"/>
    <cellStyle name="Обычный 2 20" xfId="323" xr:uid="{00000000-0005-0000-0000-000021010000}"/>
    <cellStyle name="Обычный 2 3" xfId="324" xr:uid="{00000000-0005-0000-0000-000022010000}"/>
    <cellStyle name="Обычный 2 3 2" xfId="325" xr:uid="{00000000-0005-0000-0000-000023010000}"/>
    <cellStyle name="Обычный 2 3 2 2" xfId="326" xr:uid="{00000000-0005-0000-0000-000024010000}"/>
    <cellStyle name="Обычный 2 3 2 2 2" xfId="327" xr:uid="{00000000-0005-0000-0000-000025010000}"/>
    <cellStyle name="Обычный 2 3 2 2 3" xfId="328" xr:uid="{00000000-0005-0000-0000-000026010000}"/>
    <cellStyle name="Обычный 2 3 2 2 4" xfId="329" xr:uid="{00000000-0005-0000-0000-000027010000}"/>
    <cellStyle name="Обычный 2 3 2 2 5" xfId="330" xr:uid="{00000000-0005-0000-0000-000028010000}"/>
    <cellStyle name="Обычный 2 3 2 2 6" xfId="331" xr:uid="{00000000-0005-0000-0000-000029010000}"/>
    <cellStyle name="Обычный 2 3 2 3" xfId="332" xr:uid="{00000000-0005-0000-0000-00002A010000}"/>
    <cellStyle name="Обычный 2 3 2 4" xfId="333" xr:uid="{00000000-0005-0000-0000-00002B010000}"/>
    <cellStyle name="Обычный 2 3 2 5" xfId="334" xr:uid="{00000000-0005-0000-0000-00002C010000}"/>
    <cellStyle name="Обычный 2 3 2 6" xfId="335" xr:uid="{00000000-0005-0000-0000-00002D010000}"/>
    <cellStyle name="Обычный 2 3 3" xfId="336" xr:uid="{00000000-0005-0000-0000-00002E010000}"/>
    <cellStyle name="Обычный 2 3 4" xfId="337" xr:uid="{00000000-0005-0000-0000-00002F010000}"/>
    <cellStyle name="Обычный 2 3 5" xfId="338" xr:uid="{00000000-0005-0000-0000-000030010000}"/>
    <cellStyle name="Обычный 2 3 6" xfId="339" xr:uid="{00000000-0005-0000-0000-000031010000}"/>
    <cellStyle name="Обычный 2 3 7" xfId="340" xr:uid="{00000000-0005-0000-0000-000032010000}"/>
    <cellStyle name="Обычный 2 3 8" xfId="341" xr:uid="{00000000-0005-0000-0000-000033010000}"/>
    <cellStyle name="Обычный 2 3 9" xfId="342" xr:uid="{00000000-0005-0000-0000-000034010000}"/>
    <cellStyle name="Обычный 2 4" xfId="343" xr:uid="{00000000-0005-0000-0000-000035010000}"/>
    <cellStyle name="Обычный 2 5" xfId="344" xr:uid="{00000000-0005-0000-0000-000036010000}"/>
    <cellStyle name="Обычный 2 6" xfId="345" xr:uid="{00000000-0005-0000-0000-000037010000}"/>
    <cellStyle name="Обычный 2 7" xfId="346" xr:uid="{00000000-0005-0000-0000-000038010000}"/>
    <cellStyle name="Обычный 2 8" xfId="347" xr:uid="{00000000-0005-0000-0000-000039010000}"/>
    <cellStyle name="Обычный 2 9" xfId="180" xr:uid="{00000000-0005-0000-0000-00003A010000}"/>
    <cellStyle name="Обычный 20" xfId="348" xr:uid="{00000000-0005-0000-0000-00003B010000}"/>
    <cellStyle name="Обычный 20 2" xfId="349" xr:uid="{00000000-0005-0000-0000-00003C010000}"/>
    <cellStyle name="Обычный 21" xfId="350" xr:uid="{00000000-0005-0000-0000-00003D010000}"/>
    <cellStyle name="Обычный 21 2" xfId="351" xr:uid="{00000000-0005-0000-0000-00003E010000}"/>
    <cellStyle name="Обычный 21 3" xfId="352" xr:uid="{00000000-0005-0000-0000-00003F010000}"/>
    <cellStyle name="Обычный 21 4" xfId="353" xr:uid="{00000000-0005-0000-0000-000040010000}"/>
    <cellStyle name="Обычный 21 5" xfId="354" xr:uid="{00000000-0005-0000-0000-000041010000}"/>
    <cellStyle name="Обычный 21 6" xfId="355" xr:uid="{00000000-0005-0000-0000-000042010000}"/>
    <cellStyle name="Обычный 22" xfId="356" xr:uid="{00000000-0005-0000-0000-000043010000}"/>
    <cellStyle name="Обычный 23" xfId="357" xr:uid="{00000000-0005-0000-0000-000044010000}"/>
    <cellStyle name="Обычный 24" xfId="358" xr:uid="{00000000-0005-0000-0000-000045010000}"/>
    <cellStyle name="Обычный 24 2" xfId="359" xr:uid="{00000000-0005-0000-0000-000046010000}"/>
    <cellStyle name="Обычный 24 3" xfId="360" xr:uid="{00000000-0005-0000-0000-000047010000}"/>
    <cellStyle name="Обычный 24 4" xfId="361" xr:uid="{00000000-0005-0000-0000-000048010000}"/>
    <cellStyle name="Обычный 24 5" xfId="362" xr:uid="{00000000-0005-0000-0000-000049010000}"/>
    <cellStyle name="Обычный 24 6" xfId="363" xr:uid="{00000000-0005-0000-0000-00004A010000}"/>
    <cellStyle name="Обычный 25" xfId="364" xr:uid="{00000000-0005-0000-0000-00004B010000}"/>
    <cellStyle name="Обычный 26" xfId="365" xr:uid="{00000000-0005-0000-0000-00004C010000}"/>
    <cellStyle name="Обычный 27" xfId="366" xr:uid="{00000000-0005-0000-0000-00004D010000}"/>
    <cellStyle name="Обычный 28" xfId="367" xr:uid="{00000000-0005-0000-0000-00004E010000}"/>
    <cellStyle name="Обычный 29" xfId="368" xr:uid="{00000000-0005-0000-0000-00004F010000}"/>
    <cellStyle name="Обычный 3" xfId="181" xr:uid="{00000000-0005-0000-0000-000050010000}"/>
    <cellStyle name="Обычный 3 2" xfId="182" xr:uid="{00000000-0005-0000-0000-000051010000}"/>
    <cellStyle name="Обычный 3 2 10" xfId="369" xr:uid="{00000000-0005-0000-0000-000052010000}"/>
    <cellStyle name="Обычный 3 3" xfId="370" xr:uid="{00000000-0005-0000-0000-000053010000}"/>
    <cellStyle name="Обычный 3 8" xfId="371" xr:uid="{00000000-0005-0000-0000-000054010000}"/>
    <cellStyle name="Обычный 30" xfId="372" xr:uid="{00000000-0005-0000-0000-000055010000}"/>
    <cellStyle name="Обычный 31" xfId="373" xr:uid="{00000000-0005-0000-0000-000056010000}"/>
    <cellStyle name="Обычный 32" xfId="374" xr:uid="{00000000-0005-0000-0000-000057010000}"/>
    <cellStyle name="Обычный 33" xfId="414" xr:uid="{00000000-0005-0000-0000-000058010000}"/>
    <cellStyle name="Обычный 34" xfId="432" xr:uid="{00000000-0005-0000-0000-000059010000}"/>
    <cellStyle name="Обычный 35" xfId="433" xr:uid="{00000000-0005-0000-0000-00005A010000}"/>
    <cellStyle name="Обычный 4" xfId="183" xr:uid="{00000000-0005-0000-0000-00005B010000}"/>
    <cellStyle name="Обычный 4 10" xfId="375" xr:uid="{00000000-0005-0000-0000-00005C010000}"/>
    <cellStyle name="Обычный 4 2" xfId="376" xr:uid="{00000000-0005-0000-0000-00005D010000}"/>
    <cellStyle name="Обычный 4 3" xfId="377" xr:uid="{00000000-0005-0000-0000-00005E010000}"/>
    <cellStyle name="Обычный 4 4" xfId="378" xr:uid="{00000000-0005-0000-0000-00005F010000}"/>
    <cellStyle name="Обычный 4 5" xfId="379" xr:uid="{00000000-0005-0000-0000-000060010000}"/>
    <cellStyle name="Обычный 4 6" xfId="380" xr:uid="{00000000-0005-0000-0000-000061010000}"/>
    <cellStyle name="Обычный 4 7" xfId="381" xr:uid="{00000000-0005-0000-0000-000062010000}"/>
    <cellStyle name="Обычный 4 8" xfId="382" xr:uid="{00000000-0005-0000-0000-000063010000}"/>
    <cellStyle name="Обычный 4 9" xfId="383" xr:uid="{00000000-0005-0000-0000-000064010000}"/>
    <cellStyle name="Обычный 5" xfId="184" xr:uid="{00000000-0005-0000-0000-000065010000}"/>
    <cellStyle name="Обычный 5 2" xfId="384" xr:uid="{00000000-0005-0000-0000-000066010000}"/>
    <cellStyle name="Обычный 5 6" xfId="385" xr:uid="{00000000-0005-0000-0000-000067010000}"/>
    <cellStyle name="Обычный 6" xfId="185" xr:uid="{00000000-0005-0000-0000-000068010000}"/>
    <cellStyle name="Обычный 6 2" xfId="386" xr:uid="{00000000-0005-0000-0000-000069010000}"/>
    <cellStyle name="Обычный 6 7" xfId="387" xr:uid="{00000000-0005-0000-0000-00006A010000}"/>
    <cellStyle name="Обычный 7" xfId="186" xr:uid="{00000000-0005-0000-0000-00006B010000}"/>
    <cellStyle name="Обычный 7 2" xfId="388" xr:uid="{00000000-0005-0000-0000-00006C010000}"/>
    <cellStyle name="Обычный 7 6" xfId="389" xr:uid="{00000000-0005-0000-0000-00006D010000}"/>
    <cellStyle name="Обычный 8" xfId="187" xr:uid="{00000000-0005-0000-0000-00006E010000}"/>
    <cellStyle name="Обычный 8 2" xfId="188" xr:uid="{00000000-0005-0000-0000-00006F010000}"/>
    <cellStyle name="Обычный 8 5" xfId="390" xr:uid="{00000000-0005-0000-0000-000070010000}"/>
    <cellStyle name="Обычный 9" xfId="189" xr:uid="{00000000-0005-0000-0000-000071010000}"/>
    <cellStyle name="Обычный 9 2" xfId="391" xr:uid="{00000000-0005-0000-0000-000072010000}"/>
    <cellStyle name="Обычный 9 4" xfId="392" xr:uid="{00000000-0005-0000-0000-000073010000}"/>
    <cellStyle name="Обычный_зерновые 1" xfId="430" xr:uid="{00000000-0005-0000-0000-000074010000}"/>
    <cellStyle name="Процентный" xfId="4" builtinId="5"/>
    <cellStyle name="Процентный 10" xfId="393" xr:uid="{00000000-0005-0000-0000-000076010000}"/>
    <cellStyle name="Процентный 11" xfId="429" xr:uid="{00000000-0005-0000-0000-000077010000}"/>
    <cellStyle name="Процентный 2" xfId="190" xr:uid="{00000000-0005-0000-0000-000078010000}"/>
    <cellStyle name="Процентный 2 2" xfId="2" xr:uid="{00000000-0005-0000-0000-000079010000}"/>
    <cellStyle name="Процентный 2 2 2" xfId="191" xr:uid="{00000000-0005-0000-0000-00007A010000}"/>
    <cellStyle name="Процентный 2 3" xfId="223" xr:uid="{00000000-0005-0000-0000-00007B010000}"/>
    <cellStyle name="Процентный 3" xfId="192" xr:uid="{00000000-0005-0000-0000-00007C010000}"/>
    <cellStyle name="Процентный 4" xfId="193" xr:uid="{00000000-0005-0000-0000-00007D010000}"/>
    <cellStyle name="Процентный 4 2" xfId="394" xr:uid="{00000000-0005-0000-0000-00007E010000}"/>
    <cellStyle name="Процентный 5" xfId="194" xr:uid="{00000000-0005-0000-0000-00007F010000}"/>
    <cellStyle name="Процентный 6" xfId="395" xr:uid="{00000000-0005-0000-0000-000080010000}"/>
    <cellStyle name="Процентный 7" xfId="396" xr:uid="{00000000-0005-0000-0000-000081010000}"/>
    <cellStyle name="Процентный 8" xfId="397" xr:uid="{00000000-0005-0000-0000-000082010000}"/>
    <cellStyle name="Процентный 8 2" xfId="398" xr:uid="{00000000-0005-0000-0000-000083010000}"/>
    <cellStyle name="Процентный 9" xfId="399" xr:uid="{00000000-0005-0000-0000-000084010000}"/>
    <cellStyle name="Стиль 1" xfId="195" xr:uid="{00000000-0005-0000-0000-000085010000}"/>
    <cellStyle name="Тысячи [0]" xfId="400" xr:uid="{00000000-0005-0000-0000-000086010000}"/>
    <cellStyle name="Тысячи_010SN05" xfId="196" xr:uid="{00000000-0005-0000-0000-000087010000}"/>
    <cellStyle name="Финансовый" xfId="3" builtinId="3"/>
    <cellStyle name="Финансовый [0] 2" xfId="197" xr:uid="{00000000-0005-0000-0000-000089010000}"/>
    <cellStyle name="Финансовый [0] 3" xfId="198" xr:uid="{00000000-0005-0000-0000-00008A010000}"/>
    <cellStyle name="Финансовый 10" xfId="199" xr:uid="{00000000-0005-0000-0000-00008B010000}"/>
    <cellStyle name="Финансовый 11" xfId="200" xr:uid="{00000000-0005-0000-0000-00008C010000}"/>
    <cellStyle name="Финансовый 12" xfId="201" xr:uid="{00000000-0005-0000-0000-00008D010000}"/>
    <cellStyle name="Финансовый 13" xfId="202" xr:uid="{00000000-0005-0000-0000-00008E010000}"/>
    <cellStyle name="Финансовый 14" xfId="203" xr:uid="{00000000-0005-0000-0000-00008F010000}"/>
    <cellStyle name="Финансовый 15" xfId="401" xr:uid="{00000000-0005-0000-0000-000090010000}"/>
    <cellStyle name="Финансовый 16" xfId="204" xr:uid="{00000000-0005-0000-0000-000091010000}"/>
    <cellStyle name="Финансовый 16 2" xfId="205" xr:uid="{00000000-0005-0000-0000-000092010000}"/>
    <cellStyle name="Финансовый 17" xfId="402" xr:uid="{00000000-0005-0000-0000-000093010000}"/>
    <cellStyle name="Финансовый 18" xfId="403" xr:uid="{00000000-0005-0000-0000-000094010000}"/>
    <cellStyle name="Финансовый 19" xfId="404" xr:uid="{00000000-0005-0000-0000-000095010000}"/>
    <cellStyle name="Финансовый 2" xfId="206" xr:uid="{00000000-0005-0000-0000-000096010000}"/>
    <cellStyle name="Финансовый 2 2" xfId="207" xr:uid="{00000000-0005-0000-0000-000097010000}"/>
    <cellStyle name="Финансовый 2 2 2" xfId="405" xr:uid="{00000000-0005-0000-0000-000098010000}"/>
    <cellStyle name="Финансовый 2 3" xfId="406" xr:uid="{00000000-0005-0000-0000-000099010000}"/>
    <cellStyle name="Финансовый 2 3 2" xfId="208" xr:uid="{00000000-0005-0000-0000-00009A010000}"/>
    <cellStyle name="Финансовый 20" xfId="209" xr:uid="{00000000-0005-0000-0000-00009B010000}"/>
    <cellStyle name="Финансовый 21" xfId="415" xr:uid="{00000000-0005-0000-0000-00009C010000}"/>
    <cellStyle name="Финансовый 22" xfId="431" xr:uid="{00000000-0005-0000-0000-00009D010000}"/>
    <cellStyle name="Финансовый 3" xfId="210" xr:uid="{00000000-0005-0000-0000-00009E010000}"/>
    <cellStyle name="Финансовый 3 2" xfId="407" xr:uid="{00000000-0005-0000-0000-00009F010000}"/>
    <cellStyle name="Финансовый 3 3" xfId="408" xr:uid="{00000000-0005-0000-0000-0000A0010000}"/>
    <cellStyle name="Финансовый 4" xfId="211" xr:uid="{00000000-0005-0000-0000-0000A1010000}"/>
    <cellStyle name="Финансовый 4 2" xfId="409" xr:uid="{00000000-0005-0000-0000-0000A2010000}"/>
    <cellStyle name="Финансовый 5" xfId="212" xr:uid="{00000000-0005-0000-0000-0000A3010000}"/>
    <cellStyle name="Финансовый 5 2" xfId="410" xr:uid="{00000000-0005-0000-0000-0000A4010000}"/>
    <cellStyle name="Финансовый 6" xfId="213" xr:uid="{00000000-0005-0000-0000-0000A5010000}"/>
    <cellStyle name="Финансовый 6 2" xfId="411" xr:uid="{00000000-0005-0000-0000-0000A6010000}"/>
    <cellStyle name="Финансовый 7" xfId="214" xr:uid="{00000000-0005-0000-0000-0000A7010000}"/>
    <cellStyle name="Финансовый 7 2" xfId="215" xr:uid="{00000000-0005-0000-0000-0000A8010000}"/>
    <cellStyle name="Финансовый 8" xfId="216" xr:uid="{00000000-0005-0000-0000-0000A9010000}"/>
    <cellStyle name="Финансовый 8 2" xfId="412" xr:uid="{00000000-0005-0000-0000-0000AA010000}"/>
    <cellStyle name="Финансовый 9" xfId="217" xr:uid="{00000000-0005-0000-0000-0000AB010000}"/>
    <cellStyle name="Финансовый 9 2" xfId="413" xr:uid="{00000000-0005-0000-0000-0000AC010000}"/>
    <cellStyle name="桁区切り [0.00]_PERSONAL" xfId="218" xr:uid="{00000000-0005-0000-0000-0000AD010000}"/>
    <cellStyle name="桁区切り_PERSONAL" xfId="219" xr:uid="{00000000-0005-0000-0000-0000AE010000}"/>
    <cellStyle name="標準_PERSONAL" xfId="220" xr:uid="{00000000-0005-0000-0000-0000AF010000}"/>
    <cellStyle name="通貨 [0.00]_PERSONAL" xfId="221" xr:uid="{00000000-0005-0000-0000-0000B0010000}"/>
    <cellStyle name="通貨_PERSONAL" xfId="222" xr:uid="{00000000-0005-0000-0000-0000B1010000}"/>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theme" Target="theme/theme1.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s>
</file>

<file path=xl/ctrlProps/ctrlProp1.xml><?xml version="1.0" encoding="utf-8"?>
<formControlPr xmlns="http://schemas.microsoft.com/office/spreadsheetml/2009/9/main" objectType="Drop" dropLines="14" dropStyle="combo" dx="15" fmlaRange="'Справочник районов'!$B$2:$B$15" noThreeD="1" sel="4" val="0"/>
</file>

<file path=xl/ctrlProps/ctrlProp10.xml><?xml version="1.0" encoding="utf-8"?>
<formControlPr xmlns="http://schemas.microsoft.com/office/spreadsheetml/2009/9/main" objectType="Drop" dropLines="27" dropStyle="combo" dx="15" fmlaLink="$I$28" fmlaRange="'Справочник районов'!#REF!" noThreeD="1" sel="0" val="0"/>
</file>

<file path=xl/ctrlProps/ctrlProp11.xml><?xml version="1.0" encoding="utf-8"?>
<formControlPr xmlns="http://schemas.microsoft.com/office/spreadsheetml/2009/9/main" objectType="Drop" dropLines="27" dropStyle="combo" dx="15" fmlaLink="$I$30" fmlaRange="'Справочник районов'!#REF!" noThreeD="1" sel="0" val="0"/>
</file>

<file path=xl/ctrlProps/ctrlProp12.xml><?xml version="1.0" encoding="utf-8"?>
<formControlPr xmlns="http://schemas.microsoft.com/office/spreadsheetml/2009/9/main" objectType="Drop" dropLines="27" dropStyle="combo" dx="15" fmlaLink="$I$32" fmlaRange="'Справочник районов'!#REF!" noThreeD="1" sel="0" val="0"/>
</file>

<file path=xl/ctrlProps/ctrlProp13.xml><?xml version="1.0" encoding="utf-8"?>
<formControlPr xmlns="http://schemas.microsoft.com/office/spreadsheetml/2009/9/main" objectType="Drop" dropLines="27" dropStyle="combo" dx="15" fmlaLink="$I$34" fmlaRange="'Справочник районов'!#REF!" noThreeD="1" sel="0" val="0"/>
</file>

<file path=xl/ctrlProps/ctrlProp14.xml><?xml version="1.0" encoding="utf-8"?>
<formControlPr xmlns="http://schemas.microsoft.com/office/spreadsheetml/2009/9/main" objectType="Drop" dropLines="27" dropStyle="combo" dx="15" fmlaLink="$I$36" fmlaRange="'Справочник районов'!#REF!" noThreeD="1" sel="0" val="0"/>
</file>

<file path=xl/ctrlProps/ctrlProp15.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3" dropStyle="combo" dx="16" fmlaLink="$AQ$4" fmlaRange="$AQ$5:$AQ$7" noThreeD="1" sel="1" val="0"/>
</file>

<file path=xl/ctrlProps/ctrlProp3.xml><?xml version="1.0" encoding="utf-8"?>
<formControlPr xmlns="http://schemas.microsoft.com/office/spreadsheetml/2009/9/main" objectType="Drop" dropLines="14" dropStyle="combo" dx="15" fmlaLink="$D$7" fmlaRange="'Справочник районов'!$B$2:$B$15" noThreeD="1" sel="1" val="0"/>
</file>

<file path=xl/ctrlProps/ctrlProp4.xml><?xml version="1.0" encoding="utf-8"?>
<formControlPr xmlns="http://schemas.microsoft.com/office/spreadsheetml/2009/9/main" objectType="Drop" dropLines="20" dropStyle="combo" dx="15" fmlaLink="$D$9" fmlaRange="'Справочник районов'!$B$18:$B$37" noThreeD="1" sel="3" val="0"/>
</file>

<file path=xl/ctrlProps/ctrlProp5.xml><?xml version="1.0" encoding="utf-8"?>
<formControlPr xmlns="http://schemas.microsoft.com/office/spreadsheetml/2009/9/main" objectType="Drop" dropLines="5" dropStyle="combo" dx="15" fmlaLink="$D$11" fmlaRange="'Доходы раст-во (для сведения)'!$B$15:$B$20" noThreeD="1" sel="2" val="0"/>
</file>

<file path=xl/ctrlProps/ctrlProp6.xml><?xml version="1.0" encoding="utf-8"?>
<formControlPr xmlns="http://schemas.microsoft.com/office/spreadsheetml/2009/9/main" objectType="Drop" dropLines="27" dropStyle="combo" dx="15" fmlaLink="$I$20" fmlaRange="'Справочник районов'!#REF!" noThreeD="1" sel="0" val="0"/>
</file>

<file path=xl/ctrlProps/ctrlProp7.xml><?xml version="1.0" encoding="utf-8"?>
<formControlPr xmlns="http://schemas.microsoft.com/office/spreadsheetml/2009/9/main" objectType="Drop" dropLines="27" dropStyle="combo" dx="15" fmlaLink="$I$22" fmlaRange="'Справочник районов'!#REF!" noThreeD="1" sel="0" val="0"/>
</file>

<file path=xl/ctrlProps/ctrlProp8.xml><?xml version="1.0" encoding="utf-8"?>
<formControlPr xmlns="http://schemas.microsoft.com/office/spreadsheetml/2009/9/main" objectType="Drop" dropLines="27" dropStyle="combo" dx="15" fmlaLink="$I$24" fmlaRange="'Справочник районов'!#REF!" noThreeD="1" sel="0" val="0"/>
</file>

<file path=xl/ctrlProps/ctrlProp9.xml><?xml version="1.0" encoding="utf-8"?>
<formControlPr xmlns="http://schemas.microsoft.com/office/spreadsheetml/2009/9/main" objectType="Drop" dropLines="27" dropStyle="combo" dx="15" fmlaLink="$I$26"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7</xdr:row>
          <xdr:rowOff>182880</xdr:rowOff>
        </xdr:from>
        <xdr:to>
          <xdr:col>5</xdr:col>
          <xdr:colOff>381000</xdr:colOff>
          <xdr:row>8</xdr:row>
          <xdr:rowOff>297180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0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xdr:colOff>
      <xdr:row>2</xdr:row>
      <xdr:rowOff>0</xdr:rowOff>
    </xdr:from>
    <xdr:to>
      <xdr:col>3</xdr:col>
      <xdr:colOff>171642</xdr:colOff>
      <xdr:row>3</xdr:row>
      <xdr:rowOff>74340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76200</xdr:colOff>
          <xdr:row>13</xdr:row>
          <xdr:rowOff>22860</xdr:rowOff>
        </xdr:from>
        <xdr:to>
          <xdr:col>5</xdr:col>
          <xdr:colOff>365760</xdr:colOff>
          <xdr:row>14</xdr:row>
          <xdr:rowOff>30480</xdr:rowOff>
        </xdr:to>
        <xdr:sp macro="" textlink="">
          <xdr:nvSpPr>
            <xdr:cNvPr id="20523" name="Drop Down 43" hidden="1">
              <a:extLst>
                <a:ext uri="{63B3BB69-23CF-44E3-9099-C40C66FF867C}">
                  <a14:compatExt spid="_x0000_s20523"/>
                </a:ext>
                <a:ext uri="{FF2B5EF4-FFF2-40B4-BE49-F238E27FC236}">
                  <a16:creationId xmlns:a16="http://schemas.microsoft.com/office/drawing/2014/main" id="{00000000-0008-0000-0000-00002B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190500</xdr:rowOff>
        </xdr:from>
        <xdr:to>
          <xdr:col>6</xdr:col>
          <xdr:colOff>746760</xdr:colOff>
          <xdr:row>7</xdr:row>
          <xdr:rowOff>38100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7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213360</xdr:rowOff>
        </xdr:from>
        <xdr:to>
          <xdr:col>6</xdr:col>
          <xdr:colOff>731520</xdr:colOff>
          <xdr:row>9</xdr:row>
          <xdr:rowOff>60960</xdr:rowOff>
        </xdr:to>
        <xdr:sp macro="" textlink="">
          <xdr:nvSpPr>
            <xdr:cNvPr id="14342" name="Drop Down 6" hidden="1">
              <a:extLst>
                <a:ext uri="{63B3BB69-23CF-44E3-9099-C40C66FF867C}">
                  <a14:compatExt spid="_x0000_s14342"/>
                </a:ext>
                <a:ext uri="{FF2B5EF4-FFF2-40B4-BE49-F238E27FC236}">
                  <a16:creationId xmlns:a16="http://schemas.microsoft.com/office/drawing/2014/main" id="{00000000-0008-0000-0700-00000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7620</xdr:rowOff>
        </xdr:from>
        <xdr:to>
          <xdr:col>6</xdr:col>
          <xdr:colOff>731520</xdr:colOff>
          <xdr:row>11</xdr:row>
          <xdr:rowOff>76200</xdr:rowOff>
        </xdr:to>
        <xdr:sp macro="" textlink="">
          <xdr:nvSpPr>
            <xdr:cNvPr id="14354" name="Drop Down 18" hidden="1">
              <a:extLst>
                <a:ext uri="{63B3BB69-23CF-44E3-9099-C40C66FF867C}">
                  <a14:compatExt spid="_x0000_s14354"/>
                </a:ext>
                <a:ext uri="{FF2B5EF4-FFF2-40B4-BE49-F238E27FC236}">
                  <a16:creationId xmlns:a16="http://schemas.microsoft.com/office/drawing/2014/main" id="{00000000-0008-0000-0700-00001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18</xdr:row>
          <xdr:rowOff>144780</xdr:rowOff>
        </xdr:from>
        <xdr:to>
          <xdr:col>8</xdr:col>
          <xdr:colOff>982980</xdr:colOff>
          <xdr:row>20</xdr:row>
          <xdr:rowOff>7620</xdr:rowOff>
        </xdr:to>
        <xdr:sp macro="" textlink="">
          <xdr:nvSpPr>
            <xdr:cNvPr id="14355" name="Drop Down 19" hidden="1">
              <a:extLst>
                <a:ext uri="{63B3BB69-23CF-44E3-9099-C40C66FF867C}">
                  <a14:compatExt spid="_x0000_s14355"/>
                </a:ext>
                <a:ext uri="{FF2B5EF4-FFF2-40B4-BE49-F238E27FC236}">
                  <a16:creationId xmlns:a16="http://schemas.microsoft.com/office/drawing/2014/main" id="{00000000-0008-0000-0700-00001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975360</xdr:colOff>
          <xdr:row>22</xdr:row>
          <xdr:rowOff>22860</xdr:rowOff>
        </xdr:to>
        <xdr:sp macro="" textlink="">
          <xdr:nvSpPr>
            <xdr:cNvPr id="14358" name="Drop Down 22" hidden="1">
              <a:extLst>
                <a:ext uri="{63B3BB69-23CF-44E3-9099-C40C66FF867C}">
                  <a14:compatExt spid="_x0000_s14358"/>
                </a:ext>
                <a:ext uri="{FF2B5EF4-FFF2-40B4-BE49-F238E27FC236}">
                  <a16:creationId xmlns:a16="http://schemas.microsoft.com/office/drawing/2014/main" id="{00000000-0008-0000-0700-00001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975360</xdr:colOff>
          <xdr:row>24</xdr:row>
          <xdr:rowOff>22860</xdr:rowOff>
        </xdr:to>
        <xdr:sp macro="" textlink="">
          <xdr:nvSpPr>
            <xdr:cNvPr id="14359" name="Drop Down 23" hidden="1">
              <a:extLst>
                <a:ext uri="{63B3BB69-23CF-44E3-9099-C40C66FF867C}">
                  <a14:compatExt spid="_x0000_s14359"/>
                </a:ext>
                <a:ext uri="{FF2B5EF4-FFF2-40B4-BE49-F238E27FC236}">
                  <a16:creationId xmlns:a16="http://schemas.microsoft.com/office/drawing/2014/main" id="{00000000-0008-0000-0700-000017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24</xdr:row>
          <xdr:rowOff>182880</xdr:rowOff>
        </xdr:from>
        <xdr:to>
          <xdr:col>8</xdr:col>
          <xdr:colOff>982980</xdr:colOff>
          <xdr:row>26</xdr:row>
          <xdr:rowOff>7620</xdr:rowOff>
        </xdr:to>
        <xdr:sp macro="" textlink="">
          <xdr:nvSpPr>
            <xdr:cNvPr id="14360" name="Drop Down 24" hidden="1">
              <a:extLst>
                <a:ext uri="{63B3BB69-23CF-44E3-9099-C40C66FF867C}">
                  <a14:compatExt spid="_x0000_s14360"/>
                </a:ext>
                <a:ext uri="{FF2B5EF4-FFF2-40B4-BE49-F238E27FC236}">
                  <a16:creationId xmlns:a16="http://schemas.microsoft.com/office/drawing/2014/main" id="{00000000-0008-0000-0700-00001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27</xdr:row>
          <xdr:rowOff>0</xdr:rowOff>
        </xdr:from>
        <xdr:to>
          <xdr:col>8</xdr:col>
          <xdr:colOff>982980</xdr:colOff>
          <xdr:row>28</xdr:row>
          <xdr:rowOff>22860</xdr:rowOff>
        </xdr:to>
        <xdr:sp macro="" textlink="">
          <xdr:nvSpPr>
            <xdr:cNvPr id="14361" name="Drop Down 25" hidden="1">
              <a:extLst>
                <a:ext uri="{63B3BB69-23CF-44E3-9099-C40C66FF867C}">
                  <a14:compatExt spid="_x0000_s14361"/>
                </a:ext>
                <a:ext uri="{FF2B5EF4-FFF2-40B4-BE49-F238E27FC236}">
                  <a16:creationId xmlns:a16="http://schemas.microsoft.com/office/drawing/2014/main" id="{00000000-0008-0000-0700-00001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28</xdr:row>
          <xdr:rowOff>99060</xdr:rowOff>
        </xdr:from>
        <xdr:to>
          <xdr:col>8</xdr:col>
          <xdr:colOff>982980</xdr:colOff>
          <xdr:row>30</xdr:row>
          <xdr:rowOff>22860</xdr:rowOff>
        </xdr:to>
        <xdr:sp macro="" textlink="">
          <xdr:nvSpPr>
            <xdr:cNvPr id="14362" name="Drop Down 26" hidden="1">
              <a:extLst>
                <a:ext uri="{63B3BB69-23CF-44E3-9099-C40C66FF867C}">
                  <a14:compatExt spid="_x0000_s14362"/>
                </a:ext>
                <a:ext uri="{FF2B5EF4-FFF2-40B4-BE49-F238E27FC236}">
                  <a16:creationId xmlns:a16="http://schemas.microsoft.com/office/drawing/2014/main" id="{00000000-0008-0000-0700-00001A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31</xdr:row>
          <xdr:rowOff>7620</xdr:rowOff>
        </xdr:from>
        <xdr:to>
          <xdr:col>8</xdr:col>
          <xdr:colOff>982980</xdr:colOff>
          <xdr:row>32</xdr:row>
          <xdr:rowOff>30480</xdr:rowOff>
        </xdr:to>
        <xdr:sp macro="" textlink="">
          <xdr:nvSpPr>
            <xdr:cNvPr id="14363" name="Drop Down 27" hidden="1">
              <a:extLst>
                <a:ext uri="{63B3BB69-23CF-44E3-9099-C40C66FF867C}">
                  <a14:compatExt spid="_x0000_s14363"/>
                </a:ext>
                <a:ext uri="{FF2B5EF4-FFF2-40B4-BE49-F238E27FC236}">
                  <a16:creationId xmlns:a16="http://schemas.microsoft.com/office/drawing/2014/main" id="{00000000-0008-0000-0700-00001B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33</xdr:row>
          <xdr:rowOff>7620</xdr:rowOff>
        </xdr:from>
        <xdr:to>
          <xdr:col>8</xdr:col>
          <xdr:colOff>982980</xdr:colOff>
          <xdr:row>34</xdr:row>
          <xdr:rowOff>30480</xdr:rowOff>
        </xdr:to>
        <xdr:sp macro="" textlink="">
          <xdr:nvSpPr>
            <xdr:cNvPr id="14365" name="Drop Down 29" hidden="1">
              <a:extLst>
                <a:ext uri="{63B3BB69-23CF-44E3-9099-C40C66FF867C}">
                  <a14:compatExt spid="_x0000_s14365"/>
                </a:ext>
                <a:ext uri="{FF2B5EF4-FFF2-40B4-BE49-F238E27FC236}">
                  <a16:creationId xmlns:a16="http://schemas.microsoft.com/office/drawing/2014/main" id="{00000000-0008-0000-0700-00001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0</xdr:rowOff>
        </xdr:from>
        <xdr:to>
          <xdr:col>8</xdr:col>
          <xdr:colOff>990600</xdr:colOff>
          <xdr:row>36</xdr:row>
          <xdr:rowOff>22860</xdr:rowOff>
        </xdr:to>
        <xdr:sp macro="" textlink="">
          <xdr:nvSpPr>
            <xdr:cNvPr id="14366" name="Drop Down 30" hidden="1">
              <a:extLst>
                <a:ext uri="{63B3BB69-23CF-44E3-9099-C40C66FF867C}">
                  <a14:compatExt spid="_x0000_s14366"/>
                </a:ext>
                <a:ext uri="{FF2B5EF4-FFF2-40B4-BE49-F238E27FC236}">
                  <a16:creationId xmlns:a16="http://schemas.microsoft.com/office/drawing/2014/main" id="{00000000-0008-0000-0700-00001E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525780</xdr:colOff>
          <xdr:row>36</xdr:row>
          <xdr:rowOff>83820</xdr:rowOff>
        </xdr:from>
        <xdr:to>
          <xdr:col>8</xdr:col>
          <xdr:colOff>998220</xdr:colOff>
          <xdr:row>38</xdr:row>
          <xdr:rowOff>7620</xdr:rowOff>
        </xdr:to>
        <xdr:sp macro="" textlink="">
          <xdr:nvSpPr>
            <xdr:cNvPr id="14367" name="Drop Down 31" hidden="1">
              <a:extLst>
                <a:ext uri="{63B3BB69-23CF-44E3-9099-C40C66FF867C}">
                  <a14:compatExt spid="_x0000_s14367"/>
                </a:ext>
                <a:ext uri="{FF2B5EF4-FFF2-40B4-BE49-F238E27FC236}">
                  <a16:creationId xmlns:a16="http://schemas.microsoft.com/office/drawing/2014/main" id="{00000000-0008-0000-0700-00001F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3" Type="http://schemas.openxmlformats.org/officeDocument/2006/relationships/vmlDrawing" Target="../drawings/vmlDrawing4.v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5.xml"/><Relationship Id="rId1" Type="http://schemas.openxmlformats.org/officeDocument/2006/relationships/printerSettings" Target="../printerSettings/printerSettings8.bin"/><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rgb="FFFFFF00"/>
    <pageSetUpPr fitToPage="1"/>
  </sheetPr>
  <dimension ref="A1:AU163"/>
  <sheetViews>
    <sheetView tabSelected="1" view="pageBreakPreview" topLeftCell="A18" zoomScale="70" zoomScaleNormal="85" zoomScaleSheetLayoutView="70" workbookViewId="0">
      <selection activeCell="M30" sqref="M30"/>
    </sheetView>
  </sheetViews>
  <sheetFormatPr defaultColWidth="9.109375" defaultRowHeight="13.2"/>
  <cols>
    <col min="1" max="1" width="3.5546875" style="194" customWidth="1"/>
    <col min="2" max="2" width="3.5546875" style="194" customWidth="1" collapsed="1"/>
    <col min="3" max="3" width="34.5546875" style="194" customWidth="1" collapsed="1"/>
    <col min="4" max="4" width="21.44140625" style="194" customWidth="1" collapsed="1"/>
    <col min="5" max="5" width="12.6640625" style="194" customWidth="1" collapsed="1"/>
    <col min="6" max="6" width="15.5546875" style="194" customWidth="1" collapsed="1"/>
    <col min="7" max="7" width="14.5546875" style="194" customWidth="1" collapsed="1"/>
    <col min="8" max="8" width="20.88671875" style="194" customWidth="1" collapsed="1"/>
    <col min="9" max="9" width="23" style="194" customWidth="1" collapsed="1"/>
    <col min="10" max="10" width="14.88671875" style="194" customWidth="1" collapsed="1"/>
    <col min="11" max="11" width="13.33203125" style="194" customWidth="1" collapsed="1"/>
    <col min="12" max="12" width="21" style="194" customWidth="1" collapsed="1"/>
    <col min="13" max="13" width="11.44140625" style="194" customWidth="1" collapsed="1"/>
    <col min="14" max="14" width="11.109375" style="194" customWidth="1" collapsed="1"/>
    <col min="15" max="15" width="11.44140625" style="194" customWidth="1" collapsed="1"/>
    <col min="16" max="16" width="12.33203125" style="194" customWidth="1" collapsed="1"/>
    <col min="17" max="17" width="8.109375" style="194" customWidth="1" collapsed="1"/>
    <col min="18" max="18" width="8.88671875" style="389"/>
    <col min="19" max="19" width="10.33203125" style="389" bestFit="1" customWidth="1"/>
    <col min="20" max="22" width="8.88671875" style="389"/>
    <col min="23" max="32" width="9.109375" style="389" customWidth="1"/>
    <col min="33" max="34" width="9.109375" style="464" customWidth="1"/>
    <col min="35" max="35" width="9.109375" style="389" customWidth="1"/>
    <col min="36" max="38" width="8.88671875" style="389"/>
    <col min="39" max="46" width="9.109375" style="194"/>
    <col min="47" max="47" width="10.33203125" style="194" bestFit="1" customWidth="1"/>
    <col min="48" max="16384" width="9.109375" style="194"/>
  </cols>
  <sheetData>
    <row r="1" spans="1:47">
      <c r="A1" s="389"/>
      <c r="B1" s="389"/>
      <c r="C1" s="389"/>
      <c r="D1" s="389"/>
      <c r="E1" s="389"/>
      <c r="F1" s="389"/>
      <c r="G1" s="389"/>
      <c r="H1" s="389"/>
      <c r="I1" s="389"/>
      <c r="J1" s="389"/>
      <c r="K1" s="389"/>
      <c r="L1" s="389"/>
      <c r="M1" s="389"/>
      <c r="N1" s="389"/>
      <c r="O1" s="389"/>
      <c r="P1" s="389"/>
      <c r="Q1" s="389"/>
    </row>
    <row r="2" spans="1:47" ht="13.8">
      <c r="A2" s="389"/>
      <c r="B2" s="390"/>
      <c r="C2" s="391"/>
      <c r="D2" s="391"/>
      <c r="E2" s="391"/>
      <c r="F2" s="391"/>
      <c r="G2" s="391"/>
      <c r="H2" s="391"/>
      <c r="I2" s="391"/>
      <c r="J2" s="391"/>
      <c r="K2" s="391"/>
      <c r="L2" s="392"/>
      <c r="M2" s="392"/>
      <c r="N2" s="393"/>
      <c r="O2" s="393"/>
      <c r="P2" s="393"/>
      <c r="Q2" s="394"/>
    </row>
    <row r="3" spans="1:47" ht="13.8">
      <c r="A3" s="389"/>
      <c r="B3" s="395"/>
      <c r="C3" s="396"/>
      <c r="D3" s="396"/>
      <c r="E3" s="396"/>
      <c r="F3" s="396"/>
      <c r="G3" s="396"/>
      <c r="H3" s="396"/>
      <c r="I3" s="396"/>
      <c r="J3" s="396"/>
      <c r="K3" s="396"/>
      <c r="L3" s="396"/>
      <c r="M3" s="396"/>
      <c r="N3" s="396"/>
      <c r="O3" s="396"/>
      <c r="P3" s="472"/>
      <c r="Q3" s="397"/>
    </row>
    <row r="4" spans="1:47" ht="13.8">
      <c r="A4" s="389"/>
      <c r="B4" s="395"/>
      <c r="C4" s="396"/>
      <c r="D4" s="303"/>
      <c r="E4" s="303"/>
      <c r="F4" s="303"/>
      <c r="G4" s="303"/>
      <c r="H4" s="303"/>
      <c r="I4" s="303"/>
      <c r="J4" s="303"/>
      <c r="K4" s="398"/>
      <c r="L4" s="303"/>
      <c r="M4" s="304"/>
      <c r="N4" s="472"/>
      <c r="O4" s="472"/>
      <c r="P4" s="472"/>
      <c r="Q4" s="397"/>
      <c r="AQ4" s="194">
        <v>1</v>
      </c>
    </row>
    <row r="5" spans="1:47" ht="31.2">
      <c r="A5" s="389"/>
      <c r="B5" s="395"/>
      <c r="C5" s="399" t="s">
        <v>342</v>
      </c>
      <c r="D5" s="556" t="s">
        <v>417</v>
      </c>
      <c r="E5" s="556"/>
      <c r="F5" s="556"/>
      <c r="G5" s="556"/>
      <c r="H5" s="556"/>
      <c r="I5" s="400"/>
      <c r="J5" s="562" t="s">
        <v>416</v>
      </c>
      <c r="K5" s="562"/>
      <c r="L5" s="563"/>
      <c r="M5" s="557">
        <v>44075</v>
      </c>
      <c r="N5" s="557"/>
      <c r="O5" s="557"/>
      <c r="P5" s="557"/>
      <c r="Q5" s="397"/>
      <c r="Y5" s="389">
        <v>100</v>
      </c>
      <c r="AQ5" s="513" t="s">
        <v>826</v>
      </c>
      <c r="AT5" s="194">
        <v>1</v>
      </c>
      <c r="AU5" s="194">
        <v>150000000</v>
      </c>
    </row>
    <row r="6" spans="1:47" ht="16.2" thickBot="1">
      <c r="A6" s="389"/>
      <c r="B6" s="395"/>
      <c r="C6" s="399"/>
      <c r="D6" s="399"/>
      <c r="E6" s="399"/>
      <c r="F6" s="399"/>
      <c r="G6" s="399"/>
      <c r="H6" s="399"/>
      <c r="I6" s="400"/>
      <c r="J6" s="505"/>
      <c r="K6" s="505"/>
      <c r="L6" s="505"/>
      <c r="M6" s="505"/>
      <c r="N6" s="505"/>
      <c r="O6" s="505"/>
      <c r="P6" s="505"/>
      <c r="Q6" s="397"/>
      <c r="Z6" s="389" t="s">
        <v>791</v>
      </c>
      <c r="AA6" s="389" t="s">
        <v>792</v>
      </c>
      <c r="AB6" s="476">
        <v>0.09</v>
      </c>
      <c r="AC6" s="476">
        <v>0</v>
      </c>
      <c r="AQ6" s="513" t="s">
        <v>825</v>
      </c>
      <c r="AT6" s="194">
        <v>2</v>
      </c>
      <c r="AU6" s="194">
        <v>100000000</v>
      </c>
    </row>
    <row r="7" spans="1:47" ht="16.2" thickBot="1">
      <c r="A7" s="389"/>
      <c r="B7" s="395"/>
      <c r="C7" s="399"/>
      <c r="D7" s="399"/>
      <c r="E7" s="399"/>
      <c r="F7" s="399"/>
      <c r="G7" s="399"/>
      <c r="H7" s="399"/>
      <c r="I7" s="399"/>
      <c r="J7" s="564" t="s">
        <v>344</v>
      </c>
      <c r="K7" s="565"/>
      <c r="L7" s="565"/>
      <c r="M7" s="565"/>
      <c r="N7" s="565"/>
      <c r="O7" s="565"/>
      <c r="P7" s="566"/>
      <c r="Q7" s="397"/>
      <c r="X7" s="389">
        <v>1</v>
      </c>
      <c r="Y7" s="389" t="s">
        <v>791</v>
      </c>
      <c r="Z7" s="478">
        <v>0.25</v>
      </c>
      <c r="AA7" s="478">
        <v>0.2</v>
      </c>
      <c r="AB7" s="476">
        <v>0.17</v>
      </c>
      <c r="AC7" s="476">
        <v>0.1</v>
      </c>
      <c r="AQ7" s="513" t="s">
        <v>824</v>
      </c>
      <c r="AT7" s="194">
        <v>3</v>
      </c>
      <c r="AU7" s="194">
        <v>150000000</v>
      </c>
    </row>
    <row r="8" spans="1:47" ht="15">
      <c r="A8" s="389"/>
      <c r="B8" s="395"/>
      <c r="C8" s="302"/>
      <c r="D8" s="303"/>
      <c r="E8" s="303"/>
      <c r="F8" s="303"/>
      <c r="G8" s="303"/>
      <c r="H8" s="303"/>
      <c r="I8" s="401"/>
      <c r="J8" s="401"/>
      <c r="K8" s="401"/>
      <c r="L8" s="401"/>
      <c r="M8" s="472"/>
      <c r="N8" s="472"/>
      <c r="O8" s="472"/>
      <c r="P8" s="472"/>
      <c r="Q8" s="397"/>
      <c r="X8" s="389">
        <v>2</v>
      </c>
      <c r="Y8" s="389" t="s">
        <v>792</v>
      </c>
      <c r="Z8" s="478">
        <v>0.26</v>
      </c>
      <c r="AA8" s="478">
        <v>0.21</v>
      </c>
    </row>
    <row r="9" spans="1:47" ht="63.75" customHeight="1">
      <c r="A9" s="389"/>
      <c r="B9" s="395"/>
      <c r="C9" s="480" t="s">
        <v>8</v>
      </c>
      <c r="D9" s="558"/>
      <c r="E9" s="558"/>
      <c r="F9" s="558"/>
      <c r="G9" s="558"/>
      <c r="H9" s="558"/>
      <c r="I9" s="396"/>
      <c r="J9" s="559" t="s">
        <v>799</v>
      </c>
      <c r="K9" s="559"/>
      <c r="L9" s="559"/>
      <c r="M9" s="559"/>
      <c r="N9" s="567"/>
      <c r="O9" s="568">
        <f>'Кред история'!E10</f>
        <v>20</v>
      </c>
      <c r="P9" s="568"/>
      <c r="Q9" s="397"/>
      <c r="X9" s="389">
        <v>3</v>
      </c>
      <c r="Z9" s="478">
        <v>0.27</v>
      </c>
      <c r="AA9" s="478">
        <v>0.22</v>
      </c>
      <c r="AG9" s="464" t="s">
        <v>792</v>
      </c>
      <c r="AH9" s="464" t="s">
        <v>791</v>
      </c>
    </row>
    <row r="10" spans="1:47" ht="14.4" customHeight="1">
      <c r="A10" s="389"/>
      <c r="B10" s="395"/>
      <c r="C10" s="504"/>
      <c r="D10" s="467"/>
      <c r="E10" s="467"/>
      <c r="F10" s="467"/>
      <c r="G10" s="467"/>
      <c r="H10" s="467"/>
      <c r="I10" s="396"/>
      <c r="J10" s="468"/>
      <c r="K10" s="468"/>
      <c r="L10" s="468"/>
      <c r="M10" s="468"/>
      <c r="N10" s="468"/>
      <c r="O10" s="468"/>
      <c r="P10" s="468"/>
      <c r="Q10" s="397"/>
      <c r="X10" s="389">
        <v>4</v>
      </c>
      <c r="Z10" s="478">
        <v>0.28000000000000003</v>
      </c>
      <c r="AA10" s="478">
        <v>0.23</v>
      </c>
      <c r="AG10" s="464">
        <v>20</v>
      </c>
      <c r="AH10" s="464">
        <v>25</v>
      </c>
    </row>
    <row r="11" spans="1:47" s="301" customFormat="1" ht="25.2" customHeight="1">
      <c r="A11" s="402"/>
      <c r="B11" s="403"/>
      <c r="C11" s="504" t="s">
        <v>439</v>
      </c>
      <c r="D11" s="560"/>
      <c r="E11" s="561"/>
      <c r="F11" s="561"/>
      <c r="G11" s="561"/>
      <c r="H11" s="396"/>
      <c r="I11" s="507"/>
      <c r="J11" s="559" t="s">
        <v>437</v>
      </c>
      <c r="K11" s="559"/>
      <c r="L11" s="559"/>
      <c r="M11" s="507"/>
      <c r="N11" s="507"/>
      <c r="O11" s="569">
        <v>500000</v>
      </c>
      <c r="P11" s="570"/>
      <c r="Q11" s="404"/>
      <c r="R11" s="402"/>
      <c r="S11" s="402"/>
      <c r="T11" s="402"/>
      <c r="U11" s="402"/>
      <c r="V11" s="402"/>
      <c r="W11" s="402"/>
      <c r="X11" s="389">
        <v>5</v>
      </c>
      <c r="Y11" s="402"/>
      <c r="Z11" s="478">
        <v>0.28999999999999998</v>
      </c>
      <c r="AA11" s="478">
        <v>0.24</v>
      </c>
      <c r="AB11" s="402"/>
      <c r="AC11" s="402"/>
      <c r="AD11" s="402"/>
      <c r="AE11" s="475">
        <v>0.09</v>
      </c>
      <c r="AF11" s="402"/>
      <c r="AG11" s="465">
        <v>21</v>
      </c>
      <c r="AH11" s="465">
        <v>26</v>
      </c>
      <c r="AI11" s="402"/>
      <c r="AJ11" s="402"/>
      <c r="AK11" s="402"/>
      <c r="AL11" s="402"/>
    </row>
    <row r="12" spans="1:47" ht="11.25" customHeight="1">
      <c r="A12" s="389"/>
      <c r="B12" s="395"/>
      <c r="C12" s="504"/>
      <c r="D12" s="396"/>
      <c r="E12" s="396"/>
      <c r="F12" s="396"/>
      <c r="G12" s="396"/>
      <c r="H12" s="396"/>
      <c r="I12" s="304"/>
      <c r="J12" s="468"/>
      <c r="K12" s="468"/>
      <c r="L12" s="468"/>
      <c r="M12" s="472"/>
      <c r="N12" s="472"/>
      <c r="O12" s="472"/>
      <c r="P12" s="472"/>
      <c r="Q12" s="397"/>
      <c r="X12" s="389">
        <v>6</v>
      </c>
      <c r="Z12" s="478">
        <v>0.3</v>
      </c>
      <c r="AA12" s="478">
        <v>0.25</v>
      </c>
      <c r="AE12" s="476">
        <v>0.17</v>
      </c>
      <c r="AG12" s="464">
        <v>22</v>
      </c>
      <c r="AH12" s="464">
        <v>27</v>
      </c>
    </row>
    <row r="13" spans="1:47" ht="15.6">
      <c r="A13" s="389"/>
      <c r="B13" s="395"/>
      <c r="C13" s="504"/>
      <c r="D13" s="504"/>
      <c r="E13" s="504"/>
      <c r="F13" s="504"/>
      <c r="G13" s="504"/>
      <c r="H13" s="396"/>
      <c r="I13" s="304"/>
      <c r="J13" s="536" t="s">
        <v>438</v>
      </c>
      <c r="K13" s="536"/>
      <c r="L13" s="542"/>
      <c r="M13" s="537">
        <f>VLOOKUP(AQ4,$AT$5:$AU$7,2,0)</f>
        <v>150000000</v>
      </c>
      <c r="N13" s="537"/>
      <c r="O13" s="537"/>
      <c r="P13" s="537"/>
      <c r="Q13" s="397"/>
      <c r="X13" s="389">
        <v>7</v>
      </c>
      <c r="Z13" s="478">
        <v>0.31</v>
      </c>
      <c r="AA13" s="478">
        <v>0.26</v>
      </c>
      <c r="AG13" s="465">
        <v>23</v>
      </c>
      <c r="AH13" s="465">
        <v>28</v>
      </c>
    </row>
    <row r="14" spans="1:47" ht="15" customHeight="1">
      <c r="A14" s="389"/>
      <c r="B14" s="395"/>
      <c r="C14" s="503" t="s">
        <v>823</v>
      </c>
      <c r="D14" s="396"/>
      <c r="E14" s="504"/>
      <c r="F14" s="396"/>
      <c r="G14" s="396"/>
      <c r="H14" s="396"/>
      <c r="I14" s="538"/>
      <c r="J14" s="538"/>
      <c r="K14" s="538"/>
      <c r="L14" s="538"/>
      <c r="M14" s="538"/>
      <c r="N14" s="538"/>
      <c r="O14" s="538"/>
      <c r="P14" s="538"/>
      <c r="Q14" s="397"/>
      <c r="X14" s="389">
        <v>8</v>
      </c>
      <c r="Z14" s="478">
        <v>0.32</v>
      </c>
      <c r="AA14" s="478">
        <v>0.27</v>
      </c>
      <c r="AG14" s="465">
        <v>25</v>
      </c>
      <c r="AH14" s="465">
        <v>30</v>
      </c>
    </row>
    <row r="15" spans="1:47" ht="19.95" customHeight="1">
      <c r="A15" s="389"/>
      <c r="B15" s="395"/>
      <c r="C15" s="405"/>
      <c r="D15" s="406"/>
      <c r="E15" s="406"/>
      <c r="F15" s="406"/>
      <c r="G15" s="303"/>
      <c r="H15" s="303"/>
      <c r="I15" s="538"/>
      <c r="J15" s="538"/>
      <c r="K15" s="538"/>
      <c r="L15" s="538"/>
      <c r="M15" s="538"/>
      <c r="N15" s="538"/>
      <c r="O15" s="538"/>
      <c r="P15" s="538"/>
      <c r="Q15" s="397"/>
      <c r="X15" s="389">
        <v>9</v>
      </c>
      <c r="Z15" s="478">
        <v>0.33</v>
      </c>
      <c r="AA15" s="478">
        <v>0.28000000000000003</v>
      </c>
      <c r="AG15" s="464">
        <v>26</v>
      </c>
      <c r="AH15" s="464">
        <v>31</v>
      </c>
    </row>
    <row r="16" spans="1:47" ht="33" customHeight="1">
      <c r="A16" s="389"/>
      <c r="B16" s="395"/>
      <c r="C16" s="399" t="s">
        <v>343</v>
      </c>
      <c r="D16" s="407">
        <v>26</v>
      </c>
      <c r="E16" s="408"/>
      <c r="F16" s="539"/>
      <c r="G16" s="540"/>
      <c r="H16" s="541"/>
      <c r="I16" s="303"/>
      <c r="J16" s="536" t="s">
        <v>774</v>
      </c>
      <c r="K16" s="536"/>
      <c r="L16" s="536"/>
      <c r="M16" s="479"/>
      <c r="N16" s="479"/>
      <c r="O16" s="543">
        <v>1</v>
      </c>
      <c r="P16" s="543"/>
      <c r="Q16" s="397"/>
      <c r="X16" s="389">
        <v>10</v>
      </c>
      <c r="Z16" s="478">
        <v>0.34</v>
      </c>
      <c r="AA16" s="478">
        <v>0.28999999999999998</v>
      </c>
      <c r="AG16" s="465">
        <v>27</v>
      </c>
      <c r="AH16" s="465">
        <v>32</v>
      </c>
    </row>
    <row r="17" spans="1:34" ht="14.4" thickBot="1">
      <c r="A17" s="389"/>
      <c r="B17" s="395"/>
      <c r="C17" s="405"/>
      <c r="D17" s="406"/>
      <c r="E17" s="409"/>
      <c r="F17" s="409"/>
      <c r="G17" s="303"/>
      <c r="H17" s="303"/>
      <c r="I17" s="303"/>
      <c r="J17" s="303"/>
      <c r="K17" s="303"/>
      <c r="L17" s="303"/>
      <c r="M17" s="303"/>
      <c r="N17" s="303"/>
      <c r="O17" s="303"/>
      <c r="P17" s="303"/>
      <c r="Q17" s="397"/>
      <c r="Z17" s="478">
        <v>0.35</v>
      </c>
      <c r="AA17" s="478">
        <v>0.3</v>
      </c>
      <c r="AG17" s="464">
        <v>28</v>
      </c>
      <c r="AH17" s="464">
        <v>33</v>
      </c>
    </row>
    <row r="18" spans="1:34" ht="16.2" thickBot="1">
      <c r="A18" s="389"/>
      <c r="B18" s="410"/>
      <c r="C18" s="544" t="s">
        <v>228</v>
      </c>
      <c r="D18" s="545"/>
      <c r="E18" s="545"/>
      <c r="F18" s="545"/>
      <c r="G18" s="545"/>
      <c r="H18" s="545"/>
      <c r="I18" s="545"/>
      <c r="J18" s="545"/>
      <c r="K18" s="545"/>
      <c r="L18" s="545"/>
      <c r="M18" s="545"/>
      <c r="N18" s="545"/>
      <c r="O18" s="545"/>
      <c r="P18" s="546"/>
      <c r="Q18" s="397"/>
      <c r="Z18" s="478">
        <v>0.36</v>
      </c>
      <c r="AA18" s="478">
        <v>0.31</v>
      </c>
      <c r="AG18" s="465">
        <v>29</v>
      </c>
      <c r="AH18" s="465">
        <v>34</v>
      </c>
    </row>
    <row r="19" spans="1:34" ht="15.6" thickBot="1">
      <c r="A19" s="389"/>
      <c r="B19" s="410"/>
      <c r="C19" s="302"/>
      <c r="D19" s="302"/>
      <c r="E19" s="302"/>
      <c r="F19" s="302"/>
      <c r="G19" s="302"/>
      <c r="H19" s="302"/>
      <c r="I19" s="302"/>
      <c r="J19" s="302"/>
      <c r="K19" s="302"/>
      <c r="L19" s="302"/>
      <c r="M19" s="302"/>
      <c r="N19" s="302"/>
      <c r="O19" s="302"/>
      <c r="P19" s="302"/>
      <c r="Q19" s="397"/>
      <c r="Z19" s="478">
        <v>0.37</v>
      </c>
      <c r="AA19" s="478">
        <v>0.32</v>
      </c>
      <c r="AG19" s="464">
        <v>30</v>
      </c>
      <c r="AH19" s="464">
        <v>35</v>
      </c>
    </row>
    <row r="20" spans="1:34" ht="41.4">
      <c r="A20" s="389"/>
      <c r="B20" s="395"/>
      <c r="C20" s="499" t="s">
        <v>807</v>
      </c>
      <c r="D20" s="500" t="s">
        <v>808</v>
      </c>
      <c r="E20" s="514" t="s">
        <v>809</v>
      </c>
      <c r="F20" s="514" t="s">
        <v>798</v>
      </c>
      <c r="G20" s="514" t="s">
        <v>810</v>
      </c>
      <c r="H20" s="526" t="s">
        <v>811</v>
      </c>
      <c r="I20" s="526" t="s">
        <v>812</v>
      </c>
      <c r="J20" s="514" t="s">
        <v>813</v>
      </c>
      <c r="K20" s="514" t="s">
        <v>814</v>
      </c>
      <c r="L20" s="529" t="s">
        <v>815</v>
      </c>
      <c r="M20" s="411"/>
      <c r="N20" s="302"/>
      <c r="O20" s="302"/>
      <c r="P20" s="302"/>
      <c r="Q20" s="397"/>
      <c r="S20" s="477"/>
      <c r="T20" s="477"/>
      <c r="U20" s="477"/>
      <c r="V20" s="477"/>
      <c r="W20" s="477"/>
      <c r="X20" s="477"/>
      <c r="Y20" s="477"/>
      <c r="Z20" s="478">
        <v>0.4</v>
      </c>
      <c r="AA20" s="478">
        <v>0.35</v>
      </c>
      <c r="AB20" s="469"/>
      <c r="AC20" s="469"/>
      <c r="AG20" s="464">
        <v>32</v>
      </c>
      <c r="AH20" s="464">
        <v>37</v>
      </c>
    </row>
    <row r="21" spans="1:34" ht="15.6">
      <c r="A21" s="389"/>
      <c r="B21" s="395"/>
      <c r="C21" s="501" t="s">
        <v>795</v>
      </c>
      <c r="D21" s="515">
        <v>100000000</v>
      </c>
      <c r="E21" s="516">
        <v>7</v>
      </c>
      <c r="F21" s="517" t="s">
        <v>792</v>
      </c>
      <c r="G21" s="518"/>
      <c r="H21" s="527">
        <f>G21*D21</f>
        <v>0</v>
      </c>
      <c r="I21" s="527">
        <f>D21-H21</f>
        <v>100000000</v>
      </c>
      <c r="J21" s="519">
        <v>0.17</v>
      </c>
      <c r="K21" s="519">
        <v>0.1</v>
      </c>
      <c r="L21" s="530">
        <f>IF(K21=0%,(D21/E21+I21*J21),(D21/E21+I21*(J21-K21)))</f>
        <v>21285714.285714287</v>
      </c>
      <c r="M21" s="411"/>
      <c r="N21" s="302"/>
      <c r="O21" s="302"/>
      <c r="P21" s="302"/>
      <c r="Q21" s="397"/>
      <c r="S21" s="477"/>
      <c r="T21" s="477"/>
      <c r="U21" s="477"/>
      <c r="V21" s="477"/>
      <c r="W21" s="477"/>
      <c r="X21" s="477"/>
      <c r="Y21" s="477"/>
      <c r="Z21" s="478">
        <v>0.41</v>
      </c>
      <c r="AA21" s="478">
        <v>0.36</v>
      </c>
      <c r="AB21" s="469"/>
      <c r="AC21" s="469"/>
      <c r="AG21" s="465">
        <v>33</v>
      </c>
      <c r="AH21" s="465">
        <v>38</v>
      </c>
    </row>
    <row r="22" spans="1:34" ht="15.6">
      <c r="A22" s="389"/>
      <c r="B22" s="395"/>
      <c r="C22" s="520" t="s">
        <v>796</v>
      </c>
      <c r="D22" s="515">
        <v>0</v>
      </c>
      <c r="E22" s="516">
        <v>3</v>
      </c>
      <c r="F22" s="517" t="s">
        <v>791</v>
      </c>
      <c r="G22" s="518">
        <v>0.25</v>
      </c>
      <c r="H22" s="527">
        <f t="shared" ref="H22:H30" si="0">G22*D22</f>
        <v>0</v>
      </c>
      <c r="I22" s="527">
        <f t="shared" ref="I22:I30" si="1">D22-H22</f>
        <v>0</v>
      </c>
      <c r="J22" s="519">
        <v>0.09</v>
      </c>
      <c r="K22" s="519">
        <v>0</v>
      </c>
      <c r="L22" s="530">
        <f t="shared" ref="L22:L30" si="2">IF(K22=0%,(D22/E22+I22*J22),(D22/E22+I22*(J22-K22)))</f>
        <v>0</v>
      </c>
      <c r="M22" s="411"/>
      <c r="N22" s="302"/>
      <c r="O22" s="302"/>
      <c r="P22" s="302"/>
      <c r="Q22" s="397"/>
      <c r="S22" s="477"/>
      <c r="T22" s="477"/>
      <c r="U22" s="477"/>
      <c r="V22" s="477"/>
      <c r="W22" s="477"/>
      <c r="X22" s="477"/>
      <c r="Y22" s="477"/>
      <c r="Z22" s="478">
        <v>0.42</v>
      </c>
      <c r="AA22" s="478">
        <v>0.37</v>
      </c>
      <c r="AB22" s="469"/>
      <c r="AC22" s="469"/>
      <c r="AG22" s="464">
        <v>34</v>
      </c>
      <c r="AH22" s="464">
        <v>39</v>
      </c>
    </row>
    <row r="23" spans="1:34" ht="15.6">
      <c r="A23" s="389"/>
      <c r="B23" s="395"/>
      <c r="C23" s="520" t="s">
        <v>794</v>
      </c>
      <c r="D23" s="515">
        <v>0</v>
      </c>
      <c r="E23" s="516">
        <v>3</v>
      </c>
      <c r="F23" s="517" t="s">
        <v>792</v>
      </c>
      <c r="G23" s="518">
        <v>0.28000000000000003</v>
      </c>
      <c r="H23" s="527">
        <f t="shared" si="0"/>
        <v>0</v>
      </c>
      <c r="I23" s="527">
        <f t="shared" si="1"/>
        <v>0</v>
      </c>
      <c r="J23" s="519">
        <v>0.09</v>
      </c>
      <c r="K23" s="519">
        <v>0</v>
      </c>
      <c r="L23" s="530">
        <f t="shared" si="2"/>
        <v>0</v>
      </c>
      <c r="M23" s="411"/>
      <c r="N23" s="302"/>
      <c r="O23" s="302"/>
      <c r="P23" s="302"/>
      <c r="Q23" s="397"/>
      <c r="S23" s="477"/>
      <c r="T23" s="477"/>
      <c r="U23" s="477"/>
      <c r="V23" s="477"/>
      <c r="W23" s="477"/>
      <c r="X23" s="477"/>
      <c r="Y23" s="477"/>
      <c r="Z23" s="478">
        <v>0.43</v>
      </c>
      <c r="AA23" s="478">
        <v>0.38</v>
      </c>
      <c r="AB23" s="469"/>
      <c r="AC23" s="469"/>
    </row>
    <row r="24" spans="1:34" ht="15.6">
      <c r="A24" s="389"/>
      <c r="B24" s="395"/>
      <c r="C24" s="520" t="s">
        <v>800</v>
      </c>
      <c r="D24" s="515">
        <v>0</v>
      </c>
      <c r="E24" s="516">
        <v>4</v>
      </c>
      <c r="F24" s="517" t="s">
        <v>792</v>
      </c>
      <c r="G24" s="518">
        <v>0.28999999999999998</v>
      </c>
      <c r="H24" s="527">
        <f t="shared" si="0"/>
        <v>0</v>
      </c>
      <c r="I24" s="527">
        <f t="shared" si="1"/>
        <v>0</v>
      </c>
      <c r="J24" s="519">
        <v>0.09</v>
      </c>
      <c r="K24" s="519">
        <v>0</v>
      </c>
      <c r="L24" s="530">
        <f t="shared" si="2"/>
        <v>0</v>
      </c>
      <c r="M24" s="411"/>
      <c r="N24" s="302"/>
      <c r="O24" s="302"/>
      <c r="P24" s="302"/>
      <c r="Q24" s="397"/>
      <c r="S24" s="477"/>
      <c r="T24" s="477"/>
      <c r="U24" s="477"/>
      <c r="V24" s="477"/>
      <c r="W24" s="477"/>
      <c r="X24" s="477"/>
      <c r="Y24" s="477"/>
      <c r="Z24" s="478">
        <v>0.44</v>
      </c>
      <c r="AA24" s="478">
        <v>0.39</v>
      </c>
      <c r="AB24" s="469"/>
      <c r="AC24" s="469"/>
    </row>
    <row r="25" spans="1:34" ht="15.6">
      <c r="A25" s="389"/>
      <c r="B25" s="395"/>
      <c r="C25" s="520" t="s">
        <v>801</v>
      </c>
      <c r="D25" s="515">
        <v>0</v>
      </c>
      <c r="E25" s="516">
        <v>5</v>
      </c>
      <c r="F25" s="517" t="s">
        <v>792</v>
      </c>
      <c r="G25" s="518">
        <v>0.28999999999999998</v>
      </c>
      <c r="H25" s="527">
        <f t="shared" si="0"/>
        <v>0</v>
      </c>
      <c r="I25" s="527">
        <f t="shared" si="1"/>
        <v>0</v>
      </c>
      <c r="J25" s="519">
        <v>0.09</v>
      </c>
      <c r="K25" s="519">
        <v>0</v>
      </c>
      <c r="L25" s="530">
        <f t="shared" si="2"/>
        <v>0</v>
      </c>
      <c r="M25" s="411"/>
      <c r="N25" s="302"/>
      <c r="O25" s="302"/>
      <c r="P25" s="302"/>
      <c r="Q25" s="397"/>
      <c r="S25" s="477"/>
      <c r="T25" s="477"/>
      <c r="U25" s="477"/>
      <c r="V25" s="477"/>
      <c r="W25" s="477"/>
      <c r="X25" s="477"/>
      <c r="Y25" s="477"/>
      <c r="Z25" s="478">
        <v>0.45</v>
      </c>
      <c r="AA25" s="478">
        <v>0.4</v>
      </c>
      <c r="AB25" s="469"/>
      <c r="AC25" s="469"/>
    </row>
    <row r="26" spans="1:34" ht="15.6">
      <c r="A26" s="389"/>
      <c r="B26" s="395"/>
      <c r="C26" s="520" t="s">
        <v>802</v>
      </c>
      <c r="D26" s="515"/>
      <c r="E26" s="516">
        <v>6</v>
      </c>
      <c r="F26" s="517" t="s">
        <v>791</v>
      </c>
      <c r="G26" s="518">
        <v>0.3</v>
      </c>
      <c r="H26" s="527">
        <f t="shared" si="0"/>
        <v>0</v>
      </c>
      <c r="I26" s="527">
        <f t="shared" si="1"/>
        <v>0</v>
      </c>
      <c r="J26" s="519">
        <v>0.17</v>
      </c>
      <c r="K26" s="519">
        <v>0.1</v>
      </c>
      <c r="L26" s="530">
        <f t="shared" si="2"/>
        <v>0</v>
      </c>
      <c r="M26" s="411"/>
      <c r="N26" s="302"/>
      <c r="O26" s="302"/>
      <c r="P26" s="302"/>
      <c r="Q26" s="397"/>
      <c r="S26" s="477"/>
      <c r="T26" s="477"/>
      <c r="U26" s="477"/>
      <c r="V26" s="477"/>
      <c r="W26" s="477"/>
      <c r="X26" s="477"/>
      <c r="Y26" s="477"/>
      <c r="Z26" s="478">
        <v>0.46</v>
      </c>
      <c r="AA26" s="478">
        <v>0.41</v>
      </c>
      <c r="AB26" s="469"/>
      <c r="AC26" s="469"/>
    </row>
    <row r="27" spans="1:34" ht="15.6">
      <c r="A27" s="389"/>
      <c r="B27" s="395"/>
      <c r="C27" s="520" t="s">
        <v>803</v>
      </c>
      <c r="D27" s="515"/>
      <c r="E27" s="516">
        <v>7</v>
      </c>
      <c r="F27" s="517" t="s">
        <v>791</v>
      </c>
      <c r="G27" s="518">
        <v>0.3</v>
      </c>
      <c r="H27" s="527">
        <f t="shared" si="0"/>
        <v>0</v>
      </c>
      <c r="I27" s="527">
        <f t="shared" si="1"/>
        <v>0</v>
      </c>
      <c r="J27" s="519">
        <v>0.17</v>
      </c>
      <c r="K27" s="519">
        <v>0.1</v>
      </c>
      <c r="L27" s="530">
        <f t="shared" si="2"/>
        <v>0</v>
      </c>
      <c r="M27" s="411"/>
      <c r="N27" s="302"/>
      <c r="O27" s="302"/>
      <c r="P27" s="302"/>
      <c r="Q27" s="397"/>
      <c r="S27" s="477"/>
      <c r="T27" s="477"/>
      <c r="U27" s="477"/>
      <c r="V27" s="477"/>
      <c r="W27" s="477"/>
      <c r="X27" s="477"/>
      <c r="Y27" s="477"/>
      <c r="Z27" s="478">
        <v>0.47</v>
      </c>
      <c r="AA27" s="478">
        <v>0.42</v>
      </c>
      <c r="AB27" s="469"/>
      <c r="AC27" s="469"/>
    </row>
    <row r="28" spans="1:34" ht="15.6">
      <c r="A28" s="389"/>
      <c r="B28" s="395"/>
      <c r="C28" s="520" t="s">
        <v>804</v>
      </c>
      <c r="D28" s="515"/>
      <c r="E28" s="516">
        <v>8</v>
      </c>
      <c r="F28" s="517" t="s">
        <v>791</v>
      </c>
      <c r="G28" s="518">
        <v>0.28999999999999998</v>
      </c>
      <c r="H28" s="527">
        <f t="shared" si="0"/>
        <v>0</v>
      </c>
      <c r="I28" s="527">
        <f t="shared" si="1"/>
        <v>0</v>
      </c>
      <c r="J28" s="519">
        <v>0.17</v>
      </c>
      <c r="K28" s="519">
        <v>0.1</v>
      </c>
      <c r="L28" s="530">
        <f t="shared" si="2"/>
        <v>0</v>
      </c>
      <c r="M28" s="411"/>
      <c r="N28" s="302"/>
      <c r="O28" s="302"/>
      <c r="P28" s="302"/>
      <c r="Q28" s="397"/>
      <c r="S28" s="477"/>
      <c r="T28" s="477"/>
      <c r="U28" s="477"/>
      <c r="V28" s="477"/>
      <c r="W28" s="477"/>
      <c r="X28" s="477"/>
      <c r="Y28" s="477"/>
      <c r="Z28" s="478">
        <v>0.48</v>
      </c>
      <c r="AA28" s="478">
        <v>0.43</v>
      </c>
      <c r="AB28" s="469"/>
      <c r="AC28" s="469"/>
    </row>
    <row r="29" spans="1:34" ht="15.6">
      <c r="A29" s="389"/>
      <c r="B29" s="395"/>
      <c r="C29" s="520" t="s">
        <v>805</v>
      </c>
      <c r="D29" s="515">
        <v>0</v>
      </c>
      <c r="E29" s="516">
        <v>9</v>
      </c>
      <c r="F29" s="517" t="s">
        <v>791</v>
      </c>
      <c r="G29" s="518">
        <v>0.3</v>
      </c>
      <c r="H29" s="527">
        <f t="shared" si="0"/>
        <v>0</v>
      </c>
      <c r="I29" s="527">
        <f t="shared" si="1"/>
        <v>0</v>
      </c>
      <c r="J29" s="519">
        <v>0.17</v>
      </c>
      <c r="K29" s="519">
        <v>0.1</v>
      </c>
      <c r="L29" s="530">
        <f t="shared" si="2"/>
        <v>0</v>
      </c>
      <c r="M29" s="411"/>
      <c r="N29" s="302"/>
      <c r="O29" s="302"/>
      <c r="P29" s="302"/>
      <c r="Q29" s="397"/>
      <c r="S29" s="477"/>
      <c r="T29" s="477"/>
      <c r="U29" s="477"/>
      <c r="V29" s="477"/>
      <c r="W29" s="477"/>
      <c r="X29" s="477"/>
      <c r="Y29" s="477"/>
      <c r="Z29" s="478">
        <v>0.49</v>
      </c>
      <c r="AA29" s="478">
        <v>0.44</v>
      </c>
      <c r="AB29" s="469"/>
      <c r="AC29" s="469"/>
    </row>
    <row r="30" spans="1:34" ht="15.6">
      <c r="A30" s="389"/>
      <c r="B30" s="395"/>
      <c r="C30" s="520" t="s">
        <v>806</v>
      </c>
      <c r="D30" s="515">
        <v>50000000</v>
      </c>
      <c r="E30" s="516">
        <v>10</v>
      </c>
      <c r="F30" s="517" t="s">
        <v>791</v>
      </c>
      <c r="G30" s="518">
        <v>0.4</v>
      </c>
      <c r="H30" s="527">
        <f t="shared" si="0"/>
        <v>20000000</v>
      </c>
      <c r="I30" s="527">
        <f t="shared" si="1"/>
        <v>30000000</v>
      </c>
      <c r="J30" s="519">
        <v>0.17</v>
      </c>
      <c r="K30" s="519">
        <v>0</v>
      </c>
      <c r="L30" s="530">
        <f t="shared" si="2"/>
        <v>10100000</v>
      </c>
      <c r="M30" s="411"/>
      <c r="N30" s="302"/>
      <c r="O30" s="302"/>
      <c r="P30" s="302"/>
      <c r="Q30" s="397"/>
      <c r="S30" s="477"/>
      <c r="T30" s="477"/>
      <c r="U30" s="477"/>
      <c r="V30" s="477"/>
      <c r="W30" s="477"/>
      <c r="X30" s="477"/>
      <c r="Y30" s="477"/>
      <c r="Z30" s="478"/>
      <c r="AA30" s="478">
        <v>0.45</v>
      </c>
      <c r="AB30" s="469"/>
      <c r="AC30" s="469"/>
    </row>
    <row r="31" spans="1:34" ht="32.25" customHeight="1" thickBot="1">
      <c r="A31" s="389"/>
      <c r="B31" s="395"/>
      <c r="C31" s="521" t="s">
        <v>797</v>
      </c>
      <c r="D31" s="525">
        <f>SUM(D21:D30)</f>
        <v>150000000</v>
      </c>
      <c r="E31" s="523"/>
      <c r="F31" s="522"/>
      <c r="G31" s="522"/>
      <c r="H31" s="525">
        <f t="shared" ref="H31" si="3">SUM(H21:H30)</f>
        <v>20000000</v>
      </c>
      <c r="I31" s="528">
        <f>SUM(I21:I30)</f>
        <v>130000000</v>
      </c>
      <c r="J31" s="502"/>
      <c r="K31" s="502"/>
      <c r="L31" s="531">
        <f>SUM(L21:L30)</f>
        <v>31385714.285714287</v>
      </c>
      <c r="M31" s="411"/>
      <c r="N31" s="302"/>
      <c r="O31" s="302"/>
      <c r="P31" s="302"/>
      <c r="Q31" s="397"/>
      <c r="S31" s="469"/>
      <c r="T31" s="469"/>
      <c r="U31" s="469"/>
      <c r="V31" s="469"/>
      <c r="W31" s="469"/>
      <c r="X31" s="469"/>
      <c r="Y31" s="469"/>
      <c r="Z31" s="478"/>
      <c r="AA31" s="478">
        <v>0.46</v>
      </c>
      <c r="AB31" s="469"/>
      <c r="AC31" s="469"/>
      <c r="AG31" s="465"/>
      <c r="AH31" s="465"/>
    </row>
    <row r="32" spans="1:34" ht="15.6">
      <c r="A32" s="389"/>
      <c r="B32" s="395"/>
      <c r="C32" s="586"/>
      <c r="D32" s="586"/>
      <c r="E32" s="586"/>
      <c r="F32" s="586"/>
      <c r="G32" s="511"/>
      <c r="H32" s="303"/>
      <c r="I32" s="413"/>
      <c r="J32" s="413"/>
      <c r="K32" s="413"/>
      <c r="L32" s="413"/>
      <c r="M32" s="302"/>
      <c r="N32" s="302"/>
      <c r="O32" s="302"/>
      <c r="P32" s="302"/>
      <c r="Q32" s="397"/>
      <c r="AA32" s="478">
        <v>0.47</v>
      </c>
      <c r="AG32" s="465">
        <v>45</v>
      </c>
      <c r="AH32" s="465">
        <v>50</v>
      </c>
    </row>
    <row r="33" spans="1:38" ht="15.75" customHeight="1">
      <c r="A33" s="389"/>
      <c r="B33" s="395"/>
      <c r="C33" s="586" t="s">
        <v>816</v>
      </c>
      <c r="D33" s="586"/>
      <c r="E33" s="592" t="str">
        <f>IF((SUM(I21:I30)+O11)&lt;150000000,"НЕТ","ДА")</f>
        <v>НЕТ</v>
      </c>
      <c r="F33" s="592"/>
      <c r="G33" s="511"/>
      <c r="H33" s="303"/>
      <c r="I33" s="412" t="s">
        <v>415</v>
      </c>
      <c r="J33" s="412"/>
      <c r="K33" s="412"/>
      <c r="L33" s="593">
        <f>L34+N34+P34</f>
        <v>5050</v>
      </c>
      <c r="M33" s="593"/>
      <c r="N33" s="593"/>
      <c r="O33" s="593"/>
      <c r="P33" s="593"/>
      <c r="Q33" s="397"/>
      <c r="AA33" s="478">
        <v>0.48</v>
      </c>
      <c r="AG33" s="464">
        <v>46</v>
      </c>
      <c r="AH33" s="464">
        <v>51</v>
      </c>
    </row>
    <row r="34" spans="1:38" ht="15.75" customHeight="1">
      <c r="A34" s="389"/>
      <c r="B34" s="395"/>
      <c r="C34" s="303"/>
      <c r="D34" s="303"/>
      <c r="E34" s="303"/>
      <c r="F34" s="303"/>
      <c r="G34" s="303"/>
      <c r="H34" s="302"/>
      <c r="I34" s="539" t="s">
        <v>412</v>
      </c>
      <c r="J34" s="539"/>
      <c r="K34" s="414" t="s">
        <v>414</v>
      </c>
      <c r="L34" s="415">
        <v>3500</v>
      </c>
      <c r="M34" s="414" t="s">
        <v>413</v>
      </c>
      <c r="N34" s="415">
        <v>1500</v>
      </c>
      <c r="O34" s="414" t="s">
        <v>432</v>
      </c>
      <c r="P34" s="415">
        <v>50</v>
      </c>
      <c r="Q34" s="397"/>
      <c r="S34" s="416"/>
      <c r="AA34" s="478">
        <v>0.49</v>
      </c>
      <c r="AG34" s="465">
        <v>47</v>
      </c>
      <c r="AH34" s="465">
        <v>52</v>
      </c>
    </row>
    <row r="35" spans="1:38" ht="15" customHeight="1">
      <c r="A35" s="389"/>
      <c r="B35" s="395"/>
      <c r="C35" s="302"/>
      <c r="D35" s="302"/>
      <c r="E35" s="302"/>
      <c r="F35" s="302"/>
      <c r="G35" s="302"/>
      <c r="H35" s="302"/>
      <c r="I35" s="302"/>
      <c r="J35" s="302"/>
      <c r="K35" s="302"/>
      <c r="L35" s="302"/>
      <c r="M35" s="302"/>
      <c r="N35" s="302"/>
      <c r="O35" s="302"/>
      <c r="P35" s="302"/>
      <c r="Q35" s="397"/>
      <c r="S35" s="417"/>
      <c r="AG35" s="464">
        <v>48</v>
      </c>
      <c r="AH35" s="464">
        <v>53</v>
      </c>
    </row>
    <row r="36" spans="1:38" ht="15.6">
      <c r="A36" s="389"/>
      <c r="B36" s="597" t="s">
        <v>793</v>
      </c>
      <c r="C36" s="598"/>
      <c r="D36" s="598"/>
      <c r="E36" s="598"/>
      <c r="F36" s="598"/>
      <c r="G36" s="598"/>
      <c r="H36" s="598"/>
      <c r="I36" s="598"/>
      <c r="J36" s="598"/>
      <c r="K36" s="598"/>
      <c r="L36" s="598"/>
      <c r="M36" s="598"/>
      <c r="N36" s="512"/>
      <c r="O36" s="512"/>
      <c r="P36" s="512"/>
      <c r="Q36" s="397"/>
      <c r="AG36" s="465">
        <v>49</v>
      </c>
      <c r="AH36" s="465">
        <v>54</v>
      </c>
    </row>
    <row r="37" spans="1:38" ht="15.6" thickBot="1">
      <c r="A37" s="389"/>
      <c r="B37" s="395"/>
      <c r="C37" s="302"/>
      <c r="D37" s="303"/>
      <c r="E37" s="303"/>
      <c r="F37" s="302"/>
      <c r="G37" s="303"/>
      <c r="H37" s="303"/>
      <c r="I37" s="303"/>
      <c r="J37" s="303"/>
      <c r="K37" s="303"/>
      <c r="L37" s="303"/>
      <c r="M37" s="472"/>
      <c r="N37" s="304"/>
      <c r="O37" s="304"/>
      <c r="P37" s="304"/>
      <c r="Q37" s="397"/>
      <c r="AG37" s="464">
        <v>50</v>
      </c>
      <c r="AH37" s="464">
        <v>55</v>
      </c>
    </row>
    <row r="38" spans="1:38" s="301" customFormat="1" ht="34.950000000000003" customHeight="1" thickBot="1">
      <c r="A38" s="402"/>
      <c r="B38" s="403"/>
      <c r="C38" s="594" t="s">
        <v>71</v>
      </c>
      <c r="D38" s="596"/>
      <c r="E38" s="507"/>
      <c r="F38" s="594" t="s">
        <v>86</v>
      </c>
      <c r="G38" s="595"/>
      <c r="H38" s="595"/>
      <c r="I38" s="595"/>
      <c r="J38" s="596"/>
      <c r="K38" s="507"/>
      <c r="L38" s="589" t="s">
        <v>229</v>
      </c>
      <c r="M38" s="590"/>
      <c r="N38" s="590"/>
      <c r="O38" s="590"/>
      <c r="P38" s="591"/>
      <c r="Q38" s="404"/>
      <c r="R38" s="402"/>
      <c r="S38" s="402"/>
      <c r="T38" s="389"/>
      <c r="U38" s="389"/>
      <c r="V38" s="389"/>
      <c r="W38" s="389"/>
      <c r="X38" s="402"/>
      <c r="Y38" s="402"/>
      <c r="Z38" s="402"/>
      <c r="AA38" s="402"/>
      <c r="AB38" s="402"/>
      <c r="AC38" s="402"/>
      <c r="AD38" s="402"/>
      <c r="AE38" s="402"/>
      <c r="AF38" s="402"/>
      <c r="AG38" s="465">
        <v>51</v>
      </c>
      <c r="AH38" s="465">
        <v>56</v>
      </c>
      <c r="AI38" s="402"/>
      <c r="AJ38" s="402"/>
      <c r="AK38" s="402"/>
      <c r="AL38" s="402"/>
    </row>
    <row r="39" spans="1:38" ht="22.95" customHeight="1">
      <c r="A39" s="389"/>
      <c r="B39" s="395"/>
      <c r="C39" s="587" t="s">
        <v>345</v>
      </c>
      <c r="D39" s="303"/>
      <c r="E39" s="303"/>
      <c r="F39" s="303"/>
      <c r="G39" s="303"/>
      <c r="H39" s="303"/>
      <c r="I39" s="303"/>
      <c r="J39" s="303"/>
      <c r="K39" s="303"/>
      <c r="L39" s="587" t="s">
        <v>350</v>
      </c>
      <c r="M39" s="472"/>
      <c r="N39" s="587" t="s">
        <v>346</v>
      </c>
      <c r="O39" s="304"/>
      <c r="P39" s="587" t="s">
        <v>347</v>
      </c>
      <c r="Q39" s="397"/>
      <c r="AG39" s="464">
        <v>52</v>
      </c>
      <c r="AH39" s="464">
        <v>57</v>
      </c>
    </row>
    <row r="40" spans="1:38" ht="15">
      <c r="A40" s="389"/>
      <c r="B40" s="395"/>
      <c r="C40" s="587"/>
      <c r="D40" s="418"/>
      <c r="E40" s="303"/>
      <c r="F40" s="401" t="s">
        <v>377</v>
      </c>
      <c r="G40" s="303"/>
      <c r="H40" s="401" t="s">
        <v>378</v>
      </c>
      <c r="I40" s="302"/>
      <c r="J40" s="401" t="s">
        <v>418</v>
      </c>
      <c r="K40" s="303"/>
      <c r="L40" s="588"/>
      <c r="M40" s="303"/>
      <c r="N40" s="588"/>
      <c r="O40" s="304"/>
      <c r="P40" s="588"/>
      <c r="Q40" s="397"/>
      <c r="AG40" s="465">
        <v>53</v>
      </c>
      <c r="AH40" s="465">
        <v>58</v>
      </c>
    </row>
    <row r="41" spans="1:38" ht="15.6">
      <c r="A41" s="389"/>
      <c r="B41" s="395"/>
      <c r="C41" s="419" t="s">
        <v>72</v>
      </c>
      <c r="D41" s="481">
        <v>700</v>
      </c>
      <c r="E41" s="511" t="s">
        <v>70</v>
      </c>
      <c r="F41" s="485">
        <v>22</v>
      </c>
      <c r="G41" s="406"/>
      <c r="H41" s="485">
        <v>20</v>
      </c>
      <c r="I41" s="486"/>
      <c r="J41" s="485">
        <v>18</v>
      </c>
      <c r="K41" s="304" t="s">
        <v>74</v>
      </c>
      <c r="L41" s="485">
        <f>(29.8+25+28.5+30.4+29.4)/5</f>
        <v>28.619999999999997</v>
      </c>
      <c r="M41" s="482"/>
      <c r="N41" s="524">
        <f>(F41+H41+J41)/3</f>
        <v>20</v>
      </c>
      <c r="O41" s="406"/>
      <c r="P41" s="487">
        <f>IF(N41&lt;L41,N41,AVERAGE(L41,N41))</f>
        <v>20</v>
      </c>
      <c r="Q41" s="397"/>
      <c r="AG41" s="464">
        <v>54</v>
      </c>
      <c r="AH41" s="464">
        <v>59</v>
      </c>
    </row>
    <row r="42" spans="1:38" ht="15.6">
      <c r="A42" s="389"/>
      <c r="B42" s="395"/>
      <c r="C42" s="412"/>
      <c r="D42" s="482"/>
      <c r="E42" s="302"/>
      <c r="F42" s="482"/>
      <c r="G42" s="482"/>
      <c r="H42" s="482"/>
      <c r="I42" s="405"/>
      <c r="J42" s="482"/>
      <c r="K42" s="482"/>
      <c r="L42" s="482"/>
      <c r="M42" s="488"/>
      <c r="N42" s="482"/>
      <c r="O42" s="406"/>
      <c r="P42" s="489"/>
      <c r="Q42" s="397"/>
      <c r="AG42" s="465">
        <v>55</v>
      </c>
      <c r="AH42" s="465">
        <v>60</v>
      </c>
    </row>
    <row r="43" spans="1:38" ht="15.6">
      <c r="A43" s="389"/>
      <c r="B43" s="395"/>
      <c r="C43" s="419" t="s">
        <v>455</v>
      </c>
      <c r="D43" s="481">
        <v>500</v>
      </c>
      <c r="E43" s="511" t="s">
        <v>70</v>
      </c>
      <c r="F43" s="485">
        <v>15</v>
      </c>
      <c r="G43" s="482"/>
      <c r="H43" s="485">
        <v>16</v>
      </c>
      <c r="I43" s="486"/>
      <c r="J43" s="485">
        <v>17</v>
      </c>
      <c r="K43" s="304" t="s">
        <v>74</v>
      </c>
      <c r="L43" s="485">
        <v>15</v>
      </c>
      <c r="M43" s="482"/>
      <c r="N43" s="524">
        <f>(F43+H43+J43)/3</f>
        <v>16</v>
      </c>
      <c r="O43" s="406"/>
      <c r="P43" s="487">
        <f>IF(N43&lt;L43,N43,AVERAGE(L43,N43))</f>
        <v>15.5</v>
      </c>
      <c r="Q43" s="397"/>
      <c r="AG43" s="464">
        <v>56</v>
      </c>
      <c r="AH43" s="464">
        <v>61</v>
      </c>
    </row>
    <row r="44" spans="1:38" ht="15.6">
      <c r="A44" s="389"/>
      <c r="B44" s="395"/>
      <c r="C44" s="412"/>
      <c r="D44" s="482"/>
      <c r="E44" s="302"/>
      <c r="F44" s="482"/>
      <c r="G44" s="482"/>
      <c r="H44" s="482"/>
      <c r="I44" s="405"/>
      <c r="J44" s="482"/>
      <c r="K44" s="482"/>
      <c r="L44" s="482"/>
      <c r="M44" s="304"/>
      <c r="N44" s="482"/>
      <c r="O44" s="406"/>
      <c r="P44" s="489"/>
      <c r="Q44" s="397"/>
      <c r="AG44" s="465">
        <v>57</v>
      </c>
      <c r="AH44" s="465">
        <v>62</v>
      </c>
    </row>
    <row r="45" spans="1:38" ht="15.6">
      <c r="A45" s="389"/>
      <c r="B45" s="395"/>
      <c r="C45" s="419"/>
      <c r="D45" s="481"/>
      <c r="E45" s="511" t="s">
        <v>70</v>
      </c>
      <c r="F45" s="485"/>
      <c r="G45" s="482"/>
      <c r="H45" s="485"/>
      <c r="I45" s="486"/>
      <c r="J45" s="485"/>
      <c r="K45" s="304" t="s">
        <v>74</v>
      </c>
      <c r="L45" s="485"/>
      <c r="M45" s="482"/>
      <c r="N45" s="524">
        <f>(F45+H45+J45)/3</f>
        <v>0</v>
      </c>
      <c r="O45" s="406"/>
      <c r="P45" s="487">
        <f>IF(N45&lt;L45,N45,AVERAGE(L45,N45))</f>
        <v>0</v>
      </c>
      <c r="Q45" s="397"/>
      <c r="AG45" s="464">
        <v>58</v>
      </c>
      <c r="AH45" s="464">
        <v>63</v>
      </c>
    </row>
    <row r="46" spans="1:38" ht="15">
      <c r="A46" s="389"/>
      <c r="B46" s="395"/>
      <c r="C46" s="472"/>
      <c r="D46" s="482"/>
      <c r="E46" s="302"/>
      <c r="F46" s="482"/>
      <c r="G46" s="482"/>
      <c r="H46" s="482"/>
      <c r="I46" s="482"/>
      <c r="J46" s="482"/>
      <c r="K46" s="304"/>
      <c r="L46" s="482"/>
      <c r="M46" s="304"/>
      <c r="N46" s="488"/>
      <c r="O46" s="406"/>
      <c r="P46" s="490"/>
      <c r="Q46" s="397"/>
      <c r="AG46" s="465">
        <v>59</v>
      </c>
      <c r="AH46" s="465">
        <v>64</v>
      </c>
    </row>
    <row r="47" spans="1:38" ht="15.6">
      <c r="A47" s="389"/>
      <c r="B47" s="395"/>
      <c r="C47" s="419"/>
      <c r="D47" s="481"/>
      <c r="E47" s="511" t="s">
        <v>70</v>
      </c>
      <c r="F47" s="485"/>
      <c r="G47" s="482"/>
      <c r="H47" s="485"/>
      <c r="I47" s="486"/>
      <c r="J47" s="485"/>
      <c r="K47" s="304" t="s">
        <v>74</v>
      </c>
      <c r="L47" s="485"/>
      <c r="M47" s="482"/>
      <c r="N47" s="524">
        <f>(F47+H47+J47)/3</f>
        <v>0</v>
      </c>
      <c r="O47" s="406"/>
      <c r="P47" s="487">
        <f>IF(N47&lt;L47,N47,AVERAGE(L47,N47))</f>
        <v>0</v>
      </c>
      <c r="Q47" s="397"/>
      <c r="AG47" s="464">
        <v>60</v>
      </c>
      <c r="AH47" s="464">
        <v>65</v>
      </c>
    </row>
    <row r="48" spans="1:38" ht="15">
      <c r="A48" s="389"/>
      <c r="B48" s="395"/>
      <c r="C48" s="302"/>
      <c r="D48" s="482"/>
      <c r="E48" s="302"/>
      <c r="F48" s="482"/>
      <c r="G48" s="482"/>
      <c r="H48" s="482"/>
      <c r="I48" s="482"/>
      <c r="J48" s="491"/>
      <c r="K48" s="420"/>
      <c r="L48" s="491"/>
      <c r="M48" s="491"/>
      <c r="N48" s="491"/>
      <c r="O48" s="406"/>
      <c r="P48" s="492"/>
      <c r="Q48" s="397"/>
      <c r="AG48" s="465">
        <v>61</v>
      </c>
      <c r="AH48" s="465">
        <v>66</v>
      </c>
    </row>
    <row r="49" spans="1:34" ht="15.6">
      <c r="A49" s="389"/>
      <c r="B49" s="395"/>
      <c r="C49" s="419"/>
      <c r="D49" s="481"/>
      <c r="E49" s="511" t="s">
        <v>70</v>
      </c>
      <c r="F49" s="485"/>
      <c r="G49" s="482"/>
      <c r="H49" s="485"/>
      <c r="I49" s="486"/>
      <c r="J49" s="485"/>
      <c r="K49" s="304" t="s">
        <v>74</v>
      </c>
      <c r="L49" s="485"/>
      <c r="M49" s="482"/>
      <c r="N49" s="524">
        <f>(F49+H49+J49)/3</f>
        <v>0</v>
      </c>
      <c r="O49" s="406"/>
      <c r="P49" s="487">
        <f>IF(N49&lt;L49,N49,AVERAGE(L49,N49))</f>
        <v>0</v>
      </c>
      <c r="Q49" s="397"/>
      <c r="AG49" s="464">
        <v>62</v>
      </c>
      <c r="AH49" s="464">
        <v>67</v>
      </c>
    </row>
    <row r="50" spans="1:34" ht="15.6">
      <c r="A50" s="389"/>
      <c r="B50" s="395"/>
      <c r="C50" s="421"/>
      <c r="D50" s="482"/>
      <c r="E50" s="303"/>
      <c r="F50" s="482"/>
      <c r="G50" s="482"/>
      <c r="H50" s="482"/>
      <c r="I50" s="488"/>
      <c r="J50" s="488"/>
      <c r="K50" s="482"/>
      <c r="L50" s="488"/>
      <c r="M50" s="488"/>
      <c r="N50" s="488"/>
      <c r="O50" s="406"/>
      <c r="P50" s="490"/>
      <c r="Q50" s="397"/>
      <c r="AG50" s="465">
        <v>63</v>
      </c>
      <c r="AH50" s="465">
        <v>68</v>
      </c>
    </row>
    <row r="51" spans="1:34" ht="15.6">
      <c r="A51" s="389"/>
      <c r="B51" s="395"/>
      <c r="C51" s="419"/>
      <c r="D51" s="481"/>
      <c r="E51" s="511" t="s">
        <v>70</v>
      </c>
      <c r="F51" s="485"/>
      <c r="G51" s="482"/>
      <c r="H51" s="485"/>
      <c r="I51" s="486"/>
      <c r="J51" s="485"/>
      <c r="K51" s="304" t="s">
        <v>74</v>
      </c>
      <c r="L51" s="485"/>
      <c r="M51" s="482"/>
      <c r="N51" s="524">
        <f>(F51+H51+J51)/3</f>
        <v>0</v>
      </c>
      <c r="O51" s="406"/>
      <c r="P51" s="487">
        <f>IF(N51&lt;L51,N51,AVERAGE(L51,N51))</f>
        <v>0</v>
      </c>
      <c r="Q51" s="397"/>
      <c r="AG51" s="464">
        <v>64</v>
      </c>
      <c r="AH51" s="464">
        <v>69</v>
      </c>
    </row>
    <row r="52" spans="1:34" ht="15">
      <c r="A52" s="389"/>
      <c r="B52" s="395"/>
      <c r="C52" s="303"/>
      <c r="D52" s="482"/>
      <c r="E52" s="302"/>
      <c r="F52" s="482"/>
      <c r="G52" s="482"/>
      <c r="H52" s="482"/>
      <c r="I52" s="488"/>
      <c r="J52" s="482"/>
      <c r="K52" s="304"/>
      <c r="L52" s="482"/>
      <c r="M52" s="482"/>
      <c r="N52" s="482"/>
      <c r="O52" s="406"/>
      <c r="P52" s="489"/>
      <c r="Q52" s="397"/>
      <c r="AG52" s="465">
        <v>65</v>
      </c>
      <c r="AH52" s="465">
        <v>70</v>
      </c>
    </row>
    <row r="53" spans="1:34" ht="15.6">
      <c r="A53" s="389"/>
      <c r="B53" s="395"/>
      <c r="C53" s="419"/>
      <c r="D53" s="481"/>
      <c r="E53" s="511" t="s">
        <v>70</v>
      </c>
      <c r="F53" s="485"/>
      <c r="G53" s="482"/>
      <c r="H53" s="485"/>
      <c r="I53" s="486"/>
      <c r="J53" s="485"/>
      <c r="K53" s="304" t="s">
        <v>74</v>
      </c>
      <c r="L53" s="485"/>
      <c r="M53" s="482"/>
      <c r="N53" s="524">
        <f>(F53+H53+J53)/3</f>
        <v>0</v>
      </c>
      <c r="O53" s="406"/>
      <c r="P53" s="487">
        <f>IF(N53&lt;L53,N53,AVERAGE(L53,N53))</f>
        <v>0</v>
      </c>
      <c r="Q53" s="397"/>
      <c r="AG53" s="464">
        <v>66</v>
      </c>
      <c r="AH53" s="464">
        <v>71</v>
      </c>
    </row>
    <row r="54" spans="1:34" ht="13.8">
      <c r="A54" s="389"/>
      <c r="B54" s="395"/>
      <c r="C54" s="303"/>
      <c r="D54" s="482"/>
      <c r="E54" s="303"/>
      <c r="F54" s="482"/>
      <c r="G54" s="482"/>
      <c r="H54" s="482"/>
      <c r="I54" s="488"/>
      <c r="J54" s="482"/>
      <c r="K54" s="304"/>
      <c r="L54" s="482"/>
      <c r="M54" s="482"/>
      <c r="N54" s="482"/>
      <c r="O54" s="406"/>
      <c r="P54" s="489"/>
      <c r="Q54" s="397"/>
      <c r="AG54" s="465">
        <v>67</v>
      </c>
      <c r="AH54" s="465">
        <v>72</v>
      </c>
    </row>
    <row r="55" spans="1:34" ht="15.6">
      <c r="A55" s="389"/>
      <c r="B55" s="395"/>
      <c r="C55" s="419"/>
      <c r="D55" s="481"/>
      <c r="E55" s="511" t="s">
        <v>70</v>
      </c>
      <c r="F55" s="485"/>
      <c r="G55" s="482"/>
      <c r="H55" s="485"/>
      <c r="I55" s="486"/>
      <c r="J55" s="485"/>
      <c r="K55" s="304" t="s">
        <v>74</v>
      </c>
      <c r="L55" s="485"/>
      <c r="M55" s="482"/>
      <c r="N55" s="524">
        <f>(F55+H55+J55)/3</f>
        <v>0</v>
      </c>
      <c r="O55" s="406"/>
      <c r="P55" s="487">
        <f>IF(N55&lt;L55,N55,AVERAGE(L55,N55))</f>
        <v>0</v>
      </c>
      <c r="Q55" s="397"/>
      <c r="AG55" s="464">
        <v>68</v>
      </c>
      <c r="AH55" s="464">
        <v>73</v>
      </c>
    </row>
    <row r="56" spans="1:34" ht="15.6">
      <c r="A56" s="389"/>
      <c r="B56" s="395"/>
      <c r="C56" s="421"/>
      <c r="D56" s="482"/>
      <c r="E56" s="302"/>
      <c r="F56" s="482"/>
      <c r="G56" s="482"/>
      <c r="H56" s="482"/>
      <c r="I56" s="488"/>
      <c r="J56" s="482"/>
      <c r="K56" s="304"/>
      <c r="L56" s="482"/>
      <c r="M56" s="482"/>
      <c r="N56" s="482"/>
      <c r="O56" s="406"/>
      <c r="P56" s="489"/>
      <c r="Q56" s="397"/>
      <c r="AG56" s="465">
        <v>69</v>
      </c>
      <c r="AH56" s="465">
        <v>74</v>
      </c>
    </row>
    <row r="57" spans="1:34" ht="15.6">
      <c r="A57" s="389"/>
      <c r="B57" s="395"/>
      <c r="C57" s="419"/>
      <c r="D57" s="481"/>
      <c r="E57" s="511" t="s">
        <v>70</v>
      </c>
      <c r="F57" s="485"/>
      <c r="G57" s="482"/>
      <c r="H57" s="485"/>
      <c r="I57" s="486"/>
      <c r="J57" s="485"/>
      <c r="K57" s="304" t="s">
        <v>74</v>
      </c>
      <c r="L57" s="485"/>
      <c r="M57" s="482"/>
      <c r="N57" s="524">
        <f>(F57+H57+J57)/3</f>
        <v>0</v>
      </c>
      <c r="O57" s="406"/>
      <c r="P57" s="487">
        <f>IF(N57&lt;L57,N57,AVERAGE(L57,N57))</f>
        <v>0</v>
      </c>
      <c r="Q57" s="397"/>
      <c r="AG57" s="464">
        <v>70</v>
      </c>
      <c r="AH57" s="464">
        <v>75</v>
      </c>
    </row>
    <row r="58" spans="1:34" ht="15.6">
      <c r="A58" s="389"/>
      <c r="B58" s="395"/>
      <c r="C58" s="421"/>
      <c r="D58" s="482"/>
      <c r="E58" s="302"/>
      <c r="F58" s="482"/>
      <c r="G58" s="482"/>
      <c r="H58" s="482"/>
      <c r="I58" s="488"/>
      <c r="J58" s="482"/>
      <c r="K58" s="304"/>
      <c r="L58" s="482"/>
      <c r="M58" s="482"/>
      <c r="N58" s="482"/>
      <c r="O58" s="406"/>
      <c r="P58" s="489"/>
      <c r="Q58" s="397"/>
      <c r="AG58" s="465">
        <v>71</v>
      </c>
      <c r="AH58" s="465">
        <v>76</v>
      </c>
    </row>
    <row r="59" spans="1:34" ht="15.6">
      <c r="A59" s="389"/>
      <c r="B59" s="395"/>
      <c r="C59" s="419"/>
      <c r="D59" s="483"/>
      <c r="E59" s="511" t="s">
        <v>70</v>
      </c>
      <c r="F59" s="485"/>
      <c r="G59" s="482"/>
      <c r="H59" s="485"/>
      <c r="I59" s="486"/>
      <c r="J59" s="485"/>
      <c r="K59" s="304" t="s">
        <v>74</v>
      </c>
      <c r="L59" s="485"/>
      <c r="M59" s="482"/>
      <c r="N59" s="524">
        <f>(F59+H59+J59)/3</f>
        <v>0</v>
      </c>
      <c r="O59" s="406"/>
      <c r="P59" s="487">
        <f>IF(N59&lt;L59,N59,AVERAGE(L59,N59))</f>
        <v>0</v>
      </c>
      <c r="Q59" s="397"/>
      <c r="AG59" s="464">
        <v>72</v>
      </c>
      <c r="AH59" s="464">
        <v>77</v>
      </c>
    </row>
    <row r="60" spans="1:34" ht="15.6">
      <c r="A60" s="389"/>
      <c r="B60" s="395"/>
      <c r="C60" s="421"/>
      <c r="D60" s="482"/>
      <c r="E60" s="302"/>
      <c r="F60" s="482"/>
      <c r="G60" s="482"/>
      <c r="H60" s="482"/>
      <c r="I60" s="488"/>
      <c r="J60" s="482"/>
      <c r="K60" s="304"/>
      <c r="L60" s="482"/>
      <c r="M60" s="482"/>
      <c r="N60" s="482"/>
      <c r="O60" s="406"/>
      <c r="P60" s="489"/>
      <c r="Q60" s="397"/>
      <c r="AG60" s="465">
        <v>73</v>
      </c>
      <c r="AH60" s="465">
        <v>78</v>
      </c>
    </row>
    <row r="61" spans="1:34" ht="15.6">
      <c r="A61" s="389"/>
      <c r="B61" s="395"/>
      <c r="C61" s="419"/>
      <c r="D61" s="483"/>
      <c r="E61" s="511" t="s">
        <v>70</v>
      </c>
      <c r="F61" s="485"/>
      <c r="G61" s="482"/>
      <c r="H61" s="485"/>
      <c r="I61" s="486"/>
      <c r="J61" s="485"/>
      <c r="K61" s="304" t="s">
        <v>74</v>
      </c>
      <c r="L61" s="485"/>
      <c r="M61" s="482"/>
      <c r="N61" s="524">
        <f>(F61+H61+J61)/3</f>
        <v>0</v>
      </c>
      <c r="O61" s="406"/>
      <c r="P61" s="487">
        <f>IF(N61&lt;L61,N61,AVERAGE(L61,N61))</f>
        <v>0</v>
      </c>
      <c r="Q61" s="397"/>
      <c r="AG61" s="464">
        <v>74</v>
      </c>
      <c r="AH61" s="464">
        <v>79</v>
      </c>
    </row>
    <row r="62" spans="1:34" s="305" customFormat="1" ht="13.8">
      <c r="B62" s="422"/>
      <c r="C62" s="422"/>
      <c r="D62" s="484"/>
      <c r="E62" s="422"/>
      <c r="F62" s="422"/>
      <c r="G62" s="422"/>
      <c r="H62" s="422"/>
      <c r="I62" s="422"/>
      <c r="J62" s="422"/>
      <c r="K62" s="422"/>
      <c r="L62" s="422"/>
      <c r="M62" s="422"/>
      <c r="N62" s="422"/>
      <c r="O62" s="422"/>
      <c r="P62" s="422"/>
      <c r="Q62" s="422"/>
      <c r="AG62" s="465">
        <v>75</v>
      </c>
      <c r="AH62" s="465">
        <v>80</v>
      </c>
    </row>
    <row r="63" spans="1:34" ht="12.75" customHeight="1">
      <c r="A63" s="389"/>
      <c r="B63" s="395"/>
      <c r="C63" s="536" t="s">
        <v>435</v>
      </c>
      <c r="D63" s="599" t="str">
        <f>IF(D41+D43+D45+D47+D49+D51+D53+D55+D57+D59+D61&gt;N34,"Нет","Да")</f>
        <v>Да</v>
      </c>
      <c r="E63" s="562" t="s">
        <v>70</v>
      </c>
      <c r="F63" s="609" t="s">
        <v>362</v>
      </c>
      <c r="G63" s="609"/>
      <c r="H63" s="609"/>
      <c r="I63" s="609"/>
      <c r="J63" s="609"/>
      <c r="K63" s="609"/>
      <c r="L63" s="609"/>
      <c r="M63" s="609"/>
      <c r="N63" s="609"/>
      <c r="O63" s="609"/>
      <c r="P63" s="609"/>
      <c r="Q63" s="397"/>
      <c r="AG63" s="464">
        <v>76</v>
      </c>
      <c r="AH63" s="464">
        <v>81</v>
      </c>
    </row>
    <row r="64" spans="1:34" ht="23.25" customHeight="1">
      <c r="A64" s="389"/>
      <c r="B64" s="395"/>
      <c r="C64" s="536"/>
      <c r="D64" s="600"/>
      <c r="E64" s="562"/>
      <c r="F64" s="609"/>
      <c r="G64" s="609"/>
      <c r="H64" s="609"/>
      <c r="I64" s="609"/>
      <c r="J64" s="609"/>
      <c r="K64" s="609"/>
      <c r="L64" s="609"/>
      <c r="M64" s="609"/>
      <c r="N64" s="609"/>
      <c r="O64" s="609"/>
      <c r="P64" s="609"/>
      <c r="Q64" s="397"/>
      <c r="AG64" s="465">
        <v>77</v>
      </c>
      <c r="AH64" s="465">
        <v>82</v>
      </c>
    </row>
    <row r="65" spans="1:38" ht="15.6">
      <c r="A65" s="389"/>
      <c r="B65" s="395"/>
      <c r="C65" s="423"/>
      <c r="D65" s="303"/>
      <c r="E65" s="423"/>
      <c r="F65" s="418"/>
      <c r="G65" s="418"/>
      <c r="H65" s="418"/>
      <c r="I65" s="418"/>
      <c r="J65" s="418"/>
      <c r="K65" s="418"/>
      <c r="L65" s="418"/>
      <c r="M65" s="418"/>
      <c r="N65" s="418"/>
      <c r="O65" s="418"/>
      <c r="P65" s="418"/>
      <c r="Q65" s="397"/>
      <c r="AG65" s="464">
        <v>78</v>
      </c>
      <c r="AH65" s="464">
        <v>83</v>
      </c>
    </row>
    <row r="66" spans="1:38" ht="12.75" customHeight="1">
      <c r="A66" s="389"/>
      <c r="B66" s="395"/>
      <c r="C66" s="303"/>
      <c r="D66" s="493" t="str">
        <f>C41</f>
        <v>Пшеница</v>
      </c>
      <c r="E66" s="493" t="str">
        <f>C43</f>
        <v>Овес</v>
      </c>
      <c r="F66" s="493">
        <f>C45</f>
        <v>0</v>
      </c>
      <c r="G66" s="493">
        <f>C47</f>
        <v>0</v>
      </c>
      <c r="H66" s="493">
        <f>C49</f>
        <v>0</v>
      </c>
      <c r="I66" s="493">
        <f>C51</f>
        <v>0</v>
      </c>
      <c r="J66" s="493">
        <f>C53</f>
        <v>0</v>
      </c>
      <c r="K66" s="493">
        <f>C55</f>
        <v>0</v>
      </c>
      <c r="L66" s="493">
        <f>C57</f>
        <v>0</v>
      </c>
      <c r="M66" s="493">
        <f>C59</f>
        <v>0</v>
      </c>
      <c r="N66" s="493">
        <f>C61</f>
        <v>0</v>
      </c>
      <c r="O66" s="422"/>
      <c r="P66" s="422"/>
      <c r="Q66" s="397"/>
      <c r="AG66" s="465">
        <v>79</v>
      </c>
      <c r="AH66" s="465">
        <v>84</v>
      </c>
    </row>
    <row r="67" spans="1:38" ht="24" customHeight="1">
      <c r="A67" s="389"/>
      <c r="B67" s="395"/>
      <c r="C67" s="424" t="s">
        <v>360</v>
      </c>
      <c r="D67" s="494">
        <v>200</v>
      </c>
      <c r="E67" s="494"/>
      <c r="F67" s="494"/>
      <c r="G67" s="494"/>
      <c r="H67" s="494"/>
      <c r="I67" s="494"/>
      <c r="J67" s="494"/>
      <c r="K67" s="494"/>
      <c r="L67" s="494"/>
      <c r="M67" s="494"/>
      <c r="N67" s="494"/>
      <c r="O67" s="604"/>
      <c r="P67" s="605"/>
      <c r="Q67" s="606"/>
      <c r="AG67" s="464">
        <v>80</v>
      </c>
      <c r="AH67" s="464">
        <v>85</v>
      </c>
    </row>
    <row r="68" spans="1:38" s="306" customFormat="1" ht="15.6">
      <c r="A68" s="425"/>
      <c r="B68" s="303"/>
      <c r="C68" s="424"/>
      <c r="D68" s="495"/>
      <c r="E68" s="495"/>
      <c r="F68" s="495"/>
      <c r="G68" s="495"/>
      <c r="H68" s="495"/>
      <c r="I68" s="496"/>
      <c r="J68" s="495"/>
      <c r="K68" s="495"/>
      <c r="L68" s="495"/>
      <c r="M68" s="495"/>
      <c r="N68" s="495"/>
      <c r="O68" s="422"/>
      <c r="P68" s="422"/>
      <c r="Q68" s="472"/>
      <c r="R68" s="425"/>
      <c r="S68" s="425"/>
      <c r="T68" s="425"/>
      <c r="U68" s="425"/>
      <c r="V68" s="425"/>
      <c r="W68" s="425"/>
      <c r="X68" s="425"/>
      <c r="Y68" s="425"/>
      <c r="Z68" s="425"/>
      <c r="AA68" s="425"/>
      <c r="AB68" s="425"/>
      <c r="AC68" s="425"/>
      <c r="AD68" s="425"/>
      <c r="AE68" s="425"/>
      <c r="AF68" s="425"/>
      <c r="AG68" s="465">
        <v>81</v>
      </c>
      <c r="AH68" s="465">
        <v>86</v>
      </c>
      <c r="AI68" s="425"/>
      <c r="AJ68" s="425"/>
      <c r="AK68" s="425"/>
      <c r="AL68" s="425"/>
    </row>
    <row r="69" spans="1:38" ht="15.75" customHeight="1">
      <c r="A69" s="389"/>
      <c r="B69" s="395"/>
      <c r="C69" s="610" t="s">
        <v>490</v>
      </c>
      <c r="D69" s="494">
        <v>45000</v>
      </c>
      <c r="E69" s="494"/>
      <c r="F69" s="494"/>
      <c r="G69" s="494"/>
      <c r="H69" s="494"/>
      <c r="I69" s="497"/>
      <c r="J69" s="494"/>
      <c r="K69" s="494"/>
      <c r="L69" s="494"/>
      <c r="M69" s="494"/>
      <c r="N69" s="494"/>
      <c r="O69" s="426"/>
      <c r="P69" s="422"/>
      <c r="Q69" s="397"/>
      <c r="AG69" s="464">
        <v>82</v>
      </c>
      <c r="AH69" s="464">
        <v>87</v>
      </c>
    </row>
    <row r="70" spans="1:38" ht="15.75" customHeight="1">
      <c r="A70" s="389"/>
      <c r="B70" s="395"/>
      <c r="C70" s="610"/>
      <c r="D70" s="498"/>
      <c r="E70" s="498"/>
      <c r="F70" s="498"/>
      <c r="G70" s="498"/>
      <c r="H70" s="498"/>
      <c r="I70" s="498"/>
      <c r="J70" s="498"/>
      <c r="K70" s="498"/>
      <c r="L70" s="498"/>
      <c r="M70" s="498"/>
      <c r="N70" s="495"/>
      <c r="O70" s="426"/>
      <c r="P70" s="422"/>
      <c r="Q70" s="397"/>
      <c r="AG70" s="465">
        <v>83</v>
      </c>
      <c r="AH70" s="465">
        <v>88</v>
      </c>
    </row>
    <row r="71" spans="1:38" ht="15.6">
      <c r="A71" s="389"/>
      <c r="B71" s="395"/>
      <c r="C71" s="424" t="s">
        <v>491</v>
      </c>
      <c r="D71" s="494">
        <v>47970</v>
      </c>
      <c r="E71" s="494"/>
      <c r="F71" s="494"/>
      <c r="G71" s="494"/>
      <c r="H71" s="494"/>
      <c r="I71" s="497"/>
      <c r="J71" s="494"/>
      <c r="K71" s="494"/>
      <c r="L71" s="494"/>
      <c r="M71" s="494"/>
      <c r="N71" s="494"/>
      <c r="O71" s="426"/>
      <c r="P71" s="422"/>
      <c r="Q71" s="397"/>
      <c r="AG71" s="464">
        <v>84</v>
      </c>
      <c r="AH71" s="464">
        <v>89</v>
      </c>
    </row>
    <row r="72" spans="1:38" ht="15.6">
      <c r="A72" s="389"/>
      <c r="B72" s="395"/>
      <c r="C72" s="427"/>
      <c r="D72" s="303"/>
      <c r="E72" s="303"/>
      <c r="F72" s="303"/>
      <c r="G72" s="303"/>
      <c r="H72" s="303"/>
      <c r="I72" s="472"/>
      <c r="J72" s="472"/>
      <c r="K72" s="472"/>
      <c r="L72" s="472"/>
      <c r="M72" s="472"/>
      <c r="N72" s="472"/>
      <c r="O72" s="511"/>
      <c r="P72" s="304"/>
      <c r="Q72" s="397"/>
      <c r="AG72" s="465">
        <v>85</v>
      </c>
      <c r="AH72" s="465">
        <v>90</v>
      </c>
    </row>
    <row r="73" spans="1:38" ht="15.6">
      <c r="A73" s="389"/>
      <c r="B73" s="395"/>
      <c r="C73" s="427"/>
      <c r="D73" s="303"/>
      <c r="E73" s="303"/>
      <c r="F73" s="303"/>
      <c r="G73" s="303"/>
      <c r="H73" s="303"/>
      <c r="I73" s="472"/>
      <c r="J73" s="472"/>
      <c r="K73" s="472"/>
      <c r="L73" s="472"/>
      <c r="M73" s="472"/>
      <c r="N73" s="472"/>
      <c r="O73" s="511"/>
      <c r="P73" s="304"/>
      <c r="Q73" s="397"/>
      <c r="AG73" s="464">
        <v>86</v>
      </c>
      <c r="AH73" s="464">
        <v>91</v>
      </c>
    </row>
    <row r="74" spans="1:38" ht="15.75" customHeight="1">
      <c r="A74" s="389"/>
      <c r="B74" s="607" t="s">
        <v>440</v>
      </c>
      <c r="C74" s="608"/>
      <c r="D74" s="608"/>
      <c r="E74" s="608"/>
      <c r="F74" s="608"/>
      <c r="G74" s="608"/>
      <c r="H74" s="608"/>
      <c r="I74" s="608"/>
      <c r="J74" s="608"/>
      <c r="K74" s="608"/>
      <c r="L74" s="608"/>
      <c r="M74" s="608"/>
      <c r="N74" s="608"/>
      <c r="O74" s="608"/>
      <c r="P74" s="608"/>
      <c r="Q74" s="397"/>
      <c r="AG74" s="465">
        <v>87</v>
      </c>
      <c r="AH74" s="465">
        <v>92</v>
      </c>
    </row>
    <row r="75" spans="1:38" ht="15.75" customHeight="1">
      <c r="A75" s="389"/>
      <c r="B75" s="395"/>
      <c r="C75" s="428" t="s">
        <v>445</v>
      </c>
      <c r="D75" s="466"/>
      <c r="E75" s="466"/>
      <c r="F75" s="429">
        <v>44075</v>
      </c>
      <c r="G75" s="466"/>
      <c r="H75" s="466"/>
      <c r="I75" s="466"/>
      <c r="J75" s="466"/>
      <c r="K75" s="466"/>
      <c r="L75" s="466"/>
      <c r="M75" s="466"/>
      <c r="N75" s="466"/>
      <c r="O75" s="466"/>
      <c r="P75" s="466"/>
      <c r="Q75" s="397"/>
      <c r="AG75" s="464">
        <v>88</v>
      </c>
      <c r="AH75" s="464">
        <v>93</v>
      </c>
    </row>
    <row r="76" spans="1:38" ht="15.75" customHeight="1">
      <c r="A76" s="389"/>
      <c r="B76" s="303"/>
      <c r="C76" s="430"/>
      <c r="D76" s="431"/>
      <c r="E76" s="431"/>
      <c r="F76" s="431"/>
      <c r="G76" s="431"/>
      <c r="H76" s="431"/>
      <c r="I76" s="431"/>
      <c r="J76" s="431"/>
      <c r="K76" s="431"/>
      <c r="L76" s="431"/>
      <c r="M76" s="431"/>
      <c r="N76" s="431"/>
      <c r="O76" s="431"/>
      <c r="P76" s="431"/>
      <c r="Q76" s="472"/>
      <c r="AG76" s="465">
        <v>89</v>
      </c>
      <c r="AH76" s="465">
        <v>94</v>
      </c>
    </row>
    <row r="77" spans="1:38" ht="14.25" customHeight="1">
      <c r="A77" s="389"/>
      <c r="B77" s="303"/>
      <c r="C77" s="603" t="s">
        <v>380</v>
      </c>
      <c r="D77" s="547" t="s">
        <v>420</v>
      </c>
      <c r="E77" s="550" t="s">
        <v>421</v>
      </c>
      <c r="F77" s="551"/>
      <c r="G77" s="615" t="s">
        <v>382</v>
      </c>
      <c r="H77" s="616"/>
      <c r="I77" s="547" t="s">
        <v>420</v>
      </c>
      <c r="J77" s="548" t="s">
        <v>421</v>
      </c>
      <c r="K77" s="548"/>
      <c r="L77" s="603" t="s">
        <v>381</v>
      </c>
      <c r="M77" s="603"/>
      <c r="N77" s="547" t="s">
        <v>420</v>
      </c>
      <c r="O77" s="548" t="s">
        <v>421</v>
      </c>
      <c r="P77" s="548"/>
      <c r="Q77" s="472"/>
      <c r="AG77" s="464">
        <v>90</v>
      </c>
      <c r="AH77" s="464">
        <v>95</v>
      </c>
    </row>
    <row r="78" spans="1:38" ht="32.25" customHeight="1">
      <c r="A78" s="389"/>
      <c r="B78" s="303"/>
      <c r="C78" s="603"/>
      <c r="D78" s="547"/>
      <c r="E78" s="510" t="s">
        <v>422</v>
      </c>
      <c r="F78" s="510" t="s">
        <v>423</v>
      </c>
      <c r="G78" s="617"/>
      <c r="H78" s="618"/>
      <c r="I78" s="547"/>
      <c r="J78" s="510" t="s">
        <v>422</v>
      </c>
      <c r="K78" s="510" t="s">
        <v>423</v>
      </c>
      <c r="L78" s="603"/>
      <c r="M78" s="603"/>
      <c r="N78" s="547"/>
      <c r="O78" s="510" t="s">
        <v>422</v>
      </c>
      <c r="P78" s="510" t="s">
        <v>423</v>
      </c>
      <c r="Q78" s="472"/>
      <c r="AG78" s="465">
        <v>91</v>
      </c>
      <c r="AH78" s="465">
        <v>96</v>
      </c>
    </row>
    <row r="79" spans="1:38" ht="14.4">
      <c r="A79" s="389"/>
      <c r="B79" s="303"/>
      <c r="C79" s="509" t="s">
        <v>393</v>
      </c>
      <c r="D79" s="454"/>
      <c r="E79" s="455"/>
      <c r="F79" s="455"/>
      <c r="G79" s="611" t="s">
        <v>436</v>
      </c>
      <c r="H79" s="612"/>
      <c r="I79" s="454"/>
      <c r="J79" s="455"/>
      <c r="K79" s="455"/>
      <c r="L79" s="549" t="s">
        <v>403</v>
      </c>
      <c r="M79" s="549"/>
      <c r="N79" s="454"/>
      <c r="O79" s="455"/>
      <c r="P79" s="455"/>
      <c r="Q79" s="472"/>
      <c r="AG79" s="464">
        <v>92</v>
      </c>
      <c r="AH79" s="464">
        <v>97</v>
      </c>
    </row>
    <row r="80" spans="1:38" ht="15.75" customHeight="1">
      <c r="A80" s="389"/>
      <c r="B80" s="303"/>
      <c r="C80" s="509" t="s">
        <v>394</v>
      </c>
      <c r="D80" s="454"/>
      <c r="E80" s="455"/>
      <c r="F80" s="455"/>
      <c r="G80" s="611" t="s">
        <v>408</v>
      </c>
      <c r="H80" s="612"/>
      <c r="I80" s="454"/>
      <c r="J80" s="455"/>
      <c r="K80" s="455"/>
      <c r="L80" s="549" t="s">
        <v>406</v>
      </c>
      <c r="M80" s="549"/>
      <c r="N80" s="454"/>
      <c r="O80" s="455"/>
      <c r="P80" s="455"/>
      <c r="Q80" s="472"/>
      <c r="AG80" s="465">
        <v>93</v>
      </c>
      <c r="AH80" s="465">
        <v>98</v>
      </c>
    </row>
    <row r="81" spans="1:34" ht="15.75" customHeight="1">
      <c r="A81" s="389"/>
      <c r="B81" s="303"/>
      <c r="C81" s="509" t="s">
        <v>401</v>
      </c>
      <c r="D81" s="454"/>
      <c r="E81" s="455"/>
      <c r="F81" s="455"/>
      <c r="G81" s="611" t="s">
        <v>822</v>
      </c>
      <c r="H81" s="612"/>
      <c r="I81" s="454"/>
      <c r="J81" s="455"/>
      <c r="K81" s="455"/>
      <c r="L81" s="549" t="s">
        <v>404</v>
      </c>
      <c r="M81" s="549"/>
      <c r="N81" s="454"/>
      <c r="O81" s="455"/>
      <c r="P81" s="455"/>
      <c r="Q81" s="472"/>
      <c r="AG81" s="464">
        <v>94</v>
      </c>
      <c r="AH81" s="464">
        <v>99</v>
      </c>
    </row>
    <row r="82" spans="1:34" ht="15.75" customHeight="1">
      <c r="A82" s="389"/>
      <c r="B82" s="303"/>
      <c r="C82" s="509" t="s">
        <v>402</v>
      </c>
      <c r="D82" s="454"/>
      <c r="E82" s="455"/>
      <c r="F82" s="455"/>
      <c r="G82" s="611" t="s">
        <v>821</v>
      </c>
      <c r="H82" s="612"/>
      <c r="I82" s="454"/>
      <c r="J82" s="455"/>
      <c r="K82" s="455"/>
      <c r="L82" s="549" t="s">
        <v>405</v>
      </c>
      <c r="M82" s="549"/>
      <c r="N82" s="454"/>
      <c r="O82" s="455"/>
      <c r="P82" s="455"/>
      <c r="Q82" s="472"/>
      <c r="AG82" s="465">
        <v>95</v>
      </c>
      <c r="AH82" s="465">
        <v>100</v>
      </c>
    </row>
    <row r="83" spans="1:34" ht="15.75" customHeight="1">
      <c r="A83" s="389"/>
      <c r="B83" s="303"/>
      <c r="C83" s="509" t="s">
        <v>395</v>
      </c>
      <c r="D83" s="454"/>
      <c r="E83" s="455"/>
      <c r="F83" s="455"/>
      <c r="G83" s="611" t="s">
        <v>820</v>
      </c>
      <c r="H83" s="612"/>
      <c r="I83" s="454"/>
      <c r="J83" s="455"/>
      <c r="K83" s="455"/>
      <c r="L83" s="549" t="s">
        <v>409</v>
      </c>
      <c r="M83" s="549"/>
      <c r="N83" s="454"/>
      <c r="O83" s="455"/>
      <c r="P83" s="455"/>
      <c r="Q83" s="472"/>
      <c r="AG83" s="464">
        <v>96</v>
      </c>
    </row>
    <row r="84" spans="1:34" ht="15.75" customHeight="1">
      <c r="A84" s="389"/>
      <c r="B84" s="303"/>
      <c r="C84" s="509" t="s">
        <v>396</v>
      </c>
      <c r="D84" s="454"/>
      <c r="E84" s="455"/>
      <c r="F84" s="455"/>
      <c r="G84" s="611" t="s">
        <v>819</v>
      </c>
      <c r="H84" s="612"/>
      <c r="I84" s="454"/>
      <c r="J84" s="455"/>
      <c r="K84" s="455"/>
      <c r="L84" s="549" t="s">
        <v>410</v>
      </c>
      <c r="M84" s="549"/>
      <c r="N84" s="454"/>
      <c r="O84" s="455"/>
      <c r="P84" s="455"/>
      <c r="Q84" s="472"/>
      <c r="AG84" s="465">
        <v>97</v>
      </c>
      <c r="AH84" s="465"/>
    </row>
    <row r="85" spans="1:34" ht="15.75" customHeight="1">
      <c r="A85" s="389"/>
      <c r="B85" s="303"/>
      <c r="C85" s="509" t="s">
        <v>397</v>
      </c>
      <c r="D85" s="454"/>
      <c r="E85" s="455"/>
      <c r="F85" s="455"/>
      <c r="G85" s="611" t="s">
        <v>818</v>
      </c>
      <c r="H85" s="612"/>
      <c r="I85" s="454"/>
      <c r="J85" s="455"/>
      <c r="K85" s="455"/>
      <c r="L85" s="601" t="s">
        <v>419</v>
      </c>
      <c r="M85" s="601"/>
      <c r="N85" s="602">
        <f>SUM(N79:N84)</f>
        <v>0</v>
      </c>
      <c r="O85" s="552">
        <f t="shared" ref="O85:P85" si="4">SUM(O79:O84)</f>
        <v>0</v>
      </c>
      <c r="P85" s="552">
        <f t="shared" si="4"/>
        <v>0</v>
      </c>
      <c r="Q85" s="472"/>
      <c r="AG85" s="464">
        <v>98</v>
      </c>
    </row>
    <row r="86" spans="1:34" ht="15.75" customHeight="1">
      <c r="A86" s="389"/>
      <c r="B86" s="303"/>
      <c r="C86" s="509" t="s">
        <v>398</v>
      </c>
      <c r="D86" s="454"/>
      <c r="E86" s="455"/>
      <c r="F86" s="455"/>
      <c r="G86" s="611" t="s">
        <v>817</v>
      </c>
      <c r="H86" s="612"/>
      <c r="I86" s="454"/>
      <c r="J86" s="455"/>
      <c r="K86" s="455"/>
      <c r="L86" s="601"/>
      <c r="M86" s="601"/>
      <c r="N86" s="602"/>
      <c r="O86" s="552"/>
      <c r="P86" s="552"/>
      <c r="Q86" s="472"/>
      <c r="AG86" s="465">
        <v>99</v>
      </c>
      <c r="AH86" s="465"/>
    </row>
    <row r="87" spans="1:34" ht="15.75" customHeight="1">
      <c r="A87" s="389"/>
      <c r="B87" s="303"/>
      <c r="C87" s="508" t="s">
        <v>419</v>
      </c>
      <c r="D87" s="456">
        <f>SUM(D79:D86)</f>
        <v>0</v>
      </c>
      <c r="E87" s="457">
        <f t="shared" ref="E87:F87" si="5">SUM(E79:E86)</f>
        <v>0</v>
      </c>
      <c r="F87" s="457">
        <f t="shared" si="5"/>
        <v>0</v>
      </c>
      <c r="G87" s="613" t="s">
        <v>419</v>
      </c>
      <c r="H87" s="614"/>
      <c r="I87" s="456">
        <f>SUM(I79:I86)</f>
        <v>0</v>
      </c>
      <c r="J87" s="457">
        <f t="shared" ref="J87:K87" si="6">SUM(J79:J86)</f>
        <v>0</v>
      </c>
      <c r="K87" s="457">
        <f t="shared" si="6"/>
        <v>0</v>
      </c>
      <c r="L87" s="601"/>
      <c r="M87" s="601"/>
      <c r="N87" s="602"/>
      <c r="O87" s="552"/>
      <c r="P87" s="552"/>
      <c r="Q87" s="472"/>
      <c r="AG87" s="464">
        <v>100</v>
      </c>
    </row>
    <row r="88" spans="1:34" ht="15.75" customHeight="1">
      <c r="A88" s="389"/>
      <c r="B88" s="303"/>
      <c r="C88" s="466"/>
      <c r="D88" s="506"/>
      <c r="E88" s="432"/>
      <c r="F88" s="432"/>
      <c r="G88" s="466"/>
      <c r="H88" s="466"/>
      <c r="I88" s="506"/>
      <c r="J88" s="432"/>
      <c r="K88" s="432"/>
      <c r="L88" s="466"/>
      <c r="M88" s="466"/>
      <c r="N88" s="466"/>
      <c r="O88" s="433"/>
      <c r="P88" s="433"/>
      <c r="Q88" s="472"/>
    </row>
    <row r="89" spans="1:34" ht="15.75" customHeight="1">
      <c r="A89" s="389"/>
      <c r="B89" s="303"/>
      <c r="C89" s="434"/>
      <c r="D89" s="434"/>
      <c r="E89" s="434"/>
      <c r="F89" s="435"/>
      <c r="G89" s="303"/>
      <c r="H89" s="303"/>
      <c r="I89" s="303"/>
      <c r="J89" s="303"/>
      <c r="K89" s="303"/>
      <c r="L89" s="303"/>
      <c r="M89" s="303"/>
      <c r="N89" s="303"/>
      <c r="O89" s="303"/>
      <c r="P89" s="303"/>
      <c r="Q89" s="303"/>
    </row>
    <row r="90" spans="1:34" ht="15.75" customHeight="1">
      <c r="A90" s="389"/>
      <c r="B90" s="303"/>
      <c r="C90" s="434"/>
      <c r="D90" s="576" t="str">
        <f>C77</f>
        <v>КРС</v>
      </c>
      <c r="E90" s="577"/>
      <c r="F90" s="580" t="str">
        <f>G77</f>
        <v>Лошади</v>
      </c>
      <c r="G90" s="580"/>
      <c r="H90" s="582" t="str">
        <f>L77</f>
        <v>МРС</v>
      </c>
      <c r="I90" s="582"/>
      <c r="J90" s="553" t="s">
        <v>399</v>
      </c>
      <c r="K90" s="554"/>
      <c r="L90" s="303"/>
      <c r="M90" s="303"/>
      <c r="N90" s="303"/>
      <c r="O90" s="303"/>
      <c r="P90" s="303"/>
      <c r="Q90" s="303"/>
    </row>
    <row r="91" spans="1:34" ht="15.75" customHeight="1">
      <c r="A91" s="389"/>
      <c r="B91" s="303"/>
      <c r="C91" s="436" t="s">
        <v>788</v>
      </c>
      <c r="D91" s="578">
        <f>'Доходы от животноводства'!O13</f>
        <v>10060000</v>
      </c>
      <c r="E91" s="579"/>
      <c r="F91" s="581">
        <f>'Доходы от животноводства'!O37</f>
        <v>13280000</v>
      </c>
      <c r="G91" s="581"/>
      <c r="H91" s="583">
        <f>'Доходы от животноводства'!O24</f>
        <v>1360000</v>
      </c>
      <c r="I91" s="583"/>
      <c r="J91" s="555">
        <f>D91+F91+H91</f>
        <v>24700000</v>
      </c>
      <c r="K91" s="555"/>
      <c r="L91" s="303"/>
      <c r="M91" s="303"/>
      <c r="N91" s="303"/>
      <c r="O91" s="303"/>
      <c r="P91" s="303"/>
      <c r="Q91" s="303"/>
    </row>
    <row r="92" spans="1:34" ht="15.6">
      <c r="A92" s="389"/>
      <c r="B92" s="395"/>
      <c r="C92" s="437"/>
      <c r="D92" s="190"/>
      <c r="E92" s="190"/>
      <c r="F92" s="190"/>
      <c r="G92" s="190"/>
      <c r="H92" s="190"/>
      <c r="I92" s="532"/>
      <c r="J92" s="532"/>
      <c r="K92" s="532"/>
      <c r="L92" s="472"/>
      <c r="M92" s="472"/>
      <c r="N92" s="472"/>
      <c r="O92" s="511"/>
      <c r="P92" s="304"/>
      <c r="Q92" s="397"/>
    </row>
    <row r="93" spans="1:34" ht="15.6">
      <c r="A93" s="389"/>
      <c r="B93" s="395"/>
      <c r="C93" s="438" t="s">
        <v>789</v>
      </c>
      <c r="D93" s="584">
        <f>'Затраты по животноводству'!C35</f>
        <v>17555150</v>
      </c>
      <c r="E93" s="585"/>
      <c r="F93" s="583">
        <f>'Затраты по животноводству'!C36</f>
        <v>4478097.5</v>
      </c>
      <c r="G93" s="583"/>
      <c r="H93" s="583">
        <f>'Затраты по животноводству'!C37</f>
        <v>2693400</v>
      </c>
      <c r="I93" s="583"/>
      <c r="J93" s="555">
        <f>D93+F93+H93</f>
        <v>24726647.5</v>
      </c>
      <c r="K93" s="555"/>
      <c r="L93" s="472"/>
      <c r="M93" s="472"/>
      <c r="N93" s="472"/>
      <c r="O93" s="511"/>
      <c r="P93" s="304"/>
      <c r="Q93" s="397"/>
    </row>
    <row r="94" spans="1:34" ht="16.2" thickBot="1">
      <c r="A94" s="389"/>
      <c r="B94" s="395"/>
      <c r="C94" s="437"/>
      <c r="D94" s="303"/>
      <c r="E94" s="303"/>
      <c r="F94" s="303"/>
      <c r="G94" s="303"/>
      <c r="H94" s="303"/>
      <c r="I94" s="472"/>
      <c r="J94" s="472"/>
      <c r="K94" s="472"/>
      <c r="L94" s="472"/>
      <c r="M94" s="472"/>
      <c r="N94" s="472"/>
      <c r="O94" s="511"/>
      <c r="P94" s="304"/>
      <c r="Q94" s="397"/>
    </row>
    <row r="95" spans="1:34" ht="18.75" customHeight="1" thickBot="1">
      <c r="A95" s="389"/>
      <c r="B95" s="395"/>
      <c r="C95" s="533" t="s">
        <v>88</v>
      </c>
      <c r="D95" s="534"/>
      <c r="E95" s="534"/>
      <c r="F95" s="534"/>
      <c r="G95" s="534"/>
      <c r="H95" s="534"/>
      <c r="I95" s="534"/>
      <c r="J95" s="534"/>
      <c r="K95" s="534"/>
      <c r="L95" s="534"/>
      <c r="M95" s="534"/>
      <c r="N95" s="534"/>
      <c r="O95" s="534"/>
      <c r="P95" s="535"/>
      <c r="Q95" s="397"/>
    </row>
    <row r="96" spans="1:34" ht="14.4" thickBot="1">
      <c r="A96" s="389"/>
      <c r="B96" s="395"/>
      <c r="C96" s="303"/>
      <c r="D96" s="303"/>
      <c r="E96" s="303"/>
      <c r="F96" s="303"/>
      <c r="G96" s="303"/>
      <c r="H96" s="303"/>
      <c r="I96" s="303"/>
      <c r="J96" s="303"/>
      <c r="K96" s="303"/>
      <c r="L96" s="304"/>
      <c r="M96" s="303"/>
      <c r="N96" s="472"/>
      <c r="O96" s="304"/>
      <c r="P96" s="304"/>
      <c r="Q96" s="397"/>
    </row>
    <row r="97" spans="1:17" ht="16.2" thickBot="1">
      <c r="A97" s="389"/>
      <c r="B97" s="395"/>
      <c r="C97" s="439" t="s">
        <v>162</v>
      </c>
      <c r="D97" s="303"/>
      <c r="E97" s="572">
        <f>'Доходы раст-во (для сведения)'!B173+J91</f>
        <v>75100000</v>
      </c>
      <c r="F97" s="573"/>
      <c r="G97" s="190"/>
      <c r="H97" s="572">
        <f>L31</f>
        <v>31385714.285714287</v>
      </c>
      <c r="I97" s="573"/>
      <c r="J97" s="440" t="s">
        <v>223</v>
      </c>
      <c r="K97" s="441"/>
      <c r="L97" s="442"/>
      <c r="M97" s="441"/>
      <c r="N97" s="472"/>
      <c r="O97" s="303"/>
      <c r="P97" s="304"/>
      <c r="Q97" s="397"/>
    </row>
    <row r="98" spans="1:17" ht="14.4" thickBot="1">
      <c r="A98" s="389"/>
      <c r="B98" s="395"/>
      <c r="C98" s="443"/>
      <c r="D98" s="303"/>
      <c r="E98" s="190"/>
      <c r="F98" s="190"/>
      <c r="G98" s="190"/>
      <c r="H98" s="190"/>
      <c r="I98" s="190"/>
      <c r="J98" s="303"/>
      <c r="K98" s="303"/>
      <c r="L98" s="304"/>
      <c r="M98" s="303"/>
      <c r="N98" s="472"/>
      <c r="O98" s="303"/>
      <c r="P98" s="304"/>
      <c r="Q98" s="397"/>
    </row>
    <row r="99" spans="1:17" ht="16.2" thickBot="1">
      <c r="A99" s="389"/>
      <c r="B99" s="395"/>
      <c r="C99" s="439" t="s">
        <v>75</v>
      </c>
      <c r="D99" s="303"/>
      <c r="E99" s="572">
        <f>(SUM(PRODUCT(D71,D41),PRODUCT(E71,D43),PRODUCT(F71,D45),PRODUCT(G71,D47),PRODUCT(H71,D49),PRODUCT(I71,D51),PRODUCT(J71,D53),PRODUCT(K71,D55),PRODUCT(L71,D57),PRODUCT(M71,D59),PRODUCT(N71,D61)))+J93</f>
        <v>58306147.5</v>
      </c>
      <c r="F99" s="573"/>
      <c r="G99" s="190"/>
      <c r="H99" s="572">
        <f>H97+O9</f>
        <v>31385734.285714287</v>
      </c>
      <c r="I99" s="573"/>
      <c r="J99" s="440" t="s">
        <v>348</v>
      </c>
      <c r="K99" s="441"/>
      <c r="L99" s="442"/>
      <c r="M99" s="441"/>
      <c r="N99" s="444"/>
      <c r="O99" s="441"/>
      <c r="P99" s="304"/>
      <c r="Q99" s="397"/>
    </row>
    <row r="100" spans="1:17" ht="15.6" thickBot="1">
      <c r="A100" s="389"/>
      <c r="B100" s="395"/>
      <c r="C100" s="302"/>
      <c r="D100" s="303"/>
      <c r="E100" s="190"/>
      <c r="F100" s="190"/>
      <c r="G100" s="190"/>
      <c r="H100" s="190"/>
      <c r="I100" s="190"/>
      <c r="J100" s="303"/>
      <c r="K100" s="303"/>
      <c r="L100" s="304"/>
      <c r="M100" s="303"/>
      <c r="N100" s="472"/>
      <c r="O100" s="303"/>
      <c r="P100" s="304"/>
      <c r="Q100" s="397"/>
    </row>
    <row r="101" spans="1:17" ht="16.2" thickBot="1">
      <c r="A101" s="389"/>
      <c r="B101" s="395"/>
      <c r="C101" s="439" t="s">
        <v>76</v>
      </c>
      <c r="D101" s="303"/>
      <c r="E101" s="572">
        <f>E97-E99</f>
        <v>16793852.5</v>
      </c>
      <c r="F101" s="573"/>
      <c r="G101" s="190"/>
      <c r="H101" s="190"/>
      <c r="I101" s="190"/>
      <c r="J101" s="303"/>
      <c r="K101" s="303"/>
      <c r="L101" s="304"/>
      <c r="M101" s="303"/>
      <c r="N101" s="472"/>
      <c r="O101" s="303"/>
      <c r="P101" s="304"/>
      <c r="Q101" s="397"/>
    </row>
    <row r="102" spans="1:17" ht="13.8">
      <c r="A102" s="389"/>
      <c r="B102" s="395"/>
      <c r="C102" s="303"/>
      <c r="D102" s="303"/>
      <c r="E102" s="303"/>
      <c r="F102" s="303"/>
      <c r="G102" s="303"/>
      <c r="H102" s="303"/>
      <c r="I102" s="303"/>
      <c r="J102" s="303"/>
      <c r="K102" s="303"/>
      <c r="L102" s="304"/>
      <c r="M102" s="303"/>
      <c r="N102" s="472"/>
      <c r="O102" s="303"/>
      <c r="P102" s="304"/>
      <c r="Q102" s="397"/>
    </row>
    <row r="103" spans="1:17" ht="14.4" thickBot="1">
      <c r="A103" s="389"/>
      <c r="B103" s="395"/>
      <c r="C103" s="445"/>
      <c r="D103" s="303"/>
      <c r="E103" s="303"/>
      <c r="F103" s="303"/>
      <c r="G103" s="303"/>
      <c r="H103" s="303"/>
      <c r="I103" s="303"/>
      <c r="J103" s="303"/>
      <c r="K103" s="303"/>
      <c r="L103" s="304"/>
      <c r="M103" s="303"/>
      <c r="N103" s="472"/>
      <c r="O103" s="303"/>
      <c r="P103" s="304"/>
      <c r="Q103" s="397"/>
    </row>
    <row r="104" spans="1:17" ht="16.2" thickBot="1">
      <c r="A104" s="389"/>
      <c r="B104" s="446" t="s">
        <v>236</v>
      </c>
      <c r="C104" s="424"/>
      <c r="D104" s="303"/>
      <c r="E104" s="303"/>
      <c r="F104" s="303"/>
      <c r="G104" s="303"/>
      <c r="H104" s="303"/>
      <c r="I104" s="303"/>
      <c r="J104" s="303"/>
      <c r="K104" s="303"/>
      <c r="L104" s="472"/>
      <c r="M104" s="574" t="str">
        <f>IF(AND(I31+M11&lt;M13,H99/E101&lt;0.85,E101&gt;1),"ДА","НЕТ")</f>
        <v>НЕТ</v>
      </c>
      <c r="N104" s="575"/>
      <c r="O104" s="304"/>
      <c r="P104" s="304"/>
      <c r="Q104" s="397"/>
    </row>
    <row r="105" spans="1:17" ht="13.8">
      <c r="A105" s="389"/>
      <c r="B105" s="395"/>
      <c r="C105" s="470"/>
      <c r="D105" s="470"/>
      <c r="E105" s="470"/>
      <c r="F105" s="470"/>
      <c r="G105" s="470"/>
      <c r="H105" s="470"/>
      <c r="I105" s="470"/>
      <c r="J105" s="303"/>
      <c r="K105" s="303"/>
      <c r="L105" s="472"/>
      <c r="M105" s="303"/>
      <c r="N105" s="472"/>
      <c r="O105" s="304"/>
      <c r="P105" s="304"/>
      <c r="Q105" s="397"/>
    </row>
    <row r="106" spans="1:17" ht="14.4" thickBot="1">
      <c r="A106" s="389"/>
      <c r="B106" s="395"/>
      <c r="C106" s="303"/>
      <c r="D106" s="303"/>
      <c r="E106" s="303"/>
      <c r="F106" s="303"/>
      <c r="G106" s="303"/>
      <c r="H106" s="303"/>
      <c r="I106" s="303"/>
      <c r="J106" s="303"/>
      <c r="K106" s="303"/>
      <c r="L106" s="472"/>
      <c r="M106" s="303"/>
      <c r="N106" s="472"/>
      <c r="O106" s="304"/>
      <c r="P106" s="304"/>
      <c r="Q106" s="397"/>
    </row>
    <row r="107" spans="1:17" ht="16.2" thickBot="1">
      <c r="A107" s="389"/>
      <c r="B107" s="447"/>
      <c r="C107" s="448" t="s">
        <v>234</v>
      </c>
      <c r="D107" s="471"/>
      <c r="E107" s="473"/>
      <c r="F107" s="473"/>
      <c r="G107" s="473"/>
      <c r="H107" s="473"/>
      <c r="I107" s="473"/>
      <c r="J107" s="473"/>
      <c r="K107" s="474"/>
      <c r="L107" s="303"/>
      <c r="M107" s="448"/>
      <c r="N107" s="448" t="s">
        <v>349</v>
      </c>
      <c r="O107" s="448"/>
      <c r="P107" s="449"/>
      <c r="Q107" s="397"/>
    </row>
    <row r="108" spans="1:17">
      <c r="A108" s="389"/>
      <c r="B108" s="447"/>
      <c r="C108" s="472"/>
      <c r="D108" s="472"/>
      <c r="E108" s="472"/>
      <c r="F108" s="472"/>
      <c r="G108" s="472"/>
      <c r="H108" s="472"/>
      <c r="I108" s="472"/>
      <c r="J108" s="472"/>
      <c r="K108" s="472"/>
      <c r="L108" s="472"/>
      <c r="M108" s="472"/>
      <c r="N108" s="472" t="s">
        <v>235</v>
      </c>
      <c r="O108" s="571"/>
      <c r="P108" s="571"/>
      <c r="Q108" s="397"/>
    </row>
    <row r="109" spans="1:17">
      <c r="A109" s="389"/>
      <c r="B109" s="450"/>
      <c r="C109" s="451"/>
      <c r="D109" s="451"/>
      <c r="E109" s="451"/>
      <c r="F109" s="451"/>
      <c r="G109" s="451"/>
      <c r="H109" s="451"/>
      <c r="I109" s="451"/>
      <c r="J109" s="451"/>
      <c r="K109" s="451"/>
      <c r="L109" s="451"/>
      <c r="M109" s="451"/>
      <c r="N109" s="451"/>
      <c r="O109" s="451"/>
      <c r="P109" s="452" t="s">
        <v>775</v>
      </c>
      <c r="Q109" s="453"/>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389"/>
      <c r="I111" s="389"/>
      <c r="J111" s="389"/>
      <c r="K111" s="389"/>
      <c r="L111" s="389"/>
      <c r="M111" s="389"/>
      <c r="N111" s="389"/>
      <c r="O111" s="389"/>
      <c r="P111" s="389"/>
      <c r="Q111" s="389"/>
    </row>
    <row r="112" spans="1:17">
      <c r="A112" s="389"/>
      <c r="B112" s="389"/>
      <c r="C112" s="389"/>
      <c r="D112" s="389"/>
      <c r="E112" s="389"/>
      <c r="F112" s="389"/>
      <c r="G112" s="389"/>
      <c r="H112" s="417">
        <f>H99-E101</f>
        <v>14591881.785714287</v>
      </c>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A151" s="389"/>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row r="163" spans="2:17">
      <c r="B163" s="389"/>
      <c r="C163" s="389"/>
      <c r="D163" s="389"/>
      <c r="E163" s="389"/>
      <c r="F163" s="389"/>
      <c r="G163" s="389"/>
      <c r="H163" s="389"/>
      <c r="I163" s="389"/>
      <c r="J163" s="389"/>
      <c r="K163" s="389"/>
      <c r="L163" s="389"/>
      <c r="M163" s="389"/>
      <c r="N163" s="389"/>
      <c r="O163" s="389"/>
      <c r="P163" s="389"/>
      <c r="Q163" s="389"/>
    </row>
  </sheetData>
  <sheetProtection formatCells="0" formatColumns="0" formatRows="0" insertColumns="0" insertRows="0" insertHyperlinks="0" deleteColumns="0" deleteRows="0" sort="0" autoFilter="0" pivotTables="0"/>
  <dataConsolidate/>
  <mergeCells count="86">
    <mergeCell ref="G84:H84"/>
    <mergeCell ref="G85:H85"/>
    <mergeCell ref="G86:H86"/>
    <mergeCell ref="G87:H87"/>
    <mergeCell ref="G77:H78"/>
    <mergeCell ref="G79:H79"/>
    <mergeCell ref="G80:H80"/>
    <mergeCell ref="G81:H81"/>
    <mergeCell ref="G82:H82"/>
    <mergeCell ref="G83:H83"/>
    <mergeCell ref="C63:C64"/>
    <mergeCell ref="E63:E64"/>
    <mergeCell ref="B74:P74"/>
    <mergeCell ref="P39:P40"/>
    <mergeCell ref="F63:P64"/>
    <mergeCell ref="C69:C70"/>
    <mergeCell ref="C39:C40"/>
    <mergeCell ref="O85:O87"/>
    <mergeCell ref="I34:J34"/>
    <mergeCell ref="D63:D64"/>
    <mergeCell ref="L85:M87"/>
    <mergeCell ref="N85:N87"/>
    <mergeCell ref="L80:M80"/>
    <mergeCell ref="L81:M81"/>
    <mergeCell ref="L82:M82"/>
    <mergeCell ref="L83:M83"/>
    <mergeCell ref="L84:M84"/>
    <mergeCell ref="J77:K77"/>
    <mergeCell ref="L77:M78"/>
    <mergeCell ref="O67:Q67"/>
    <mergeCell ref="C38:D38"/>
    <mergeCell ref="C77:C78"/>
    <mergeCell ref="D77:D78"/>
    <mergeCell ref="C32:D32"/>
    <mergeCell ref="C33:D33"/>
    <mergeCell ref="L39:L40"/>
    <mergeCell ref="N39:N40"/>
    <mergeCell ref="L38:P38"/>
    <mergeCell ref="E32:F32"/>
    <mergeCell ref="E33:F33"/>
    <mergeCell ref="L33:P33"/>
    <mergeCell ref="F38:J38"/>
    <mergeCell ref="B36:M36"/>
    <mergeCell ref="J93:K93"/>
    <mergeCell ref="D90:E90"/>
    <mergeCell ref="D91:E91"/>
    <mergeCell ref="F90:G90"/>
    <mergeCell ref="F91:G91"/>
    <mergeCell ref="H90:I90"/>
    <mergeCell ref="H91:I91"/>
    <mergeCell ref="D93:E93"/>
    <mergeCell ref="F93:G93"/>
    <mergeCell ref="H93:I93"/>
    <mergeCell ref="O108:P108"/>
    <mergeCell ref="E97:F97"/>
    <mergeCell ref="H97:I97"/>
    <mergeCell ref="E99:F99"/>
    <mergeCell ref="H99:I99"/>
    <mergeCell ref="E101:F101"/>
    <mergeCell ref="M104:N104"/>
    <mergeCell ref="D5:H5"/>
    <mergeCell ref="M5:P5"/>
    <mergeCell ref="D9:H9"/>
    <mergeCell ref="J11:L11"/>
    <mergeCell ref="D11:G11"/>
    <mergeCell ref="J5:L5"/>
    <mergeCell ref="J7:P7"/>
    <mergeCell ref="J9:N9"/>
    <mergeCell ref="O9:P9"/>
    <mergeCell ref="O11:P11"/>
    <mergeCell ref="C95:P95"/>
    <mergeCell ref="J16:L16"/>
    <mergeCell ref="M13:P13"/>
    <mergeCell ref="I14:P15"/>
    <mergeCell ref="F16:H16"/>
    <mergeCell ref="J13:L13"/>
    <mergeCell ref="O16:P16"/>
    <mergeCell ref="C18:P18"/>
    <mergeCell ref="N77:N78"/>
    <mergeCell ref="O77:P77"/>
    <mergeCell ref="L79:M79"/>
    <mergeCell ref="E77:F77"/>
    <mergeCell ref="I77:I78"/>
    <mergeCell ref="P85:P87"/>
    <mergeCell ref="J90:K90"/>
    <mergeCell ref="J91:K91"/>
  </mergeCells>
  <conditionalFormatting sqref="C41 C43 C45 C51 C53 C55 C57 I41 I43 I45 I47 I49 I51 I53 I55 I57 C49 C47">
    <cfRule type="cellIs" dxfId="16" priority="61" operator="equal">
      <formula>0</formula>
    </cfRule>
  </conditionalFormatting>
  <conditionalFormatting sqref="I41 I43 I45 I47 I49 I51 I53 I55 I57 C41 C43 C45 C51 C53 C55 C57 C49 C47">
    <cfRule type="cellIs" dxfId="15" priority="60" operator="equal">
      <formula>0</formula>
    </cfRule>
  </conditionalFormatting>
  <conditionalFormatting sqref="I41 I43 I45 I47 I49 I51 I53 I55 I57 C41 C43 C45 C51 C53 C55 C57 C49 C47">
    <cfRule type="cellIs" dxfId="14" priority="59" operator="equal">
      <formula>0</formula>
    </cfRule>
  </conditionalFormatting>
  <conditionalFormatting sqref="C59 I59">
    <cfRule type="cellIs" dxfId="13" priority="9" operator="equal">
      <formula>0</formula>
    </cfRule>
  </conditionalFormatting>
  <conditionalFormatting sqref="I59 C59">
    <cfRule type="cellIs" dxfId="12" priority="8" operator="equal">
      <formula>0</formula>
    </cfRule>
  </conditionalFormatting>
  <conditionalFormatting sqref="I59 C59">
    <cfRule type="cellIs" dxfId="11" priority="7" operator="equal">
      <formula>0</formula>
    </cfRule>
  </conditionalFormatting>
  <conditionalFormatting sqref="C61 I61">
    <cfRule type="cellIs" dxfId="10" priority="6" operator="equal">
      <formula>0</formula>
    </cfRule>
  </conditionalFormatting>
  <conditionalFormatting sqref="I61 C61">
    <cfRule type="cellIs" dxfId="9" priority="5" operator="equal">
      <formula>0</formula>
    </cfRule>
  </conditionalFormatting>
  <conditionalFormatting sqref="I61 C61">
    <cfRule type="cellIs" dxfId="8" priority="4" operator="equal">
      <formula>0</formula>
    </cfRule>
  </conditionalFormatting>
  <conditionalFormatting sqref="C21">
    <cfRule type="cellIs" dxfId="7" priority="3" operator="equal">
      <formula>0</formula>
    </cfRule>
  </conditionalFormatting>
  <conditionalFormatting sqref="C21">
    <cfRule type="cellIs" dxfId="6" priority="2" operator="equal">
      <formula>0</formula>
    </cfRule>
  </conditionalFormatting>
  <conditionalFormatting sqref="C21">
    <cfRule type="cellIs" dxfId="5" priority="1" operator="equal">
      <formula>0</formula>
    </cfRule>
  </conditionalFormatting>
  <dataValidations count="4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7 E101 E99" xr:uid="{00000000-0002-0000-0000-000000000000}">
      <formula1>0</formula1>
      <formula2>D44</formula2>
    </dataValidation>
    <dataValidation allowBlank="1" showInputMessage="1" sqref="H71 M69:N69 H69 M71:N71 F20:G20 D20" xr:uid="{00000000-0002-0000-0000-000001000000}"/>
    <dataValidation type="decimal" allowBlank="1" showErrorMessage="1" errorTitle="Внимание!" error="Урожайность должна быть в пределах от 0 до 1000 ц/га" sqref="N55 L41 N41 J43 L43 P53 J45 L45 N43 J47 L47 N45 J49 L49 N47 L51 P43 J51:J53 L53 N49 L55 N51 J55:J57 L57 N53 J41 P55 P41 N59 N61:N62 P45 P47 P49 P51 J61:J62 L61:L62 P59 P57 L59 J59 N57 P61:P62" xr:uid="{00000000-0002-0000-0000-000002000000}">
      <formula1>0</formula1>
      <formula2>1000</formula2>
    </dataValidation>
    <dataValidation type="decimal" allowBlank="1" showErrorMessage="1" errorTitle="Внимание!" error="Урожайность должна быть в пределах от 0 до 100 ц/га" sqref="N58 L58 J58 J42 P58 N56 L56 L54 N54 J54 N52 L52 L50 N50 J50 N48 L48 J48 N46 L46 J46 N44 L44 J44 N42 L42 P42 P56 P54 P52 P50 P48 P46 P44 M41:M62 N60 L60 J60 P60" xr:uid="{00000000-0002-0000-0000-00000300000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8 F70" xr:uid="{00000000-0002-0000-0000-000004000000}">
      <formula1>0</formula1>
      <formula2>W37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8 K70" xr:uid="{00000000-0002-0000-0000-000005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8:J68 I70:J70" xr:uid="{00000000-0002-0000-0000-000006000000}">
      <formula1>0</formula1>
      <formula2>N37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8 L70 N68 N70" xr:uid="{00000000-0002-0000-0000-000007000000}">
      <formula1>0</formula1>
      <formula2>P37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8 G70" xr:uid="{00000000-0002-0000-0000-000008000000}">
      <formula1>0</formula1>
      <formula2>I37</formula2>
    </dataValidation>
    <dataValidation errorStyle="warning" allowBlank="1" showErrorMessage="1" sqref="M104:N104" xr:uid="{00000000-0002-0000-0000-000009000000}"/>
    <dataValidation type="whole" allowBlank="1" showInputMessage="1" showErrorMessage="1" error="Требования к срокам ведения деятельности_x000a_Срок ведения деятельности должен превышать 2 года" sqref="E16" xr:uid="{00000000-0002-0000-0000-00000A000000}">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1 F41 H41" xr:uid="{00000000-0002-0000-0000-00000B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8:E68 D70:E70" xr:uid="{00000000-0002-0000-0000-00000C00000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9:E69" xr:uid="{00000000-0002-0000-0000-00000D000000}">
      <formula1>0</formula1>
      <formula2>D38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1 K69" xr:uid="{00000000-0002-0000-0000-00000E000000}">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9:J69" xr:uid="{00000000-0002-0000-0000-00000F000000}">
      <formula1>0</formula1>
      <formula2>N38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9" xr:uid="{00000000-0002-0000-0000-000010000000}">
      <formula1>0</formula1>
      <formula2>P38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9" xr:uid="{00000000-0002-0000-0000-000011000000}">
      <formula1>0</formula1>
      <formula2>I38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9" xr:uid="{00000000-0002-0000-0000-000012000000}">
      <formula1>0</formula1>
      <formula2>W38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1:E71" xr:uid="{00000000-0002-0000-0000-000013000000}">
      <formula1>0</formula1>
      <formula2>D41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1:J71" xr:uid="{00000000-0002-0000-0000-000014000000}">
      <formula1>0</formula1>
      <formula2>N41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1" xr:uid="{00000000-0002-0000-0000-000015000000}">
      <formula1>0</formula1>
      <formula2>P41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1" xr:uid="{00000000-0002-0000-0000-000016000000}">
      <formula1>0</formula1>
      <formula2>I41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1" xr:uid="{00000000-0002-0000-0000-000017000000}">
      <formula1>0</formula1>
      <formula2>W41</formula2>
    </dataValidation>
    <dataValidation type="whole" allowBlank="1" showInputMessage="1" showErrorMessage="1" sqref="M2 N16:O16" xr:uid="{00000000-0002-0000-0000-000018000000}">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7:N67" xr:uid="{00000000-0002-0000-0000-000019000000}">
      <formula1>0</formula1>
      <formula2>D35</formula2>
    </dataValidation>
    <dataValidation type="list" allowBlank="1" showInputMessage="1" showErrorMessage="1" sqref="E21:E30" xr:uid="{00000000-0002-0000-0000-00001A000000}">
      <formula1>$X$7:$X$16</formula1>
    </dataValidation>
    <dataValidation type="list" allowBlank="1" showInputMessage="1" sqref="F21:F30" xr:uid="{00000000-0002-0000-0000-00001B000000}">
      <formula1>$Z$6:$AA$6</formula1>
    </dataValidation>
    <dataValidation type="list" allowBlank="1" showInputMessage="1" showErrorMessage="1" sqref="G21" xr:uid="{00000000-0002-0000-0000-00001C000000}">
      <formula1>INDIRECT($F$21)</formula1>
    </dataValidation>
    <dataValidation type="list" allowBlank="1" showInputMessage="1" showErrorMessage="1" sqref="G22" xr:uid="{00000000-0002-0000-0000-00001D000000}">
      <formula1>INDIRECT($F$22)</formula1>
    </dataValidation>
    <dataValidation type="list" allowBlank="1" showInputMessage="1" showErrorMessage="1" sqref="G23" xr:uid="{00000000-0002-0000-0000-00001E000000}">
      <formula1>INDIRECT($F$23)</formula1>
    </dataValidation>
    <dataValidation type="list" allowBlank="1" showInputMessage="1" showErrorMessage="1" sqref="G24" xr:uid="{00000000-0002-0000-0000-00001F000000}">
      <formula1>INDIRECT($F$24)</formula1>
    </dataValidation>
    <dataValidation type="list" allowBlank="1" showInputMessage="1" showErrorMessage="1" sqref="G25" xr:uid="{00000000-0002-0000-0000-000020000000}">
      <formula1>INDIRECT($F$25)</formula1>
    </dataValidation>
    <dataValidation type="list" allowBlank="1" showInputMessage="1" showErrorMessage="1" sqref="G26" xr:uid="{00000000-0002-0000-0000-000021000000}">
      <formula1>INDIRECT($F$26)</formula1>
    </dataValidation>
    <dataValidation type="list" allowBlank="1" showInputMessage="1" showErrorMessage="1" sqref="G27" xr:uid="{00000000-0002-0000-0000-000022000000}">
      <formula1>INDIRECT($F$27)</formula1>
    </dataValidation>
    <dataValidation type="list" allowBlank="1" showInputMessage="1" showErrorMessage="1" sqref="G28" xr:uid="{00000000-0002-0000-0000-000023000000}">
      <formula1>INDIRECT($F$28)</formula1>
    </dataValidation>
    <dataValidation type="list" allowBlank="1" showInputMessage="1" showErrorMessage="1" sqref="G29" xr:uid="{00000000-0002-0000-0000-000024000000}">
      <formula1>INDIRECT($F$29)</formula1>
    </dataValidation>
    <dataValidation type="list" allowBlank="1" showInputMessage="1" showErrorMessage="1" sqref="G30" xr:uid="{00000000-0002-0000-0000-000025000000}">
      <formula1>INDIRECT($F$30)</formula1>
    </dataValidation>
    <dataValidation type="list" allowBlank="1" showInputMessage="1" showErrorMessage="1" sqref="J21:J30" xr:uid="{00000000-0002-0000-0000-000026000000}">
      <formula1>$AB$6:$AB$7</formula1>
    </dataValidation>
    <dataValidation type="list" allowBlank="1" showInputMessage="1" showErrorMessage="1" sqref="K21:K30" xr:uid="{00000000-0002-0000-0000-000027000000}">
      <formula1>$AC$6:$AC$7</formula1>
    </dataValidation>
  </dataValidations>
  <printOptions horizontalCentered="1"/>
  <pageMargins left="0.23622047244094491" right="0.23622047244094491" top="0.74803149606299213" bottom="0.74803149606299213" header="0.31496062992125984" footer="0.31496062992125984"/>
  <pageSetup paperSize="9" scale="4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3</xdr:col>
                    <xdr:colOff>7620</xdr:colOff>
                    <xdr:row>7</xdr:row>
                    <xdr:rowOff>182880</xdr:rowOff>
                  </from>
                  <to>
                    <xdr:col>5</xdr:col>
                    <xdr:colOff>381000</xdr:colOff>
                    <xdr:row>8</xdr:row>
                    <xdr:rowOff>297180</xdr:rowOff>
                  </to>
                </anchor>
              </controlPr>
            </control>
          </mc:Choice>
        </mc:AlternateContent>
        <mc:AlternateContent xmlns:mc="http://schemas.openxmlformats.org/markup-compatibility/2006">
          <mc:Choice Requires="x14">
            <control shapeId="20523" r:id="rId5" name="Drop Down 43">
              <controlPr defaultSize="0" autoLine="0" autoPict="0">
                <anchor moveWithCells="1">
                  <from>
                    <xdr:col>3</xdr:col>
                    <xdr:colOff>76200</xdr:colOff>
                    <xdr:row>13</xdr:row>
                    <xdr:rowOff>22860</xdr:rowOff>
                  </from>
                  <to>
                    <xdr:col>5</xdr:col>
                    <xdr:colOff>365760</xdr:colOff>
                    <xdr:row>14</xdr:row>
                    <xdr:rowOff>30480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33"/>
  <sheetViews>
    <sheetView topLeftCell="B9" workbookViewId="0">
      <selection activeCell="L10" sqref="L10"/>
    </sheetView>
  </sheetViews>
  <sheetFormatPr defaultRowHeight="13.2"/>
  <cols>
    <col min="1" max="1" width="5.5546875" customWidth="1"/>
    <col min="2" max="2" width="20.33203125" customWidth="1"/>
    <col min="3" max="3" width="10" customWidth="1"/>
    <col min="4" max="4" width="8.44140625" customWidth="1"/>
    <col min="6" max="6" width="7.88671875" customWidth="1"/>
    <col min="7" max="7" width="9.33203125" customWidth="1"/>
    <col min="8" max="8" width="12.44140625" customWidth="1"/>
    <col min="9" max="9" width="10.6640625" customWidth="1"/>
    <col min="10" max="10" width="10.88671875" customWidth="1"/>
    <col min="11" max="11" width="11.33203125" customWidth="1"/>
    <col min="12" max="12" width="12.88671875" customWidth="1"/>
    <col min="18" max="18" width="12.109375" customWidth="1"/>
  </cols>
  <sheetData>
    <row r="1" spans="2:27" ht="13.8" thickBot="1"/>
    <row r="2" spans="2:27" ht="20.399999999999999">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2" customHeight="1">
      <c r="A19" s="194"/>
      <c r="B19" s="199" t="s">
        <v>376</v>
      </c>
      <c r="C19" s="199"/>
      <c r="D19" s="199"/>
      <c r="E19" s="199"/>
      <c r="F19" s="199"/>
      <c r="G19" s="199"/>
      <c r="H19" s="199"/>
      <c r="I19" s="200"/>
      <c r="J19" s="200"/>
      <c r="K19" s="200"/>
      <c r="L19" s="200"/>
      <c r="M19" s="194"/>
      <c r="N19" s="194"/>
      <c r="O19" s="194"/>
      <c r="P19" s="194"/>
      <c r="Q19" s="194"/>
      <c r="R19" s="194"/>
    </row>
    <row r="20" spans="1:19" ht="77.400000000000006"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379</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781" t="s">
        <v>374</v>
      </c>
      <c r="C33" s="781"/>
      <c r="D33" s="781"/>
      <c r="E33" s="781"/>
      <c r="F33" s="782"/>
      <c r="G33" s="782"/>
      <c r="H33" s="782"/>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xr:uid="{00000000-0002-0000-0900-000000000000}">
      <formula1>0</formula1>
      <formula2>#REF!</formula2>
    </dataValidation>
  </dataValidations>
  <pageMargins left="0.7" right="0.7" top="0.75" bottom="0.75" header="0.3" footer="0.3"/>
  <pageSetup paperSize="9" scale="49"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5"/>
  <dimension ref="A1:Y16"/>
  <sheetViews>
    <sheetView workbookViewId="0">
      <selection activeCell="B22" sqref="B22"/>
    </sheetView>
  </sheetViews>
  <sheetFormatPr defaultRowHeight="13.2"/>
  <cols>
    <col min="1" max="1" width="29.33203125" bestFit="1" customWidth="1"/>
    <col min="2" max="4" width="9.5546875" bestFit="1" customWidth="1"/>
  </cols>
  <sheetData>
    <row r="1" spans="1:25" ht="13.8" thickBot="1"/>
    <row r="2" spans="1:25" ht="20.399999999999999">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6"/>
  <dimension ref="A1:Y342"/>
  <sheetViews>
    <sheetView topLeftCell="A76" workbookViewId="0">
      <selection activeCell="O22" sqref="O22"/>
    </sheetView>
  </sheetViews>
  <sheetFormatPr defaultRowHeight="13.2"/>
  <cols>
    <col min="1" max="1" width="21.109375" bestFit="1" customWidth="1"/>
    <col min="9" max="9" width="12.44140625" customWidth="1"/>
  </cols>
  <sheetData>
    <row r="1" spans="1:11">
      <c r="A1" s="783" t="s">
        <v>267</v>
      </c>
      <c r="B1" s="783"/>
      <c r="C1" s="783"/>
      <c r="D1" s="783"/>
      <c r="E1" s="783"/>
      <c r="F1" s="783"/>
      <c r="G1" s="783"/>
      <c r="H1" s="783"/>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8" thickBot="1">
      <c r="A26" s="91"/>
      <c r="B26" s="89"/>
      <c r="C26" s="89"/>
      <c r="D26" s="89"/>
      <c r="E26" s="89"/>
      <c r="F26" s="89"/>
      <c r="G26" s="89"/>
      <c r="H26" s="89"/>
    </row>
    <row r="27" spans="1:25">
      <c r="A27" s="784" t="s">
        <v>268</v>
      </c>
      <c r="B27" s="786" t="s">
        <v>269</v>
      </c>
      <c r="C27" s="787"/>
      <c r="D27" s="787"/>
      <c r="E27" s="787"/>
      <c r="F27" s="787"/>
      <c r="G27" s="787"/>
      <c r="H27" s="788"/>
      <c r="I27" s="789" t="s">
        <v>316</v>
      </c>
      <c r="J27" s="790"/>
      <c r="K27" s="790"/>
      <c r="L27" s="790"/>
      <c r="M27" s="791"/>
      <c r="N27" s="789" t="s">
        <v>317</v>
      </c>
      <c r="O27" s="790"/>
      <c r="P27" s="790"/>
      <c r="Q27" s="789" t="s">
        <v>322</v>
      </c>
      <c r="R27" s="790"/>
      <c r="S27" s="790"/>
      <c r="T27" s="790"/>
      <c r="U27" s="790"/>
      <c r="V27" s="790"/>
      <c r="W27" s="791"/>
      <c r="X27" s="789" t="s">
        <v>330</v>
      </c>
      <c r="Y27" s="791"/>
    </row>
    <row r="28" spans="1:25" ht="20.399999999999999">
      <c r="A28" s="785"/>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8"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8" thickBot="1">
      <c r="A49" s="91"/>
      <c r="B49" s="90"/>
      <c r="C49" s="90"/>
      <c r="D49" s="90"/>
      <c r="E49" s="90"/>
      <c r="F49" s="90"/>
      <c r="G49" s="90"/>
      <c r="H49" s="90"/>
    </row>
    <row r="50" spans="1:25">
      <c r="A50" s="784" t="s">
        <v>274</v>
      </c>
      <c r="B50" s="786" t="s">
        <v>269</v>
      </c>
      <c r="C50" s="787"/>
      <c r="D50" s="787"/>
      <c r="E50" s="787"/>
      <c r="F50" s="787"/>
      <c r="G50" s="787"/>
      <c r="H50" s="788"/>
      <c r="I50" s="789" t="s">
        <v>316</v>
      </c>
      <c r="J50" s="790"/>
      <c r="K50" s="790"/>
      <c r="L50" s="790"/>
      <c r="M50" s="791"/>
      <c r="N50" s="789" t="s">
        <v>317</v>
      </c>
      <c r="O50" s="790"/>
      <c r="P50" s="790"/>
      <c r="Q50" s="790" t="s">
        <v>322</v>
      </c>
      <c r="R50" s="790"/>
      <c r="S50" s="790"/>
      <c r="T50" s="790"/>
      <c r="U50" s="790"/>
      <c r="V50" s="790"/>
      <c r="W50" s="791"/>
      <c r="X50" s="789" t="s">
        <v>330</v>
      </c>
      <c r="Y50" s="791"/>
    </row>
    <row r="51" spans="1:25" ht="20.399999999999999">
      <c r="A51" s="785"/>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8"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8" thickBot="1">
      <c r="A72" s="91"/>
      <c r="B72" s="90"/>
      <c r="C72" s="90"/>
      <c r="D72" s="90"/>
      <c r="E72" s="90"/>
      <c r="F72" s="90"/>
      <c r="G72" s="90"/>
      <c r="H72" s="90"/>
    </row>
    <row r="73" spans="1:25">
      <c r="A73" s="784" t="s">
        <v>275</v>
      </c>
      <c r="B73" s="786" t="s">
        <v>269</v>
      </c>
      <c r="C73" s="787"/>
      <c r="D73" s="787"/>
      <c r="E73" s="787"/>
      <c r="F73" s="787"/>
      <c r="G73" s="787"/>
      <c r="H73" s="788"/>
      <c r="I73" s="789" t="s">
        <v>316</v>
      </c>
      <c r="J73" s="790"/>
      <c r="K73" s="790"/>
      <c r="L73" s="790"/>
      <c r="M73" s="791"/>
      <c r="N73" s="789" t="s">
        <v>317</v>
      </c>
      <c r="O73" s="790"/>
      <c r="P73" s="790"/>
      <c r="Q73" s="792" t="s">
        <v>322</v>
      </c>
      <c r="R73" s="793"/>
      <c r="S73" s="793"/>
      <c r="T73" s="793"/>
      <c r="U73" s="793"/>
      <c r="V73" s="793"/>
      <c r="W73" s="794"/>
      <c r="X73" s="789" t="s">
        <v>330</v>
      </c>
      <c r="Y73" s="791"/>
    </row>
    <row r="74" spans="1:25" ht="20.399999999999999">
      <c r="A74" s="785"/>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8"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8" thickBot="1">
      <c r="A95" s="91"/>
      <c r="B95" s="90"/>
      <c r="C95" s="90"/>
      <c r="D95" s="90"/>
      <c r="E95" s="90"/>
      <c r="F95" s="90"/>
      <c r="G95" s="90"/>
      <c r="H95" s="90"/>
    </row>
    <row r="96" spans="1:25">
      <c r="A96" s="784" t="s">
        <v>276</v>
      </c>
      <c r="B96" s="786" t="s">
        <v>269</v>
      </c>
      <c r="C96" s="787"/>
      <c r="D96" s="787"/>
      <c r="E96" s="787"/>
      <c r="F96" s="787"/>
      <c r="G96" s="787"/>
      <c r="H96" s="788"/>
      <c r="I96" s="789" t="s">
        <v>316</v>
      </c>
      <c r="J96" s="790"/>
      <c r="K96" s="790"/>
      <c r="L96" s="790"/>
      <c r="M96" s="791"/>
      <c r="N96" s="789" t="s">
        <v>317</v>
      </c>
      <c r="O96" s="790"/>
      <c r="P96" s="790"/>
      <c r="Q96" s="789" t="s">
        <v>322</v>
      </c>
      <c r="R96" s="790"/>
      <c r="S96" s="790"/>
      <c r="T96" s="790"/>
      <c r="U96" s="790"/>
      <c r="V96" s="790"/>
      <c r="W96" s="791"/>
      <c r="X96" s="789" t="s">
        <v>330</v>
      </c>
      <c r="Y96" s="791"/>
    </row>
    <row r="97" spans="1:25" ht="20.399999999999999">
      <c r="A97" s="785"/>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8"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8" thickBot="1">
      <c r="A118" s="91"/>
      <c r="B118" s="90"/>
      <c r="C118" s="90"/>
      <c r="D118" s="90"/>
      <c r="E118" s="90"/>
      <c r="F118" s="90"/>
      <c r="G118" s="90"/>
      <c r="H118" s="90"/>
    </row>
    <row r="119" spans="1:25" ht="13.5" customHeight="1">
      <c r="A119" s="784" t="s">
        <v>285</v>
      </c>
      <c r="B119" s="786" t="s">
        <v>269</v>
      </c>
      <c r="C119" s="787"/>
      <c r="D119" s="787"/>
      <c r="E119" s="787"/>
      <c r="F119" s="787"/>
      <c r="G119" s="787"/>
      <c r="H119" s="788"/>
      <c r="I119" s="789" t="s">
        <v>316</v>
      </c>
      <c r="J119" s="790"/>
      <c r="K119" s="790"/>
      <c r="L119" s="790"/>
      <c r="M119" s="791"/>
      <c r="N119" s="789" t="s">
        <v>317</v>
      </c>
      <c r="O119" s="790"/>
      <c r="P119" s="790"/>
      <c r="Q119" s="789" t="s">
        <v>322</v>
      </c>
      <c r="R119" s="790"/>
      <c r="S119" s="790"/>
      <c r="T119" s="790"/>
      <c r="U119" s="790"/>
      <c r="V119" s="790"/>
      <c r="W119" s="791"/>
      <c r="X119" s="789" t="s">
        <v>330</v>
      </c>
      <c r="Y119" s="791"/>
    </row>
    <row r="120" spans="1:25" ht="20.399999999999999">
      <c r="A120" s="785"/>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8"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8" thickBot="1">
      <c r="A141" s="91"/>
      <c r="B141" s="90"/>
      <c r="C141" s="90"/>
      <c r="D141" s="90"/>
      <c r="E141" s="90"/>
      <c r="F141" s="90"/>
      <c r="G141" s="90"/>
      <c r="H141" s="90"/>
    </row>
    <row r="142" spans="1:25">
      <c r="A142" s="784" t="s">
        <v>286</v>
      </c>
      <c r="B142" s="786" t="s">
        <v>269</v>
      </c>
      <c r="C142" s="787"/>
      <c r="D142" s="787"/>
      <c r="E142" s="787"/>
      <c r="F142" s="787"/>
      <c r="G142" s="787"/>
      <c r="H142" s="788"/>
      <c r="I142" s="789" t="s">
        <v>316</v>
      </c>
      <c r="J142" s="790"/>
      <c r="K142" s="790"/>
      <c r="L142" s="790"/>
      <c r="M142" s="791"/>
      <c r="N142" s="789" t="s">
        <v>317</v>
      </c>
      <c r="O142" s="790"/>
      <c r="P142" s="790"/>
      <c r="Q142" s="790" t="s">
        <v>322</v>
      </c>
      <c r="R142" s="790"/>
      <c r="S142" s="790"/>
      <c r="T142" s="790"/>
      <c r="U142" s="790"/>
      <c r="V142" s="790"/>
      <c r="W142" s="791"/>
      <c r="X142" s="789" t="s">
        <v>330</v>
      </c>
      <c r="Y142" s="791"/>
    </row>
    <row r="143" spans="1:25" ht="20.399999999999999">
      <c r="A143" s="785"/>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8"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8" thickBot="1">
      <c r="A164" s="91"/>
      <c r="B164" s="90"/>
      <c r="C164" s="90"/>
      <c r="D164" s="90"/>
      <c r="E164" s="90"/>
      <c r="F164" s="90"/>
      <c r="G164" s="90"/>
      <c r="H164" s="90"/>
    </row>
    <row r="165" spans="1:25" ht="13.5" customHeight="1">
      <c r="A165" s="784" t="s">
        <v>287</v>
      </c>
      <c r="B165" s="786" t="s">
        <v>269</v>
      </c>
      <c r="C165" s="787"/>
      <c r="D165" s="787"/>
      <c r="E165" s="787"/>
      <c r="F165" s="787"/>
      <c r="G165" s="787"/>
      <c r="H165" s="788"/>
      <c r="I165" s="789" t="s">
        <v>316</v>
      </c>
      <c r="J165" s="790"/>
      <c r="K165" s="790"/>
      <c r="L165" s="790"/>
      <c r="M165" s="791"/>
      <c r="N165" s="790" t="s">
        <v>317</v>
      </c>
      <c r="O165" s="790"/>
      <c r="P165" s="790"/>
      <c r="Q165" s="789" t="s">
        <v>322</v>
      </c>
      <c r="R165" s="790"/>
      <c r="S165" s="790"/>
      <c r="T165" s="790"/>
      <c r="U165" s="790"/>
      <c r="V165" s="790"/>
      <c r="W165" s="791"/>
      <c r="X165" s="789" t="s">
        <v>330</v>
      </c>
      <c r="Y165" s="791"/>
    </row>
    <row r="166" spans="1:25" ht="21" thickBot="1">
      <c r="A166" s="785"/>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8"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8" thickBot="1">
      <c r="A187" s="91"/>
      <c r="B187" s="90"/>
      <c r="C187" s="90"/>
      <c r="D187" s="90"/>
      <c r="E187" s="90"/>
      <c r="F187" s="90"/>
      <c r="G187" s="90"/>
      <c r="H187" s="90"/>
    </row>
    <row r="188" spans="1:25">
      <c r="A188" s="784" t="s">
        <v>288</v>
      </c>
      <c r="B188" s="786" t="s">
        <v>269</v>
      </c>
      <c r="C188" s="787"/>
      <c r="D188" s="787"/>
      <c r="E188" s="787"/>
      <c r="F188" s="787"/>
      <c r="G188" s="787"/>
      <c r="H188" s="788"/>
      <c r="I188" s="789" t="s">
        <v>316</v>
      </c>
      <c r="J188" s="790"/>
      <c r="K188" s="790"/>
      <c r="L188" s="790"/>
      <c r="M188" s="791"/>
      <c r="N188" s="789" t="s">
        <v>317</v>
      </c>
      <c r="O188" s="790"/>
      <c r="P188" s="790"/>
      <c r="Q188" s="790" t="s">
        <v>322</v>
      </c>
      <c r="R188" s="790"/>
      <c r="S188" s="790"/>
      <c r="T188" s="790"/>
      <c r="U188" s="790"/>
      <c r="V188" s="790"/>
      <c r="W188" s="790"/>
      <c r="X188" s="789" t="s">
        <v>330</v>
      </c>
      <c r="Y188" s="791"/>
    </row>
    <row r="189" spans="1:25" ht="20.399999999999999">
      <c r="A189" s="785"/>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8"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8" thickBot="1">
      <c r="A210" s="91"/>
      <c r="B210" s="90"/>
      <c r="C210" s="90"/>
      <c r="D210" s="90"/>
      <c r="E210" s="90"/>
      <c r="F210" s="90"/>
      <c r="G210" s="90"/>
      <c r="H210" s="90"/>
    </row>
    <row r="211" spans="1:25">
      <c r="A211" s="784" t="s">
        <v>289</v>
      </c>
      <c r="B211" s="786" t="s">
        <v>269</v>
      </c>
      <c r="C211" s="787"/>
      <c r="D211" s="787"/>
      <c r="E211" s="787"/>
      <c r="F211" s="787"/>
      <c r="G211" s="787"/>
      <c r="H211" s="788"/>
      <c r="I211" s="789" t="s">
        <v>316</v>
      </c>
      <c r="J211" s="790"/>
      <c r="K211" s="790"/>
      <c r="L211" s="790"/>
      <c r="M211" s="791"/>
      <c r="N211" s="790" t="s">
        <v>317</v>
      </c>
      <c r="O211" s="790"/>
      <c r="P211" s="790"/>
      <c r="Q211" s="789" t="s">
        <v>322</v>
      </c>
      <c r="R211" s="790"/>
      <c r="S211" s="790"/>
      <c r="T211" s="790"/>
      <c r="U211" s="790"/>
      <c r="V211" s="790"/>
      <c r="W211" s="790"/>
      <c r="X211" s="789" t="s">
        <v>330</v>
      </c>
      <c r="Y211" s="791"/>
    </row>
    <row r="212" spans="1:25" ht="20.399999999999999">
      <c r="A212" s="785"/>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8"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8" thickBot="1">
      <c r="A233" s="91"/>
      <c r="B233" s="90"/>
      <c r="C233" s="90"/>
      <c r="D233" s="90"/>
      <c r="E233" s="90"/>
      <c r="F233" s="90"/>
      <c r="G233" s="90"/>
      <c r="H233" s="90"/>
    </row>
    <row r="234" spans="1:25">
      <c r="A234" s="784" t="s">
        <v>290</v>
      </c>
      <c r="B234" s="786" t="s">
        <v>269</v>
      </c>
      <c r="C234" s="787"/>
      <c r="D234" s="787"/>
      <c r="E234" s="787"/>
      <c r="F234" s="787"/>
      <c r="G234" s="787"/>
      <c r="H234" s="788"/>
      <c r="I234" s="789" t="s">
        <v>316</v>
      </c>
      <c r="J234" s="790"/>
      <c r="K234" s="790"/>
      <c r="L234" s="790"/>
      <c r="M234" s="791"/>
      <c r="N234" s="789" t="s">
        <v>317</v>
      </c>
      <c r="O234" s="790"/>
      <c r="P234" s="790"/>
      <c r="Q234" s="789" t="s">
        <v>322</v>
      </c>
      <c r="R234" s="790"/>
      <c r="S234" s="790"/>
      <c r="T234" s="790"/>
      <c r="U234" s="790"/>
      <c r="V234" s="790"/>
      <c r="W234" s="791"/>
      <c r="X234" s="789" t="s">
        <v>330</v>
      </c>
      <c r="Y234" s="791"/>
    </row>
    <row r="235" spans="1:25" ht="20.399999999999999">
      <c r="A235" s="785"/>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8"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8" thickBot="1">
      <c r="A256" s="91"/>
      <c r="B256" s="90"/>
      <c r="C256" s="90"/>
      <c r="D256" s="90"/>
      <c r="E256" s="90"/>
      <c r="F256" s="90"/>
      <c r="G256" s="90"/>
      <c r="H256" s="90"/>
    </row>
    <row r="257" spans="1:25">
      <c r="A257" s="784" t="s">
        <v>291</v>
      </c>
      <c r="B257" s="786" t="s">
        <v>269</v>
      </c>
      <c r="C257" s="787"/>
      <c r="D257" s="787"/>
      <c r="E257" s="787"/>
      <c r="F257" s="787"/>
      <c r="G257" s="787"/>
      <c r="H257" s="788"/>
      <c r="I257" s="789" t="s">
        <v>316</v>
      </c>
      <c r="J257" s="790"/>
      <c r="K257" s="790"/>
      <c r="L257" s="790"/>
      <c r="M257" s="790"/>
      <c r="N257" s="792" t="s">
        <v>317</v>
      </c>
      <c r="O257" s="793"/>
      <c r="P257" s="793"/>
      <c r="Q257" s="792" t="s">
        <v>322</v>
      </c>
      <c r="R257" s="793"/>
      <c r="S257" s="793"/>
      <c r="T257" s="793"/>
      <c r="U257" s="793"/>
      <c r="V257" s="793"/>
      <c r="W257" s="794"/>
      <c r="X257" s="790" t="s">
        <v>330</v>
      </c>
      <c r="Y257" s="791"/>
    </row>
    <row r="258" spans="1:25" ht="20.399999999999999">
      <c r="A258" s="785"/>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8"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8" thickBot="1">
      <c r="A279" s="91"/>
      <c r="B279" s="90"/>
      <c r="C279" s="90"/>
      <c r="D279" s="90"/>
      <c r="E279" s="90"/>
      <c r="F279" s="90"/>
      <c r="G279" s="90"/>
      <c r="H279" s="90"/>
    </row>
    <row r="280" spans="1:25">
      <c r="A280" s="784" t="s">
        <v>299</v>
      </c>
      <c r="B280" s="786" t="s">
        <v>269</v>
      </c>
      <c r="C280" s="787"/>
      <c r="D280" s="787"/>
      <c r="E280" s="787"/>
      <c r="F280" s="787"/>
      <c r="G280" s="787"/>
      <c r="H280" s="788"/>
      <c r="I280" s="789" t="s">
        <v>316</v>
      </c>
      <c r="J280" s="790"/>
      <c r="K280" s="790"/>
      <c r="L280" s="790"/>
      <c r="M280" s="791"/>
      <c r="N280" s="789" t="s">
        <v>317</v>
      </c>
      <c r="O280" s="790"/>
      <c r="P280" s="790"/>
      <c r="Q280" s="789" t="s">
        <v>322</v>
      </c>
      <c r="R280" s="790"/>
      <c r="S280" s="790"/>
      <c r="T280" s="790"/>
      <c r="U280" s="790"/>
      <c r="V280" s="790"/>
      <c r="W280" s="791"/>
      <c r="X280" s="789" t="s">
        <v>330</v>
      </c>
      <c r="Y280" s="791"/>
    </row>
    <row r="281" spans="1:25" ht="20.399999999999999">
      <c r="A281" s="785"/>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8"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8" thickBot="1">
      <c r="A302" s="91"/>
      <c r="B302" s="113"/>
      <c r="C302" s="113"/>
      <c r="D302" s="113"/>
      <c r="E302" s="113"/>
      <c r="F302" s="113"/>
      <c r="G302" s="113"/>
      <c r="H302" s="114"/>
    </row>
    <row r="303" spans="1:25" ht="13.5" customHeight="1">
      <c r="A303" s="784" t="s">
        <v>300</v>
      </c>
      <c r="B303" s="786" t="s">
        <v>269</v>
      </c>
      <c r="C303" s="787"/>
      <c r="D303" s="787"/>
      <c r="E303" s="787"/>
      <c r="F303" s="787"/>
      <c r="G303" s="787"/>
      <c r="H303" s="788"/>
      <c r="I303" s="789" t="s">
        <v>316</v>
      </c>
      <c r="J303" s="790"/>
      <c r="K303" s="790"/>
      <c r="L303" s="790"/>
      <c r="M303" s="791"/>
      <c r="N303" s="789" t="s">
        <v>317</v>
      </c>
      <c r="O303" s="790"/>
      <c r="P303" s="790"/>
      <c r="Q303" s="789" t="s">
        <v>322</v>
      </c>
      <c r="R303" s="790"/>
      <c r="S303" s="790"/>
      <c r="T303" s="790"/>
      <c r="U303" s="790"/>
      <c r="V303" s="790"/>
      <c r="W303" s="791"/>
      <c r="X303" s="789" t="s">
        <v>330</v>
      </c>
      <c r="Y303" s="791"/>
    </row>
    <row r="304" spans="1:25" ht="20.399999999999999">
      <c r="A304" s="785"/>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8"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8" thickBot="1">
      <c r="A325" s="91"/>
      <c r="B325" s="90"/>
      <c r="C325" s="90"/>
      <c r="D325" s="90"/>
      <c r="E325" s="90"/>
      <c r="F325" s="90"/>
      <c r="G325" s="90"/>
      <c r="H325" s="90"/>
    </row>
    <row r="326" spans="1:25" ht="13.5" customHeight="1">
      <c r="A326" s="784" t="s">
        <v>313</v>
      </c>
      <c r="B326" s="786" t="s">
        <v>269</v>
      </c>
      <c r="C326" s="787"/>
      <c r="D326" s="787"/>
      <c r="E326" s="787"/>
      <c r="F326" s="787"/>
      <c r="G326" s="787"/>
      <c r="H326" s="788"/>
      <c r="I326" s="789" t="s">
        <v>316</v>
      </c>
      <c r="J326" s="790"/>
      <c r="K326" s="790"/>
      <c r="L326" s="790"/>
      <c r="M326" s="791"/>
      <c r="N326" s="789" t="s">
        <v>317</v>
      </c>
      <c r="O326" s="790"/>
      <c r="P326" s="790"/>
      <c r="Q326" s="789" t="s">
        <v>322</v>
      </c>
      <c r="R326" s="790"/>
      <c r="S326" s="790"/>
      <c r="T326" s="790"/>
      <c r="U326" s="790"/>
      <c r="V326" s="790"/>
      <c r="W326" s="791"/>
      <c r="X326" s="789" t="s">
        <v>330</v>
      </c>
      <c r="Y326" s="791"/>
    </row>
    <row r="327" spans="1:25" ht="20.399999999999999">
      <c r="A327" s="785"/>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8"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I326:M326"/>
    <mergeCell ref="N326:P326"/>
    <mergeCell ref="Q326:W326"/>
    <mergeCell ref="X326:Y326"/>
    <mergeCell ref="I280:M280"/>
    <mergeCell ref="N280:P280"/>
    <mergeCell ref="Q280:W280"/>
    <mergeCell ref="X280:Y280"/>
    <mergeCell ref="I303:M303"/>
    <mergeCell ref="N303:P303"/>
    <mergeCell ref="Q303:W303"/>
    <mergeCell ref="X303:Y303"/>
    <mergeCell ref="I234:M234"/>
    <mergeCell ref="N234:P234"/>
    <mergeCell ref="Q234:W234"/>
    <mergeCell ref="X234:Y234"/>
    <mergeCell ref="I257:M257"/>
    <mergeCell ref="N257:P257"/>
    <mergeCell ref="Q257:W257"/>
    <mergeCell ref="X257:Y257"/>
    <mergeCell ref="I188:M188"/>
    <mergeCell ref="N188:P188"/>
    <mergeCell ref="Q188:W188"/>
    <mergeCell ref="X188:Y188"/>
    <mergeCell ref="I211:M211"/>
    <mergeCell ref="N211:P211"/>
    <mergeCell ref="Q211:W211"/>
    <mergeCell ref="X211:Y211"/>
    <mergeCell ref="N142:P142"/>
    <mergeCell ref="Q142:W142"/>
    <mergeCell ref="X142:Y142"/>
    <mergeCell ref="I165:M165"/>
    <mergeCell ref="N165:P165"/>
    <mergeCell ref="Q165:W165"/>
    <mergeCell ref="X165:Y165"/>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A326:A327"/>
    <mergeCell ref="A303:A304"/>
    <mergeCell ref="A280:A281"/>
    <mergeCell ref="A257:A258"/>
    <mergeCell ref="A234:A23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U103"/>
  <sheetViews>
    <sheetView topLeftCell="E4" zoomScale="85" zoomScaleNormal="85" workbookViewId="0">
      <selection activeCell="S27" sqref="S27"/>
    </sheetView>
  </sheetViews>
  <sheetFormatPr defaultColWidth="9.109375" defaultRowHeight="13.2"/>
  <cols>
    <col min="1" max="1" width="28.33203125" style="371" customWidth="1" collapsed="1"/>
    <col min="2" max="2" width="11.6640625" style="371" customWidth="1" collapsed="1"/>
    <col min="3" max="3" width="12.6640625" style="371" customWidth="1" collapsed="1"/>
    <col min="4" max="4" width="9.88671875" style="371" customWidth="1" collapsed="1"/>
    <col min="5" max="5" width="9.88671875" style="371" bestFit="1" customWidth="1" collapsed="1"/>
    <col min="6" max="7" width="9.88671875" style="371" customWidth="1" collapsed="1"/>
    <col min="8" max="8" width="12.5546875" style="371" customWidth="1" collapsed="1"/>
    <col min="9" max="11" width="10.33203125" style="371" customWidth="1"/>
    <col min="12" max="12" width="9.6640625" style="371" bestFit="1" customWidth="1"/>
    <col min="13" max="13" width="10.44140625" style="371" customWidth="1"/>
    <col min="14" max="14" width="10.33203125" style="371" customWidth="1"/>
    <col min="15" max="15" width="11.5546875" style="371" customWidth="1"/>
    <col min="16" max="16" width="5.6640625" style="371" customWidth="1"/>
    <col min="17" max="17" width="11.88671875" style="371" customWidth="1"/>
    <col min="18" max="18" width="20.5546875" style="371" customWidth="1"/>
    <col min="19" max="19" width="13" style="371" customWidth="1"/>
    <col min="20" max="20" width="16.5546875" style="371" customWidth="1"/>
    <col min="21" max="21" width="25.44140625" style="371" customWidth="1"/>
    <col min="22" max="16384" width="9.109375" style="371"/>
  </cols>
  <sheetData>
    <row r="1" spans="1:21">
      <c r="A1" s="370"/>
      <c r="B1" s="370"/>
      <c r="G1" s="372"/>
    </row>
    <row r="2" spans="1:21" ht="25.5" customHeight="1">
      <c r="A2" s="644" t="s">
        <v>384</v>
      </c>
      <c r="B2" s="622" t="s">
        <v>385</v>
      </c>
      <c r="C2" s="647" t="s">
        <v>386</v>
      </c>
      <c r="D2" s="648"/>
      <c r="E2" s="649"/>
      <c r="F2" s="640" t="s">
        <v>387</v>
      </c>
      <c r="G2" s="641"/>
      <c r="H2" s="641"/>
      <c r="I2" s="642"/>
      <c r="J2" s="639" t="s">
        <v>400</v>
      </c>
      <c r="K2" s="643" t="s">
        <v>777</v>
      </c>
      <c r="L2" s="643"/>
      <c r="M2" s="622" t="s">
        <v>782</v>
      </c>
      <c r="N2" s="622" t="s">
        <v>783</v>
      </c>
      <c r="O2" s="639" t="s">
        <v>176</v>
      </c>
      <c r="P2" s="373"/>
    </row>
    <row r="3" spans="1:21" ht="22.5" customHeight="1">
      <c r="A3" s="645"/>
      <c r="B3" s="623"/>
      <c r="C3" s="628" t="s">
        <v>388</v>
      </c>
      <c r="D3" s="628" t="s">
        <v>389</v>
      </c>
      <c r="E3" s="630" t="s">
        <v>390</v>
      </c>
      <c r="F3" s="630" t="s">
        <v>391</v>
      </c>
      <c r="G3" s="632" t="s">
        <v>392</v>
      </c>
      <c r="H3" s="622" t="s">
        <v>433</v>
      </c>
      <c r="I3" s="630" t="s">
        <v>434</v>
      </c>
      <c r="J3" s="639"/>
      <c r="K3" s="622" t="s">
        <v>422</v>
      </c>
      <c r="L3" s="622" t="s">
        <v>423</v>
      </c>
      <c r="M3" s="623"/>
      <c r="N3" s="623"/>
      <c r="O3" s="639"/>
      <c r="P3" s="373"/>
    </row>
    <row r="4" spans="1:21" ht="24" customHeight="1">
      <c r="A4" s="646"/>
      <c r="B4" s="624"/>
      <c r="C4" s="629"/>
      <c r="D4" s="629"/>
      <c r="E4" s="631"/>
      <c r="F4" s="631"/>
      <c r="G4" s="633"/>
      <c r="H4" s="624"/>
      <c r="I4" s="631"/>
      <c r="J4" s="639"/>
      <c r="K4" s="624"/>
      <c r="L4" s="624"/>
      <c r="M4" s="624"/>
      <c r="N4" s="624"/>
      <c r="O4" s="639"/>
      <c r="P4" s="373"/>
      <c r="U4" s="374"/>
    </row>
    <row r="5" spans="1:21">
      <c r="A5" s="375" t="s">
        <v>393</v>
      </c>
      <c r="B5" s="376">
        <v>100</v>
      </c>
      <c r="C5" s="377"/>
      <c r="D5" s="202"/>
      <c r="E5" s="204">
        <f>F7</f>
        <v>9</v>
      </c>
      <c r="F5" s="204"/>
      <c r="G5" s="205">
        <f>ROUND((B5+C5+D5)*0.02,0)</f>
        <v>2</v>
      </c>
      <c r="H5" s="377">
        <v>15</v>
      </c>
      <c r="I5" s="377">
        <v>1</v>
      </c>
      <c r="J5" s="206">
        <f>B5+(C5+D5+E5)-(F5+G5+H5+I5)</f>
        <v>91</v>
      </c>
      <c r="K5" s="203">
        <v>230000</v>
      </c>
      <c r="L5" s="203"/>
      <c r="M5" s="203">
        <v>200</v>
      </c>
      <c r="N5" s="203">
        <v>1300</v>
      </c>
      <c r="O5" s="207">
        <f>IF(AND(L5&gt;0,M5&gt;0,N5&gt;0),"нет",(H5*K5)+(I5*L5)+(M5*N5))</f>
        <v>3710000</v>
      </c>
      <c r="P5" s="378"/>
    </row>
    <row r="6" spans="1:21">
      <c r="A6" s="379" t="s">
        <v>394</v>
      </c>
      <c r="B6" s="376">
        <v>10</v>
      </c>
      <c r="C6" s="377"/>
      <c r="D6" s="202"/>
      <c r="E6" s="204">
        <f t="shared" ref="E6:E10" si="0">F8</f>
        <v>9</v>
      </c>
      <c r="F6" s="204"/>
      <c r="G6" s="205">
        <f t="shared" ref="G6:G12" si="1">ROUND((B6+C6+D6)*0.02,0)</f>
        <v>0</v>
      </c>
      <c r="H6" s="377">
        <v>1</v>
      </c>
      <c r="I6" s="377">
        <v>2</v>
      </c>
      <c r="J6" s="206">
        <f t="shared" ref="J6:J12" si="2">B6+(C6+D6+E6)-(F6+G6+H6+I6)</f>
        <v>16</v>
      </c>
      <c r="K6" s="203">
        <v>290000</v>
      </c>
      <c r="L6" s="203">
        <v>250000</v>
      </c>
      <c r="M6" s="203"/>
      <c r="N6" s="203"/>
      <c r="O6" s="207">
        <f t="shared" ref="O6:O12" si="3">IF(AND(L6&gt;0,M6&gt;0,N6&gt;0),"нет",(H6*K6)+(I6*L6)+(M6*N6))</f>
        <v>790000</v>
      </c>
      <c r="P6" s="378"/>
    </row>
    <row r="7" spans="1:21">
      <c r="A7" s="379" t="s">
        <v>401</v>
      </c>
      <c r="B7" s="376">
        <v>20</v>
      </c>
      <c r="C7" s="377"/>
      <c r="D7" s="202"/>
      <c r="E7" s="204">
        <f t="shared" si="0"/>
        <v>19</v>
      </c>
      <c r="F7" s="204">
        <f>B7-G7-H7-I7</f>
        <v>9</v>
      </c>
      <c r="G7" s="205">
        <f t="shared" si="1"/>
        <v>0</v>
      </c>
      <c r="H7" s="377">
        <v>1</v>
      </c>
      <c r="I7" s="377">
        <v>10</v>
      </c>
      <c r="J7" s="206">
        <f t="shared" si="2"/>
        <v>19</v>
      </c>
      <c r="K7" s="203">
        <v>200000</v>
      </c>
      <c r="L7" s="203">
        <v>170000</v>
      </c>
      <c r="M7" s="203"/>
      <c r="N7" s="203"/>
      <c r="O7" s="207">
        <f t="shared" si="3"/>
        <v>1900000</v>
      </c>
      <c r="P7" s="378"/>
    </row>
    <row r="8" spans="1:21">
      <c r="A8" s="379" t="s">
        <v>402</v>
      </c>
      <c r="B8" s="376">
        <v>20</v>
      </c>
      <c r="C8" s="377"/>
      <c r="D8" s="202"/>
      <c r="E8" s="204">
        <f t="shared" si="0"/>
        <v>29</v>
      </c>
      <c r="F8" s="204">
        <f>B8-G8-H8-I8</f>
        <v>9</v>
      </c>
      <c r="G8" s="205">
        <f t="shared" si="1"/>
        <v>0</v>
      </c>
      <c r="H8" s="377">
        <v>1</v>
      </c>
      <c r="I8" s="377">
        <v>10</v>
      </c>
      <c r="J8" s="206">
        <f t="shared" si="2"/>
        <v>29</v>
      </c>
      <c r="K8" s="203">
        <v>220000</v>
      </c>
      <c r="L8" s="203">
        <v>200000</v>
      </c>
      <c r="M8" s="203"/>
      <c r="N8" s="203"/>
      <c r="O8" s="207">
        <f t="shared" si="3"/>
        <v>2220000</v>
      </c>
      <c r="P8" s="378"/>
    </row>
    <row r="9" spans="1:21">
      <c r="A9" s="379" t="s">
        <v>395</v>
      </c>
      <c r="B9" s="376">
        <v>20</v>
      </c>
      <c r="C9" s="377"/>
      <c r="D9" s="202"/>
      <c r="E9" s="204">
        <f>F11</f>
        <v>33</v>
      </c>
      <c r="F9" s="204">
        <f>B9-G9-H9-I9</f>
        <v>19</v>
      </c>
      <c r="G9" s="205">
        <f t="shared" si="1"/>
        <v>0</v>
      </c>
      <c r="H9" s="377">
        <v>1</v>
      </c>
      <c r="I9" s="377"/>
      <c r="J9" s="206">
        <f t="shared" si="2"/>
        <v>33</v>
      </c>
      <c r="K9" s="203">
        <v>190000</v>
      </c>
      <c r="L9" s="203"/>
      <c r="M9" s="203"/>
      <c r="N9" s="203"/>
      <c r="O9" s="207">
        <f t="shared" si="3"/>
        <v>190000</v>
      </c>
      <c r="P9" s="378"/>
    </row>
    <row r="10" spans="1:21">
      <c r="A10" s="379" t="s">
        <v>396</v>
      </c>
      <c r="B10" s="376">
        <v>30</v>
      </c>
      <c r="C10" s="377"/>
      <c r="D10" s="202"/>
      <c r="E10" s="204">
        <f t="shared" si="0"/>
        <v>43</v>
      </c>
      <c r="F10" s="204">
        <f>B10-G10-H10-I10</f>
        <v>29</v>
      </c>
      <c r="G10" s="205">
        <f t="shared" si="1"/>
        <v>1</v>
      </c>
      <c r="H10" s="377">
        <v>0</v>
      </c>
      <c r="I10" s="377"/>
      <c r="J10" s="206">
        <f t="shared" si="2"/>
        <v>43</v>
      </c>
      <c r="K10" s="203">
        <v>0</v>
      </c>
      <c r="L10" s="203"/>
      <c r="M10" s="203"/>
      <c r="N10" s="203"/>
      <c r="O10" s="207">
        <f t="shared" si="3"/>
        <v>0</v>
      </c>
      <c r="P10" s="378"/>
    </row>
    <row r="11" spans="1:21">
      <c r="A11" s="379" t="s">
        <v>397</v>
      </c>
      <c r="B11" s="376">
        <v>40</v>
      </c>
      <c r="C11" s="207">
        <f>ROUND(B5*0.7/2,0)</f>
        <v>35</v>
      </c>
      <c r="D11" s="202"/>
      <c r="E11" s="204"/>
      <c r="F11" s="204">
        <f>IF((B11-G11-H11)&gt;0,B11-G11-H11,0)</f>
        <v>33</v>
      </c>
      <c r="G11" s="205">
        <f>ROUND((B11+C11+D11)*0.02,0)</f>
        <v>2</v>
      </c>
      <c r="H11" s="377">
        <v>5</v>
      </c>
      <c r="I11" s="377"/>
      <c r="J11" s="206">
        <f t="shared" si="2"/>
        <v>35</v>
      </c>
      <c r="K11" s="203">
        <v>120000</v>
      </c>
      <c r="L11" s="203"/>
      <c r="M11" s="203"/>
      <c r="N11" s="203"/>
      <c r="O11" s="207">
        <f t="shared" si="3"/>
        <v>600000</v>
      </c>
      <c r="P11" s="378"/>
      <c r="R11" s="380"/>
      <c r="S11" s="380"/>
      <c r="T11" s="380"/>
      <c r="U11" s="380"/>
    </row>
    <row r="12" spans="1:21">
      <c r="A12" s="379" t="s">
        <v>398</v>
      </c>
      <c r="B12" s="376">
        <v>50</v>
      </c>
      <c r="C12" s="207">
        <f>C11</f>
        <v>35</v>
      </c>
      <c r="D12" s="202"/>
      <c r="E12" s="204"/>
      <c r="F12" s="204">
        <f>IF((B12-G12-H12)&gt;0,B12-G12-H12,0)</f>
        <v>43</v>
      </c>
      <c r="G12" s="205">
        <f t="shared" si="1"/>
        <v>2</v>
      </c>
      <c r="H12" s="377">
        <v>5</v>
      </c>
      <c r="I12" s="377"/>
      <c r="J12" s="206">
        <f t="shared" si="2"/>
        <v>35</v>
      </c>
      <c r="K12" s="203">
        <v>130000</v>
      </c>
      <c r="L12" s="203"/>
      <c r="M12" s="203"/>
      <c r="N12" s="203"/>
      <c r="O12" s="207">
        <f t="shared" si="3"/>
        <v>650000</v>
      </c>
      <c r="P12" s="378"/>
      <c r="R12" s="458"/>
      <c r="S12" s="458" t="s">
        <v>446</v>
      </c>
      <c r="T12" s="458" t="s">
        <v>448</v>
      </c>
      <c r="U12" s="458" t="s">
        <v>784</v>
      </c>
    </row>
    <row r="13" spans="1:21">
      <c r="A13" s="381" t="s">
        <v>399</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10060000</v>
      </c>
      <c r="P13" s="383"/>
      <c r="R13" s="459" t="s">
        <v>380</v>
      </c>
      <c r="S13" s="211">
        <v>0.7</v>
      </c>
      <c r="T13" s="294">
        <v>0.02</v>
      </c>
      <c r="U13" s="625" t="s">
        <v>790</v>
      </c>
    </row>
    <row r="14" spans="1:21">
      <c r="A14" s="370"/>
      <c r="B14" s="370"/>
      <c r="R14" s="459" t="s">
        <v>381</v>
      </c>
      <c r="S14" s="211">
        <v>0.85</v>
      </c>
      <c r="T14" s="294">
        <v>0.02</v>
      </c>
      <c r="U14" s="626"/>
    </row>
    <row r="15" spans="1:21" ht="12.75" customHeight="1">
      <c r="A15" s="644" t="s">
        <v>384</v>
      </c>
      <c r="B15" s="622" t="s">
        <v>385</v>
      </c>
      <c r="C15" s="650" t="s">
        <v>386</v>
      </c>
      <c r="D15" s="651"/>
      <c r="E15" s="652"/>
      <c r="F15" s="636" t="s">
        <v>387</v>
      </c>
      <c r="G15" s="637"/>
      <c r="H15" s="637"/>
      <c r="I15" s="638"/>
      <c r="J15" s="622" t="s">
        <v>400</v>
      </c>
      <c r="K15" s="643" t="s">
        <v>178</v>
      </c>
      <c r="L15" s="643"/>
      <c r="M15" s="622" t="s">
        <v>782</v>
      </c>
      <c r="N15" s="622" t="s">
        <v>783</v>
      </c>
      <c r="O15" s="639" t="s">
        <v>176</v>
      </c>
      <c r="P15" s="373"/>
      <c r="R15" s="459" t="s">
        <v>447</v>
      </c>
      <c r="S15" s="211">
        <v>0.6</v>
      </c>
      <c r="T15" s="294">
        <v>0.02</v>
      </c>
      <c r="U15" s="627"/>
    </row>
    <row r="16" spans="1:21" ht="20.25" customHeight="1">
      <c r="A16" s="645"/>
      <c r="B16" s="623"/>
      <c r="C16" s="628" t="s">
        <v>388</v>
      </c>
      <c r="D16" s="628" t="s">
        <v>389</v>
      </c>
      <c r="E16" s="622" t="s">
        <v>390</v>
      </c>
      <c r="F16" s="622" t="s">
        <v>391</v>
      </c>
      <c r="G16" s="634" t="s">
        <v>392</v>
      </c>
      <c r="H16" s="622" t="s">
        <v>433</v>
      </c>
      <c r="I16" s="622" t="s">
        <v>434</v>
      </c>
      <c r="J16" s="623"/>
      <c r="K16" s="622" t="s">
        <v>422</v>
      </c>
      <c r="L16" s="622" t="s">
        <v>423</v>
      </c>
      <c r="M16" s="623"/>
      <c r="N16" s="623"/>
      <c r="O16" s="639"/>
      <c r="P16" s="373"/>
    </row>
    <row r="17" spans="1:18" ht="27" customHeight="1">
      <c r="A17" s="646"/>
      <c r="B17" s="624"/>
      <c r="C17" s="629"/>
      <c r="D17" s="629"/>
      <c r="E17" s="624"/>
      <c r="F17" s="624"/>
      <c r="G17" s="635"/>
      <c r="H17" s="624"/>
      <c r="I17" s="624"/>
      <c r="J17" s="624"/>
      <c r="K17" s="624"/>
      <c r="L17" s="624"/>
      <c r="M17" s="624"/>
      <c r="N17" s="624"/>
      <c r="O17" s="639"/>
      <c r="P17" s="373"/>
    </row>
    <row r="18" spans="1:18">
      <c r="A18" s="375" t="s">
        <v>403</v>
      </c>
      <c r="B18" s="376">
        <v>10</v>
      </c>
      <c r="C18" s="377"/>
      <c r="D18" s="202"/>
      <c r="E18" s="204">
        <f>F22*0.5</f>
        <v>4.5</v>
      </c>
      <c r="F18" s="204"/>
      <c r="G18" s="205">
        <f>ROUND((B18+C18+D18)*0.02,0)</f>
        <v>0</v>
      </c>
      <c r="H18" s="377">
        <v>1</v>
      </c>
      <c r="I18" s="377">
        <v>1</v>
      </c>
      <c r="J18" s="206">
        <f>B18+(C18+D18+E18)-(F18+G18+H18+I18)</f>
        <v>12.5</v>
      </c>
      <c r="K18" s="203">
        <v>50000</v>
      </c>
      <c r="L18" s="203">
        <v>45000</v>
      </c>
      <c r="M18" s="203"/>
      <c r="N18" s="203"/>
      <c r="O18" s="207">
        <f>IF(AND(L18&gt;0,M18&gt;0,N18&gt;0),"нет",(H18*K18)+(I18*L18)+(M18*N18))</f>
        <v>95000</v>
      </c>
      <c r="P18" s="378"/>
    </row>
    <row r="19" spans="1:18">
      <c r="A19" s="379" t="s">
        <v>406</v>
      </c>
      <c r="B19" s="376">
        <v>30</v>
      </c>
      <c r="C19" s="377"/>
      <c r="D19" s="202"/>
      <c r="E19" s="204">
        <f>F22*0.5</f>
        <v>4.5</v>
      </c>
      <c r="F19" s="295"/>
      <c r="G19" s="205">
        <f t="shared" ref="G19:G23" si="5">ROUND((B19+C19+D19)*0.02,0)</f>
        <v>1</v>
      </c>
      <c r="H19" s="377"/>
      <c r="I19" s="377">
        <v>1</v>
      </c>
      <c r="J19" s="206">
        <f t="shared" ref="J19:J23" si="6">B19+(C19+D19+E19)-(F19+G19+H19+I19)</f>
        <v>32.5</v>
      </c>
      <c r="K19" s="203"/>
      <c r="L19" s="203">
        <v>40000</v>
      </c>
      <c r="M19" s="203"/>
      <c r="N19" s="203"/>
      <c r="O19" s="207">
        <f t="shared" ref="O19:O23" si="7">IF(AND(L19&gt;0,M19&gt;0,N19&gt;0),"нет",(H19*K19)+(I19*L19)+(M19*N19))</f>
        <v>40000</v>
      </c>
      <c r="P19" s="378"/>
    </row>
    <row r="20" spans="1:18">
      <c r="A20" s="379" t="s">
        <v>404</v>
      </c>
      <c r="B20" s="376">
        <v>100</v>
      </c>
      <c r="C20" s="377"/>
      <c r="D20" s="202"/>
      <c r="E20" s="204">
        <f>F21</f>
        <v>29</v>
      </c>
      <c r="F20" s="204"/>
      <c r="G20" s="205">
        <f>ROUND((B20+C20+D20)*0.02,0)</f>
        <v>2</v>
      </c>
      <c r="H20" s="377">
        <v>25</v>
      </c>
      <c r="I20" s="377">
        <v>1</v>
      </c>
      <c r="J20" s="206">
        <f t="shared" si="6"/>
        <v>101</v>
      </c>
      <c r="K20" s="203">
        <v>45000</v>
      </c>
      <c r="L20" s="203">
        <v>40000</v>
      </c>
      <c r="M20" s="203"/>
      <c r="N20" s="203"/>
      <c r="O20" s="207">
        <f t="shared" si="7"/>
        <v>1165000</v>
      </c>
      <c r="P20" s="378"/>
      <c r="R20" s="384"/>
    </row>
    <row r="21" spans="1:18">
      <c r="A21" s="379" t="s">
        <v>405</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409</v>
      </c>
      <c r="B22" s="376">
        <v>10</v>
      </c>
      <c r="C22" s="207">
        <f>ROUND(B20*0.85/2,0)</f>
        <v>43</v>
      </c>
      <c r="D22" s="202"/>
      <c r="E22" s="204"/>
      <c r="F22" s="204">
        <f>IF((B22-G22-H22)&gt;0,B22-G22-H22,0)</f>
        <v>9</v>
      </c>
      <c r="G22" s="205">
        <f t="shared" si="5"/>
        <v>1</v>
      </c>
      <c r="H22" s="377"/>
      <c r="I22" s="377">
        <v>1</v>
      </c>
      <c r="J22" s="206">
        <f t="shared" si="6"/>
        <v>42</v>
      </c>
      <c r="K22" s="203"/>
      <c r="L22" s="203">
        <v>30000</v>
      </c>
      <c r="M22" s="203"/>
      <c r="N22" s="203"/>
      <c r="O22" s="207">
        <f t="shared" si="7"/>
        <v>30000</v>
      </c>
      <c r="P22" s="378"/>
    </row>
    <row r="23" spans="1:18">
      <c r="A23" s="379" t="s">
        <v>410</v>
      </c>
      <c r="B23" s="376">
        <v>20</v>
      </c>
      <c r="C23" s="207">
        <f>C22</f>
        <v>43</v>
      </c>
      <c r="D23" s="202"/>
      <c r="E23" s="204"/>
      <c r="F23" s="204">
        <f>IF((B23-G23-H23)&gt;0,B23-G23-H23,0)</f>
        <v>19</v>
      </c>
      <c r="G23" s="205">
        <f t="shared" si="5"/>
        <v>1</v>
      </c>
      <c r="H23" s="377"/>
      <c r="I23" s="377">
        <v>1</v>
      </c>
      <c r="J23" s="206">
        <f t="shared" si="6"/>
        <v>42</v>
      </c>
      <c r="K23" s="203"/>
      <c r="L23" s="203">
        <v>30000</v>
      </c>
      <c r="M23" s="203"/>
      <c r="N23" s="203"/>
      <c r="O23" s="207">
        <f t="shared" si="7"/>
        <v>30000</v>
      </c>
      <c r="P23" s="378"/>
    </row>
    <row r="24" spans="1:18">
      <c r="A24" s="381" t="s">
        <v>399</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1360000</v>
      </c>
      <c r="P24" s="383"/>
    </row>
    <row r="25" spans="1:18">
      <c r="A25" s="379"/>
      <c r="B25" s="370"/>
    </row>
    <row r="26" spans="1:18" ht="12.75" customHeight="1">
      <c r="A26" s="644" t="s">
        <v>384</v>
      </c>
      <c r="B26" s="622" t="s">
        <v>385</v>
      </c>
      <c r="C26" s="650" t="s">
        <v>386</v>
      </c>
      <c r="D26" s="651"/>
      <c r="E26" s="652"/>
      <c r="F26" s="636" t="s">
        <v>387</v>
      </c>
      <c r="G26" s="637"/>
      <c r="H26" s="637"/>
      <c r="I26" s="638"/>
      <c r="J26" s="622" t="s">
        <v>400</v>
      </c>
      <c r="K26" s="643" t="s">
        <v>178</v>
      </c>
      <c r="L26" s="643"/>
      <c r="M26" s="622" t="s">
        <v>782</v>
      </c>
      <c r="N26" s="622" t="s">
        <v>783</v>
      </c>
      <c r="O26" s="639" t="s">
        <v>176</v>
      </c>
      <c r="P26" s="373"/>
    </row>
    <row r="27" spans="1:18" ht="24" customHeight="1">
      <c r="A27" s="645"/>
      <c r="B27" s="623"/>
      <c r="C27" s="628" t="s">
        <v>388</v>
      </c>
      <c r="D27" s="628" t="s">
        <v>389</v>
      </c>
      <c r="E27" s="622" t="s">
        <v>390</v>
      </c>
      <c r="F27" s="622" t="s">
        <v>391</v>
      </c>
      <c r="G27" s="634" t="s">
        <v>392</v>
      </c>
      <c r="H27" s="622" t="s">
        <v>433</v>
      </c>
      <c r="I27" s="622" t="s">
        <v>434</v>
      </c>
      <c r="J27" s="623"/>
      <c r="K27" s="622" t="s">
        <v>422</v>
      </c>
      <c r="L27" s="622" t="s">
        <v>423</v>
      </c>
      <c r="M27" s="623"/>
      <c r="N27" s="623"/>
      <c r="O27" s="639"/>
      <c r="P27" s="373"/>
    </row>
    <row r="28" spans="1:18" ht="25.5" customHeight="1">
      <c r="A28" s="646"/>
      <c r="B28" s="624"/>
      <c r="C28" s="629"/>
      <c r="D28" s="629"/>
      <c r="E28" s="624"/>
      <c r="F28" s="624"/>
      <c r="G28" s="635"/>
      <c r="H28" s="624"/>
      <c r="I28" s="624"/>
      <c r="J28" s="624"/>
      <c r="K28" s="624"/>
      <c r="L28" s="624"/>
      <c r="M28" s="624"/>
      <c r="N28" s="624"/>
      <c r="O28" s="639"/>
      <c r="P28" s="373"/>
    </row>
    <row r="29" spans="1:18">
      <c r="A29" s="385" t="s">
        <v>407</v>
      </c>
      <c r="B29" s="376">
        <v>10</v>
      </c>
      <c r="C29" s="377"/>
      <c r="D29" s="202"/>
      <c r="E29" s="204">
        <f>F31</f>
        <v>4</v>
      </c>
      <c r="F29" s="204"/>
      <c r="G29" s="205">
        <f t="shared" ref="G29:G36" si="9">ROUND((B29+C29+D29)*0.02,0)</f>
        <v>0</v>
      </c>
      <c r="H29" s="377">
        <v>1</v>
      </c>
      <c r="I29" s="377">
        <v>0</v>
      </c>
      <c r="J29" s="206">
        <f>B29+(C29+D29+E29)-(F29+G29+H29+I29)</f>
        <v>13</v>
      </c>
      <c r="K29" s="203">
        <v>400000</v>
      </c>
      <c r="L29" s="203"/>
      <c r="M29" s="203"/>
      <c r="N29" s="203"/>
      <c r="O29" s="207">
        <f>IF(AND(L29&gt;0,M29&gt;0,N29&gt;0),"нет",(H29*K29)+(I29*L29)+(M29*N29))</f>
        <v>400000</v>
      </c>
      <c r="P29" s="378"/>
    </row>
    <row r="30" spans="1:18">
      <c r="A30" s="386" t="s">
        <v>408</v>
      </c>
      <c r="B30" s="376">
        <v>20</v>
      </c>
      <c r="C30" s="377"/>
      <c r="D30" s="202"/>
      <c r="E30" s="204">
        <f t="shared" ref="E30:E34" si="10">F32</f>
        <v>3</v>
      </c>
      <c r="F30" s="204"/>
      <c r="G30" s="205">
        <f t="shared" si="9"/>
        <v>0</v>
      </c>
      <c r="H30" s="377">
        <v>0</v>
      </c>
      <c r="I30" s="377">
        <v>10</v>
      </c>
      <c r="J30" s="206">
        <f t="shared" ref="J30:J36" si="11">B30+(C30+D30+E30)-(F30+G30+H30+I30)</f>
        <v>13</v>
      </c>
      <c r="K30" s="203"/>
      <c r="L30" s="203">
        <v>350000</v>
      </c>
      <c r="M30" s="203"/>
      <c r="N30" s="203"/>
      <c r="O30" s="207">
        <f t="shared" ref="O30:O36" si="12">IF(AND(L30&gt;0,M30&gt;0,N30&gt;0),"нет",(H30*K30)+(I30*L30)+(M30*N30))</f>
        <v>3500000</v>
      </c>
      <c r="P30" s="378"/>
    </row>
    <row r="31" spans="1:18">
      <c r="A31" s="386" t="s">
        <v>822</v>
      </c>
      <c r="B31" s="376">
        <v>5</v>
      </c>
      <c r="C31" s="377"/>
      <c r="D31" s="202"/>
      <c r="E31" s="204">
        <f>F33</f>
        <v>4</v>
      </c>
      <c r="F31" s="204">
        <f>B31-G31-H31-I31</f>
        <v>4</v>
      </c>
      <c r="G31" s="205">
        <f t="shared" si="9"/>
        <v>0</v>
      </c>
      <c r="H31" s="377">
        <v>1</v>
      </c>
      <c r="I31" s="377">
        <v>0</v>
      </c>
      <c r="J31" s="206">
        <f t="shared" si="11"/>
        <v>4</v>
      </c>
      <c r="K31" s="203">
        <v>370000</v>
      </c>
      <c r="L31" s="203"/>
      <c r="M31" s="203"/>
      <c r="N31" s="203"/>
      <c r="O31" s="207">
        <f t="shared" si="12"/>
        <v>370000</v>
      </c>
      <c r="P31" s="378"/>
    </row>
    <row r="32" spans="1:18">
      <c r="A32" s="386" t="s">
        <v>821</v>
      </c>
      <c r="B32" s="376">
        <v>5</v>
      </c>
      <c r="C32" s="377"/>
      <c r="D32" s="202"/>
      <c r="E32" s="204">
        <f t="shared" si="10"/>
        <v>4</v>
      </c>
      <c r="F32" s="204">
        <f>B32-G32-H32-I32</f>
        <v>3</v>
      </c>
      <c r="G32" s="205">
        <f t="shared" si="9"/>
        <v>0</v>
      </c>
      <c r="H32" s="377">
        <v>2</v>
      </c>
      <c r="I32" s="377">
        <v>0</v>
      </c>
      <c r="J32" s="206">
        <f t="shared" si="11"/>
        <v>4</v>
      </c>
      <c r="K32" s="203">
        <v>350000</v>
      </c>
      <c r="L32" s="203"/>
      <c r="M32" s="203"/>
      <c r="N32" s="203"/>
      <c r="O32" s="207">
        <f t="shared" si="12"/>
        <v>700000</v>
      </c>
      <c r="P32" s="378"/>
    </row>
    <row r="33" spans="1:16">
      <c r="A33" s="325" t="s">
        <v>820</v>
      </c>
      <c r="B33" s="376">
        <v>5</v>
      </c>
      <c r="C33" s="377"/>
      <c r="D33" s="202"/>
      <c r="E33" s="204">
        <f>F35</f>
        <v>5</v>
      </c>
      <c r="F33" s="204">
        <f>B33-G33-H33-I33</f>
        <v>4</v>
      </c>
      <c r="G33" s="205">
        <f t="shared" si="9"/>
        <v>0</v>
      </c>
      <c r="H33" s="377">
        <v>1</v>
      </c>
      <c r="I33" s="377">
        <v>0</v>
      </c>
      <c r="J33" s="206">
        <f t="shared" si="11"/>
        <v>5</v>
      </c>
      <c r="K33" s="203">
        <v>330000</v>
      </c>
      <c r="L33" s="203"/>
      <c r="M33" s="203"/>
      <c r="N33" s="203"/>
      <c r="O33" s="207">
        <f t="shared" si="12"/>
        <v>330000</v>
      </c>
      <c r="P33" s="378"/>
    </row>
    <row r="34" spans="1:16">
      <c r="A34" s="386" t="s">
        <v>819</v>
      </c>
      <c r="B34" s="376">
        <v>30</v>
      </c>
      <c r="C34" s="377"/>
      <c r="D34" s="202"/>
      <c r="E34" s="204">
        <f t="shared" si="10"/>
        <v>5</v>
      </c>
      <c r="F34" s="204">
        <f>B34-G34-H34-I34</f>
        <v>4</v>
      </c>
      <c r="G34" s="205">
        <f t="shared" si="9"/>
        <v>1</v>
      </c>
      <c r="H34" s="377">
        <v>0</v>
      </c>
      <c r="I34" s="377">
        <v>25</v>
      </c>
      <c r="J34" s="206">
        <f>B34+(C34+D34+E34)-(F34+G34+H34+I34)</f>
        <v>5</v>
      </c>
      <c r="K34" s="203"/>
      <c r="L34" s="203">
        <v>300000</v>
      </c>
      <c r="M34" s="203"/>
      <c r="N34" s="203"/>
      <c r="O34" s="207">
        <f t="shared" si="12"/>
        <v>7500000</v>
      </c>
      <c r="P34" s="378"/>
    </row>
    <row r="35" spans="1:16">
      <c r="A35" s="386" t="s">
        <v>818</v>
      </c>
      <c r="B35" s="376">
        <v>5</v>
      </c>
      <c r="C35" s="207">
        <f>ROUND(B30*0.6/2,0)</f>
        <v>6</v>
      </c>
      <c r="D35" s="202"/>
      <c r="E35" s="204"/>
      <c r="F35" s="204">
        <f>IF((B35-G35-H35)&gt;0,B35-G35-H35,0)</f>
        <v>5</v>
      </c>
      <c r="G35" s="205">
        <f t="shared" si="9"/>
        <v>0</v>
      </c>
      <c r="H35" s="377">
        <v>0</v>
      </c>
      <c r="I35" s="377">
        <v>1</v>
      </c>
      <c r="J35" s="206">
        <f t="shared" si="11"/>
        <v>5</v>
      </c>
      <c r="K35" s="203"/>
      <c r="L35" s="203">
        <v>250000</v>
      </c>
      <c r="M35" s="203"/>
      <c r="N35" s="203"/>
      <c r="O35" s="207">
        <f t="shared" si="12"/>
        <v>250000</v>
      </c>
      <c r="P35" s="378"/>
    </row>
    <row r="36" spans="1:16">
      <c r="A36" s="386" t="s">
        <v>817</v>
      </c>
      <c r="B36" s="376">
        <v>5</v>
      </c>
      <c r="C36" s="207">
        <f>C35</f>
        <v>6</v>
      </c>
      <c r="D36" s="202"/>
      <c r="E36" s="204"/>
      <c r="F36" s="204">
        <f>IF((B36-G36-H36)&gt;0,B36-G36-H36,0)</f>
        <v>5</v>
      </c>
      <c r="G36" s="205">
        <f t="shared" si="9"/>
        <v>0</v>
      </c>
      <c r="H36" s="377">
        <v>0</v>
      </c>
      <c r="I36" s="377">
        <v>1</v>
      </c>
      <c r="J36" s="206">
        <f t="shared" si="11"/>
        <v>5</v>
      </c>
      <c r="K36" s="203"/>
      <c r="L36" s="203">
        <v>230000</v>
      </c>
      <c r="M36" s="203"/>
      <c r="N36" s="203"/>
      <c r="O36" s="207">
        <f t="shared" si="12"/>
        <v>230000</v>
      </c>
      <c r="P36" s="378"/>
    </row>
    <row r="37" spans="1:16">
      <c r="A37" s="381" t="s">
        <v>399</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13280000</v>
      </c>
      <c r="P37" s="383"/>
    </row>
    <row r="39" spans="1:16" ht="15" customHeight="1">
      <c r="J39" s="619" t="s">
        <v>411</v>
      </c>
      <c r="K39" s="620"/>
      <c r="L39" s="620"/>
      <c r="M39" s="620"/>
      <c r="N39" s="621"/>
      <c r="O39" s="210">
        <f>O13+O24+O37</f>
        <v>24700000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mergeCells count="56">
    <mergeCell ref="I27:I28"/>
    <mergeCell ref="K26:L26"/>
    <mergeCell ref="K27:K28"/>
    <mergeCell ref="L27:L28"/>
    <mergeCell ref="A26:A28"/>
    <mergeCell ref="B26:B28"/>
    <mergeCell ref="C26:E26"/>
    <mergeCell ref="C27:C28"/>
    <mergeCell ref="J26:J28"/>
    <mergeCell ref="A2:A4"/>
    <mergeCell ref="B2:B4"/>
    <mergeCell ref="C2:E2"/>
    <mergeCell ref="A15:A17"/>
    <mergeCell ref="B15:B17"/>
    <mergeCell ref="C15:E15"/>
    <mergeCell ref="C16:C17"/>
    <mergeCell ref="D16:D17"/>
    <mergeCell ref="E16:E17"/>
    <mergeCell ref="O26:O28"/>
    <mergeCell ref="K15:L15"/>
    <mergeCell ref="K16:K17"/>
    <mergeCell ref="L16:L17"/>
    <mergeCell ref="M15:M17"/>
    <mergeCell ref="N15:N17"/>
    <mergeCell ref="M26:M28"/>
    <mergeCell ref="N26:N28"/>
    <mergeCell ref="F15:I15"/>
    <mergeCell ref="F16:F17"/>
    <mergeCell ref="G16:G17"/>
    <mergeCell ref="O2:O4"/>
    <mergeCell ref="J15:J17"/>
    <mergeCell ref="O15:O17"/>
    <mergeCell ref="H16:H17"/>
    <mergeCell ref="F2:I2"/>
    <mergeCell ref="I3:I4"/>
    <mergeCell ref="K2:L2"/>
    <mergeCell ref="K3:K4"/>
    <mergeCell ref="L3:L4"/>
    <mergeCell ref="J2:J4"/>
    <mergeCell ref="H3:H4"/>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s>
  <pageMargins left="0.7" right="0.7"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40"/>
  <sheetViews>
    <sheetView zoomScale="85" zoomScaleNormal="85" workbookViewId="0">
      <selection activeCell="D13" sqref="D13"/>
    </sheetView>
  </sheetViews>
  <sheetFormatPr defaultColWidth="9.109375" defaultRowHeight="13.2"/>
  <cols>
    <col min="1" max="1" width="5.44140625" style="194" customWidth="1"/>
    <col min="2" max="2" width="42.109375" style="194" customWidth="1"/>
    <col min="3" max="3" width="36.33203125" style="194" customWidth="1"/>
    <col min="4" max="4" width="10.33203125" style="194" bestFit="1" customWidth="1"/>
    <col min="5" max="5" width="9" style="194" customWidth="1"/>
    <col min="6" max="6" width="10.33203125" style="194" bestFit="1" customWidth="1"/>
    <col min="7" max="7" width="9.6640625" style="194" customWidth="1"/>
    <col min="8" max="8" width="10.6640625" style="194" customWidth="1"/>
    <col min="9" max="9" width="10.33203125" style="194" customWidth="1"/>
    <col min="10" max="12" width="10.33203125" style="194" bestFit="1" customWidth="1"/>
    <col min="13" max="16384" width="9.109375" style="194"/>
  </cols>
  <sheetData>
    <row r="1" spans="1:15">
      <c r="A1" s="462"/>
      <c r="B1" s="463" t="s">
        <v>776</v>
      </c>
      <c r="C1" s="462"/>
      <c r="D1" s="462"/>
      <c r="E1" s="462"/>
      <c r="F1" s="462"/>
      <c r="G1" s="462"/>
      <c r="H1" s="462"/>
      <c r="I1" s="462"/>
    </row>
    <row r="2" spans="1:15" ht="33" customHeight="1">
      <c r="A2" s="653" t="s">
        <v>764</v>
      </c>
      <c r="B2" s="655" t="s">
        <v>8</v>
      </c>
      <c r="C2" s="656" t="s">
        <v>481</v>
      </c>
      <c r="D2" s="656" t="s">
        <v>478</v>
      </c>
      <c r="E2" s="656"/>
      <c r="F2" s="656"/>
      <c r="G2" s="656"/>
      <c r="H2" s="656"/>
      <c r="I2" s="656"/>
    </row>
    <row r="3" spans="1:15" ht="15.6">
      <c r="A3" s="653"/>
      <c r="B3" s="655"/>
      <c r="C3" s="656"/>
      <c r="D3" s="657" t="s">
        <v>380</v>
      </c>
      <c r="E3" s="657"/>
      <c r="F3" s="655" t="s">
        <v>381</v>
      </c>
      <c r="G3" s="655"/>
      <c r="H3" s="655" t="s">
        <v>382</v>
      </c>
      <c r="I3" s="655"/>
      <c r="J3" s="357"/>
      <c r="K3" s="357"/>
      <c r="L3" s="357"/>
      <c r="M3" s="357"/>
      <c r="N3" s="357"/>
      <c r="O3" s="357"/>
    </row>
    <row r="4" spans="1:15" ht="15.6">
      <c r="A4" s="653"/>
      <c r="B4" s="655"/>
      <c r="C4" s="656"/>
      <c r="D4" s="362" t="s">
        <v>479</v>
      </c>
      <c r="E4" s="362" t="s">
        <v>480</v>
      </c>
      <c r="F4" s="362" t="s">
        <v>479</v>
      </c>
      <c r="G4" s="362" t="s">
        <v>480</v>
      </c>
      <c r="H4" s="362" t="s">
        <v>479</v>
      </c>
      <c r="I4" s="362" t="s">
        <v>480</v>
      </c>
      <c r="J4" s="357"/>
      <c r="K4" s="357"/>
      <c r="L4" s="357"/>
      <c r="M4" s="357"/>
      <c r="N4" s="357"/>
      <c r="O4" s="357"/>
    </row>
    <row r="5" spans="1:15" ht="15.6">
      <c r="A5" s="460">
        <v>1</v>
      </c>
      <c r="B5" s="363" t="s">
        <v>3</v>
      </c>
      <c r="C5" s="364" t="s">
        <v>424</v>
      </c>
      <c r="D5" s="365">
        <v>28</v>
      </c>
      <c r="E5" s="365">
        <v>204</v>
      </c>
      <c r="F5" s="365">
        <v>5.6</v>
      </c>
      <c r="G5" s="365">
        <v>40.799999999999997</v>
      </c>
      <c r="H5" s="365">
        <v>8.5</v>
      </c>
      <c r="I5" s="365">
        <f>E5</f>
        <v>204</v>
      </c>
      <c r="J5" s="357"/>
      <c r="K5" s="357"/>
      <c r="L5" s="357"/>
      <c r="M5" s="357"/>
      <c r="N5" s="357"/>
      <c r="O5" s="357"/>
    </row>
    <row r="6" spans="1:15" ht="15.6">
      <c r="A6" s="460">
        <v>2</v>
      </c>
      <c r="B6" s="363" t="s">
        <v>6</v>
      </c>
      <c r="C6" s="364" t="s">
        <v>425</v>
      </c>
      <c r="D6" s="365">
        <v>55</v>
      </c>
      <c r="E6" s="365">
        <v>252</v>
      </c>
      <c r="F6" s="365">
        <v>11</v>
      </c>
      <c r="G6" s="365">
        <v>50.4</v>
      </c>
      <c r="H6" s="365">
        <v>16.7</v>
      </c>
      <c r="I6" s="365">
        <f t="shared" ref="I6:I18" si="0">E6</f>
        <v>252</v>
      </c>
      <c r="J6" s="357"/>
      <c r="K6" s="357"/>
      <c r="L6" s="357"/>
      <c r="M6" s="357"/>
      <c r="N6" s="357"/>
      <c r="O6" s="357"/>
    </row>
    <row r="7" spans="1:15" ht="31.5" customHeight="1">
      <c r="A7" s="460">
        <v>3</v>
      </c>
      <c r="B7" s="363" t="s">
        <v>91</v>
      </c>
      <c r="C7" s="366" t="s">
        <v>482</v>
      </c>
      <c r="D7" s="365">
        <v>45</v>
      </c>
      <c r="E7" s="365">
        <v>243</v>
      </c>
      <c r="F7" s="365">
        <v>9</v>
      </c>
      <c r="G7" s="365">
        <v>48.6</v>
      </c>
      <c r="H7" s="365">
        <v>13.6</v>
      </c>
      <c r="I7" s="365">
        <f t="shared" si="0"/>
        <v>243</v>
      </c>
      <c r="J7" s="357"/>
      <c r="K7" s="357"/>
      <c r="L7" s="357"/>
      <c r="M7" s="357"/>
      <c r="N7" s="357"/>
      <c r="O7" s="357"/>
    </row>
    <row r="8" spans="1:15" ht="15.6">
      <c r="A8" s="460">
        <v>4</v>
      </c>
      <c r="B8" s="363" t="s">
        <v>335</v>
      </c>
      <c r="C8" s="364" t="s">
        <v>427</v>
      </c>
      <c r="D8" s="365">
        <v>75</v>
      </c>
      <c r="E8" s="365">
        <v>265</v>
      </c>
      <c r="F8" s="365">
        <v>15</v>
      </c>
      <c r="G8" s="365">
        <v>53</v>
      </c>
      <c r="H8" s="365">
        <v>22.7</v>
      </c>
      <c r="I8" s="365">
        <f t="shared" si="0"/>
        <v>265</v>
      </c>
      <c r="J8" s="357"/>
      <c r="K8" s="357"/>
      <c r="L8" s="357"/>
      <c r="M8" s="357"/>
      <c r="N8" s="357"/>
      <c r="O8" s="357"/>
    </row>
    <row r="9" spans="1:15" ht="33.75" customHeight="1">
      <c r="A9" s="460">
        <v>5</v>
      </c>
      <c r="B9" s="363" t="s">
        <v>7</v>
      </c>
      <c r="C9" s="366" t="s">
        <v>483</v>
      </c>
      <c r="D9" s="365">
        <v>33</v>
      </c>
      <c r="E9" s="365">
        <v>230</v>
      </c>
      <c r="F9" s="365">
        <v>6.6</v>
      </c>
      <c r="G9" s="365">
        <v>46</v>
      </c>
      <c r="H9" s="365">
        <v>10</v>
      </c>
      <c r="I9" s="365">
        <f t="shared" si="0"/>
        <v>230</v>
      </c>
      <c r="J9" s="357"/>
      <c r="K9" s="357"/>
      <c r="L9" s="357"/>
      <c r="M9" s="357"/>
      <c r="N9" s="357"/>
      <c r="O9" s="357"/>
    </row>
    <row r="10" spans="1:15" ht="30" customHeight="1">
      <c r="A10" s="460">
        <v>6</v>
      </c>
      <c r="B10" s="363" t="s">
        <v>92</v>
      </c>
      <c r="C10" s="366" t="s">
        <v>484</v>
      </c>
      <c r="D10" s="365">
        <v>52</v>
      </c>
      <c r="E10" s="365">
        <v>210</v>
      </c>
      <c r="F10" s="365">
        <v>10.4</v>
      </c>
      <c r="G10" s="365">
        <v>42</v>
      </c>
      <c r="H10" s="365">
        <v>15.8</v>
      </c>
      <c r="I10" s="365">
        <f t="shared" si="0"/>
        <v>210</v>
      </c>
      <c r="J10" s="357"/>
      <c r="K10" s="357"/>
      <c r="L10" s="357"/>
      <c r="M10" s="357"/>
      <c r="N10" s="357"/>
      <c r="O10" s="357"/>
    </row>
    <row r="11" spans="1:15" ht="15.6">
      <c r="A11" s="460">
        <v>7</v>
      </c>
      <c r="B11" s="363" t="s">
        <v>5</v>
      </c>
      <c r="C11" s="364" t="s">
        <v>428</v>
      </c>
      <c r="D11" s="365">
        <v>55</v>
      </c>
      <c r="E11" s="365">
        <v>230</v>
      </c>
      <c r="F11" s="365">
        <v>11</v>
      </c>
      <c r="G11" s="365">
        <v>46</v>
      </c>
      <c r="H11" s="365">
        <v>16.7</v>
      </c>
      <c r="I11" s="365">
        <f t="shared" si="0"/>
        <v>230</v>
      </c>
      <c r="J11" s="357"/>
      <c r="K11" s="357"/>
      <c r="L11" s="357"/>
      <c r="M11" s="357"/>
      <c r="N11" s="357"/>
      <c r="O11" s="357"/>
    </row>
    <row r="12" spans="1:15" ht="15.6">
      <c r="A12" s="460">
        <v>8</v>
      </c>
      <c r="B12" s="363" t="s">
        <v>77</v>
      </c>
      <c r="C12" s="364" t="s">
        <v>485</v>
      </c>
      <c r="D12" s="365">
        <v>55</v>
      </c>
      <c r="E12" s="365">
        <v>215</v>
      </c>
      <c r="F12" s="365">
        <v>11</v>
      </c>
      <c r="G12" s="365">
        <v>43</v>
      </c>
      <c r="H12" s="365">
        <v>16.7</v>
      </c>
      <c r="I12" s="365">
        <f t="shared" si="0"/>
        <v>215</v>
      </c>
      <c r="J12" s="357"/>
      <c r="K12" s="357"/>
      <c r="L12" s="357"/>
      <c r="M12" s="357"/>
      <c r="N12" s="357"/>
      <c r="O12" s="357"/>
    </row>
    <row r="13" spans="1:15" ht="15.6">
      <c r="A13" s="460">
        <v>9</v>
      </c>
      <c r="B13" s="363" t="s">
        <v>2</v>
      </c>
      <c r="C13" s="364" t="s">
        <v>486</v>
      </c>
      <c r="D13" s="365">
        <v>75</v>
      </c>
      <c r="E13" s="365">
        <v>252</v>
      </c>
      <c r="F13" s="365">
        <v>15</v>
      </c>
      <c r="G13" s="365">
        <v>50.4</v>
      </c>
      <c r="H13" s="365">
        <v>22.7</v>
      </c>
      <c r="I13" s="365">
        <f t="shared" si="0"/>
        <v>252</v>
      </c>
      <c r="J13" s="357"/>
      <c r="K13" s="357"/>
      <c r="L13" s="357"/>
      <c r="M13" s="357"/>
      <c r="N13" s="357"/>
      <c r="O13" s="357"/>
    </row>
    <row r="14" spans="1:15" ht="15.6">
      <c r="A14" s="460">
        <v>10</v>
      </c>
      <c r="B14" s="363" t="s">
        <v>93</v>
      </c>
      <c r="C14" s="364" t="s">
        <v>487</v>
      </c>
      <c r="D14" s="365">
        <v>32</v>
      </c>
      <c r="E14" s="365">
        <v>190</v>
      </c>
      <c r="F14" s="365">
        <v>6.4</v>
      </c>
      <c r="G14" s="365">
        <v>38</v>
      </c>
      <c r="H14" s="365">
        <v>9.6999999999999993</v>
      </c>
      <c r="I14" s="365">
        <f t="shared" si="0"/>
        <v>190</v>
      </c>
      <c r="J14" s="357"/>
      <c r="K14" s="357"/>
      <c r="L14" s="357"/>
      <c r="M14" s="357"/>
      <c r="N14" s="357"/>
      <c r="O14" s="357"/>
    </row>
    <row r="15" spans="1:15" ht="15.6">
      <c r="A15" s="460">
        <v>11</v>
      </c>
      <c r="B15" s="363" t="s">
        <v>334</v>
      </c>
      <c r="C15" s="364" t="s">
        <v>488</v>
      </c>
      <c r="D15" s="365">
        <v>80</v>
      </c>
      <c r="E15" s="365">
        <v>320</v>
      </c>
      <c r="F15" s="365">
        <v>16</v>
      </c>
      <c r="G15" s="365">
        <v>64</v>
      </c>
      <c r="H15" s="365">
        <v>24.2</v>
      </c>
      <c r="I15" s="365">
        <f t="shared" si="0"/>
        <v>320</v>
      </c>
      <c r="J15" s="357"/>
      <c r="K15" s="357"/>
      <c r="L15" s="357"/>
      <c r="M15" s="357"/>
      <c r="N15" s="357"/>
      <c r="O15" s="357"/>
    </row>
    <row r="16" spans="1:15" ht="15.6">
      <c r="A16" s="460">
        <v>12</v>
      </c>
      <c r="B16" s="363" t="s">
        <v>4</v>
      </c>
      <c r="C16" s="364" t="s">
        <v>424</v>
      </c>
      <c r="D16" s="365">
        <v>45</v>
      </c>
      <c r="E16" s="365">
        <v>155</v>
      </c>
      <c r="F16" s="365">
        <v>9</v>
      </c>
      <c r="G16" s="365">
        <v>31</v>
      </c>
      <c r="H16" s="365">
        <v>13.6</v>
      </c>
      <c r="I16" s="365">
        <f t="shared" si="0"/>
        <v>155</v>
      </c>
      <c r="J16" s="357"/>
      <c r="K16" s="357"/>
      <c r="L16" s="357"/>
      <c r="M16" s="357"/>
      <c r="N16" s="357"/>
      <c r="O16" s="357"/>
    </row>
    <row r="17" spans="1:15" ht="15.6">
      <c r="A17" s="460">
        <v>13</v>
      </c>
      <c r="B17" s="363" t="s">
        <v>1</v>
      </c>
      <c r="C17" s="364" t="s">
        <v>429</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0">
        <v>14</v>
      </c>
      <c r="B18" s="363" t="s">
        <v>383</v>
      </c>
      <c r="C18" s="366" t="s">
        <v>489</v>
      </c>
      <c r="D18" s="365">
        <v>47</v>
      </c>
      <c r="E18" s="365">
        <v>298</v>
      </c>
      <c r="F18" s="365">
        <v>9.4</v>
      </c>
      <c r="G18" s="365">
        <v>59.6</v>
      </c>
      <c r="H18" s="365">
        <v>14.2</v>
      </c>
      <c r="I18" s="365">
        <f t="shared" si="0"/>
        <v>298</v>
      </c>
      <c r="J18" s="357"/>
      <c r="K18" s="357"/>
      <c r="L18" s="357"/>
      <c r="M18" s="357"/>
      <c r="N18" s="357"/>
      <c r="O18" s="357"/>
    </row>
    <row r="20" spans="1:15">
      <c r="B20" s="296" t="s">
        <v>769</v>
      </c>
      <c r="C20" s="358">
        <v>205</v>
      </c>
    </row>
    <row r="21" spans="1:15">
      <c r="B21" s="296" t="s">
        <v>765</v>
      </c>
      <c r="C21" s="358">
        <v>155</v>
      </c>
    </row>
    <row r="22" spans="1:15">
      <c r="B22" s="296"/>
      <c r="C22" s="296"/>
    </row>
    <row r="23" spans="1:15">
      <c r="B23" s="296" t="s">
        <v>766</v>
      </c>
      <c r="C23" s="461">
        <f>'Доходы от животноводства'!B13</f>
        <v>290</v>
      </c>
    </row>
    <row r="24" spans="1:15">
      <c r="B24" s="296" t="s">
        <v>767</v>
      </c>
      <c r="C24" s="461">
        <f>'Доходы от животноводства'!B37</f>
        <v>85</v>
      </c>
    </row>
    <row r="25" spans="1:15">
      <c r="B25" s="296" t="s">
        <v>768</v>
      </c>
      <c r="C25" s="461">
        <f>'Доходы от животноводства'!B24</f>
        <v>200</v>
      </c>
    </row>
    <row r="26" spans="1:15">
      <c r="B26" s="296"/>
      <c r="C26" s="296"/>
    </row>
    <row r="27" spans="1:15">
      <c r="B27" s="296" t="s">
        <v>770</v>
      </c>
      <c r="C27" s="359">
        <f>(C20*D6*C23)+(C21*E6*C23)</f>
        <v>14597150</v>
      </c>
    </row>
    <row r="28" spans="1:15">
      <c r="B28" s="296" t="s">
        <v>771</v>
      </c>
      <c r="C28" s="359">
        <f>(C20*H6*C24)+(C21*I6*C24)</f>
        <v>3611097.5</v>
      </c>
    </row>
    <row r="29" spans="1:15">
      <c r="B29" s="296" t="s">
        <v>772</v>
      </c>
      <c r="C29" s="359">
        <f>(C20*F6*C25)+(C21*G6*C25)</f>
        <v>2013400</v>
      </c>
    </row>
    <row r="30" spans="1:15">
      <c r="B30" s="296"/>
      <c r="C30" s="360"/>
    </row>
    <row r="31" spans="1:15">
      <c r="B31" s="296" t="s">
        <v>779</v>
      </c>
      <c r="C31" s="367">
        <f>(C23/50)*42500*12</f>
        <v>2958000</v>
      </c>
    </row>
    <row r="32" spans="1:15">
      <c r="B32" s="296" t="s">
        <v>780</v>
      </c>
      <c r="C32" s="367">
        <f>(C24/50)*42500*12</f>
        <v>867000</v>
      </c>
    </row>
    <row r="33" spans="2:9">
      <c r="B33" s="296" t="s">
        <v>781</v>
      </c>
      <c r="C33" s="367">
        <f>(C25/150)*42500*12</f>
        <v>680000</v>
      </c>
    </row>
    <row r="34" spans="2:9" s="305" customFormat="1">
      <c r="B34" s="298"/>
      <c r="C34" s="369"/>
    </row>
    <row r="35" spans="2:9">
      <c r="B35" s="296" t="s">
        <v>785</v>
      </c>
      <c r="C35" s="367">
        <f>C27+C31</f>
        <v>17555150</v>
      </c>
    </row>
    <row r="36" spans="2:9">
      <c r="B36" s="296" t="s">
        <v>786</v>
      </c>
      <c r="C36" s="367">
        <f>C28+C32</f>
        <v>4478097.5</v>
      </c>
    </row>
    <row r="37" spans="2:9">
      <c r="B37" s="296" t="s">
        <v>787</v>
      </c>
      <c r="C37" s="367">
        <f>C33+C29</f>
        <v>2693400</v>
      </c>
    </row>
    <row r="38" spans="2:9">
      <c r="B38" s="361" t="s">
        <v>778</v>
      </c>
      <c r="C38" s="368">
        <f>SUM(C35:C37)</f>
        <v>24726647.5</v>
      </c>
    </row>
    <row r="40" spans="2:9" ht="39" customHeight="1">
      <c r="B40" s="654" t="s">
        <v>773</v>
      </c>
      <c r="C40" s="654"/>
      <c r="D40" s="654"/>
      <c r="E40" s="654"/>
      <c r="F40" s="654"/>
      <c r="G40" s="654"/>
      <c r="H40" s="654"/>
      <c r="I40" s="654"/>
    </row>
  </sheetData>
  <sheetProtection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4:E10"/>
  <sheetViews>
    <sheetView topLeftCell="A4" workbookViewId="0">
      <selection activeCell="E11" sqref="E11"/>
    </sheetView>
  </sheetViews>
  <sheetFormatPr defaultColWidth="9.109375" defaultRowHeight="13.2"/>
  <cols>
    <col min="1" max="1" width="9.109375" style="194"/>
    <col min="2" max="2" width="10.33203125" style="194" customWidth="1"/>
    <col min="3" max="3" width="10.5546875" style="194" bestFit="1" customWidth="1"/>
    <col min="4" max="4" width="16" style="194" customWidth="1"/>
    <col min="5" max="5" width="30.109375" style="194" customWidth="1"/>
    <col min="6" max="16384" width="9.109375" style="194"/>
  </cols>
  <sheetData>
    <row r="4" spans="2:5" ht="38.25" customHeight="1">
      <c r="B4" s="658" t="s">
        <v>449</v>
      </c>
      <c r="C4" s="658" t="s">
        <v>452</v>
      </c>
      <c r="D4" s="658" t="s">
        <v>450</v>
      </c>
      <c r="E4" s="660" t="s">
        <v>453</v>
      </c>
    </row>
    <row r="5" spans="2:5">
      <c r="B5" s="659"/>
      <c r="C5" s="659"/>
      <c r="D5" s="659"/>
      <c r="E5" s="661"/>
    </row>
    <row r="6" spans="2:5">
      <c r="B6" s="296" t="s">
        <v>451</v>
      </c>
      <c r="C6" s="296">
        <v>90</v>
      </c>
      <c r="D6" s="297">
        <v>47484</v>
      </c>
      <c r="E6" s="299">
        <v>20</v>
      </c>
    </row>
    <row r="7" spans="2:5">
      <c r="B7" s="296"/>
      <c r="C7" s="296"/>
      <c r="D7" s="296"/>
      <c r="E7" s="299"/>
    </row>
    <row r="8" spans="2:5">
      <c r="B8" s="296" t="s">
        <v>454</v>
      </c>
      <c r="C8" s="296"/>
      <c r="D8" s="296"/>
      <c r="E8" s="299"/>
    </row>
    <row r="9" spans="2:5">
      <c r="B9" s="296"/>
      <c r="C9" s="296"/>
      <c r="D9" s="296"/>
      <c r="E9" s="299"/>
    </row>
    <row r="10" spans="2:5">
      <c r="B10" s="296" t="s">
        <v>399</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3">
    <tabColor rgb="FF00B050"/>
  </sheetPr>
  <dimension ref="A1:P173"/>
  <sheetViews>
    <sheetView topLeftCell="A8" zoomScaleNormal="100" workbookViewId="0">
      <selection activeCell="B173" sqref="B173"/>
    </sheetView>
  </sheetViews>
  <sheetFormatPr defaultColWidth="9.109375" defaultRowHeight="12"/>
  <cols>
    <col min="1" max="1" width="57.44140625" style="309" customWidth="1" collapsed="1"/>
    <col min="2" max="2" width="20.88671875" style="309" customWidth="1" collapsed="1"/>
    <col min="3" max="3" width="18" style="309" customWidth="1" collapsed="1"/>
    <col min="4" max="4" width="12.44140625" style="309" bestFit="1" customWidth="1" collapsed="1"/>
    <col min="5" max="5" width="14.33203125" style="309" customWidth="1" collapsed="1"/>
    <col min="6" max="6" width="13.109375" style="309" bestFit="1" customWidth="1" collapsed="1"/>
    <col min="7" max="9" width="9.88671875" style="309" bestFit="1" customWidth="1" collapsed="1"/>
    <col min="10" max="10" width="15.5546875" style="309" bestFit="1" customWidth="1" collapsed="1"/>
    <col min="11" max="16384" width="9.10937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63" t="s">
        <v>357</v>
      </c>
      <c r="B7" s="664"/>
      <c r="C7" s="665"/>
      <c r="D7" s="665"/>
      <c r="E7" s="665"/>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62" t="s">
        <v>249</v>
      </c>
      <c r="B15" s="332" t="s">
        <v>261</v>
      </c>
      <c r="C15" s="317"/>
      <c r="D15" s="317"/>
      <c r="E15" s="317"/>
      <c r="F15" s="317"/>
      <c r="G15" s="317"/>
      <c r="L15" s="333"/>
    </row>
    <row r="16" spans="1:16" ht="12.75" hidden="1" customHeight="1">
      <c r="A16" s="662"/>
      <c r="B16" s="332" t="s">
        <v>250</v>
      </c>
      <c r="C16" s="313"/>
      <c r="D16" s="317"/>
      <c r="E16" s="317"/>
      <c r="F16" s="317"/>
      <c r="G16" s="317"/>
      <c r="L16" s="333"/>
    </row>
    <row r="17" spans="1:12" hidden="1">
      <c r="A17" s="662"/>
      <c r="B17" s="332" t="s">
        <v>257</v>
      </c>
      <c r="C17" s="317" t="s">
        <v>259</v>
      </c>
      <c r="D17" s="317"/>
      <c r="E17" s="317"/>
      <c r="F17" s="317"/>
      <c r="G17" s="317"/>
      <c r="L17" s="333"/>
    </row>
    <row r="18" spans="1:12" hidden="1">
      <c r="B18" s="313" t="s">
        <v>341</v>
      </c>
      <c r="C18" s="317"/>
      <c r="D18" s="317"/>
      <c r="E18" s="317"/>
      <c r="F18" s="317"/>
      <c r="G18" s="317"/>
      <c r="L18" s="307"/>
    </row>
    <row r="19" spans="1:12">
      <c r="A19" s="666" t="s">
        <v>359</v>
      </c>
      <c r="B19" s="666"/>
      <c r="C19" s="666"/>
      <c r="D19" s="666"/>
      <c r="E19" s="666"/>
      <c r="F19" s="317"/>
      <c r="G19" s="317"/>
      <c r="L19" s="307"/>
    </row>
    <row r="20" spans="1:12">
      <c r="A20" s="334" t="str">
        <f>'Главная страница'!C41</f>
        <v>Пшеница</v>
      </c>
      <c r="B20" s="313"/>
      <c r="C20" s="317">
        <v>1</v>
      </c>
      <c r="D20" s="317"/>
      <c r="I20" s="307"/>
    </row>
    <row r="21" spans="1:12">
      <c r="A21" s="319" t="s">
        <v>169</v>
      </c>
      <c r="B21" s="335">
        <f>'Главная страница'!D41</f>
        <v>700</v>
      </c>
      <c r="C21" s="317" t="s">
        <v>351</v>
      </c>
      <c r="D21" s="317"/>
      <c r="I21" s="307"/>
    </row>
    <row r="22" spans="1:12">
      <c r="A22" s="319" t="s">
        <v>170</v>
      </c>
      <c r="B22" s="336">
        <f>'Главная страница'!P41</f>
        <v>20</v>
      </c>
      <c r="C22" s="317" t="s">
        <v>352</v>
      </c>
      <c r="D22" s="317"/>
    </row>
    <row r="23" spans="1:12">
      <c r="A23" s="319" t="s">
        <v>175</v>
      </c>
      <c r="B23" s="337">
        <f>B21*B22/10</f>
        <v>1400</v>
      </c>
      <c r="C23" s="317" t="s">
        <v>353</v>
      </c>
      <c r="D23" s="317"/>
    </row>
    <row r="24" spans="1:12">
      <c r="A24" s="329" t="s">
        <v>174</v>
      </c>
      <c r="B24" s="338">
        <f>B10</f>
        <v>0.1</v>
      </c>
      <c r="C24" s="317" t="s">
        <v>356</v>
      </c>
      <c r="D24" s="317"/>
    </row>
    <row r="25" spans="1:12">
      <c r="A25" s="329" t="s">
        <v>179</v>
      </c>
      <c r="B25" s="339">
        <f>B23-B23*B24</f>
        <v>1260</v>
      </c>
      <c r="C25" s="317" t="s">
        <v>354</v>
      </c>
      <c r="D25" s="317"/>
    </row>
    <row r="26" spans="1:12">
      <c r="A26" s="329" t="s">
        <v>171</v>
      </c>
      <c r="B26" s="340">
        <f>'Главная страница'!D67</f>
        <v>200</v>
      </c>
      <c r="C26" s="317" t="s">
        <v>358</v>
      </c>
      <c r="D26" s="317"/>
    </row>
    <row r="27" spans="1:12">
      <c r="A27" s="329" t="s">
        <v>172</v>
      </c>
      <c r="B27" s="339">
        <f>B21*B26/1000</f>
        <v>140</v>
      </c>
      <c r="C27" s="317" t="s">
        <v>355</v>
      </c>
      <c r="D27" s="317"/>
    </row>
    <row r="28" spans="1:12">
      <c r="A28" s="329" t="s">
        <v>180</v>
      </c>
      <c r="B28" s="339">
        <f>B25-B27</f>
        <v>1120</v>
      </c>
      <c r="C28" s="317" t="s">
        <v>353</v>
      </c>
      <c r="D28" s="317"/>
    </row>
    <row r="29" spans="1:12" s="343" customFormat="1" hidden="1">
      <c r="A29" s="341" t="s">
        <v>173</v>
      </c>
      <c r="B29" s="342">
        <v>0</v>
      </c>
      <c r="C29" s="343" t="s">
        <v>361</v>
      </c>
    </row>
    <row r="30" spans="1:12">
      <c r="A30" s="329" t="s">
        <v>177</v>
      </c>
      <c r="B30" s="339">
        <f>B28-B28*B29</f>
        <v>1120</v>
      </c>
      <c r="C30" s="317" t="s">
        <v>353</v>
      </c>
      <c r="D30" s="317"/>
    </row>
    <row r="31" spans="1:12">
      <c r="A31" s="329" t="s">
        <v>178</v>
      </c>
      <c r="B31" s="330">
        <f>'Главная страница'!D69</f>
        <v>45000</v>
      </c>
      <c r="C31" s="317" t="s">
        <v>363</v>
      </c>
      <c r="D31" s="317"/>
    </row>
    <row r="32" spans="1:12">
      <c r="A32" s="325" t="s">
        <v>176</v>
      </c>
      <c r="B32" s="335">
        <f>B30*B31</f>
        <v>50400000</v>
      </c>
      <c r="C32" s="317"/>
      <c r="D32" s="317"/>
    </row>
    <row r="33" spans="1:7">
      <c r="B33" s="344"/>
      <c r="C33" s="317"/>
      <c r="D33" s="317"/>
    </row>
    <row r="34" spans="1:7">
      <c r="A34" s="334" t="str">
        <f>'Главная страница'!C43</f>
        <v>Овес</v>
      </c>
      <c r="B34" s="345"/>
      <c r="C34" s="317">
        <v>2</v>
      </c>
      <c r="D34" s="317"/>
    </row>
    <row r="35" spans="1:7">
      <c r="A35" s="319" t="s">
        <v>169</v>
      </c>
      <c r="B35" s="335">
        <f>'Главная страница'!D43</f>
        <v>500</v>
      </c>
      <c r="C35" s="317"/>
      <c r="D35" s="317"/>
    </row>
    <row r="36" spans="1:7">
      <c r="A36" s="319" t="s">
        <v>170</v>
      </c>
      <c r="B36" s="336">
        <f>'Главная страница'!P43</f>
        <v>15.5</v>
      </c>
      <c r="C36" s="346"/>
      <c r="D36" s="317"/>
      <c r="E36" s="317"/>
      <c r="F36" s="317"/>
      <c r="G36" s="317"/>
    </row>
    <row r="37" spans="1:7">
      <c r="A37" s="319" t="s">
        <v>175</v>
      </c>
      <c r="B37" s="337">
        <f>B35*B36/10</f>
        <v>775</v>
      </c>
      <c r="C37" s="347"/>
      <c r="D37" s="317"/>
      <c r="E37" s="317"/>
      <c r="F37" s="317"/>
      <c r="G37" s="317"/>
    </row>
    <row r="38" spans="1:7">
      <c r="A38" s="329" t="s">
        <v>174</v>
      </c>
      <c r="B38" s="338">
        <f>B24</f>
        <v>0.1</v>
      </c>
      <c r="C38" s="348"/>
      <c r="D38" s="317"/>
      <c r="E38" s="317"/>
      <c r="F38" s="317"/>
      <c r="G38" s="317"/>
    </row>
    <row r="39" spans="1:7">
      <c r="A39" s="329" t="s">
        <v>179</v>
      </c>
      <c r="B39" s="339">
        <f>B37-B37*B38</f>
        <v>697.5</v>
      </c>
      <c r="C39" s="347"/>
      <c r="D39" s="317"/>
      <c r="E39" s="317"/>
      <c r="F39" s="317"/>
      <c r="G39" s="317"/>
    </row>
    <row r="40" spans="1:7">
      <c r="A40" s="329" t="s">
        <v>171</v>
      </c>
      <c r="B40" s="340">
        <f>'Главная страница'!E67</f>
        <v>0</v>
      </c>
      <c r="C40" s="313"/>
      <c r="D40" s="317"/>
      <c r="E40" s="317"/>
      <c r="F40" s="317"/>
      <c r="G40" s="317"/>
    </row>
    <row r="41" spans="1:7">
      <c r="A41" s="329" t="s">
        <v>172</v>
      </c>
      <c r="B41" s="339">
        <f>B35*B40/1000</f>
        <v>0</v>
      </c>
      <c r="C41" s="347"/>
      <c r="D41" s="317"/>
      <c r="E41" s="317"/>
      <c r="F41" s="317"/>
      <c r="G41" s="317"/>
    </row>
    <row r="42" spans="1:7">
      <c r="A42" s="329" t="s">
        <v>180</v>
      </c>
      <c r="B42" s="339">
        <f>B39-B41</f>
        <v>697.5</v>
      </c>
      <c r="C42" s="347"/>
      <c r="D42" s="317"/>
      <c r="E42" s="317"/>
      <c r="F42" s="317"/>
      <c r="G42" s="317"/>
    </row>
    <row r="43" spans="1:7" hidden="1">
      <c r="A43" s="329" t="s">
        <v>173</v>
      </c>
      <c r="B43" s="338">
        <f>B29</f>
        <v>0</v>
      </c>
      <c r="C43" s="348"/>
      <c r="D43" s="317"/>
      <c r="E43" s="317"/>
      <c r="F43" s="317"/>
      <c r="G43" s="317"/>
    </row>
    <row r="44" spans="1:7">
      <c r="A44" s="329" t="s">
        <v>177</v>
      </c>
      <c r="B44" s="339">
        <f>B42-B42*B43</f>
        <v>697.5</v>
      </c>
      <c r="C44" s="347"/>
      <c r="D44" s="317"/>
      <c r="E44" s="317"/>
      <c r="F44" s="317"/>
      <c r="G44" s="317"/>
    </row>
    <row r="45" spans="1:7">
      <c r="A45" s="329" t="s">
        <v>178</v>
      </c>
      <c r="B45" s="330">
        <f>'Главная страница'!E69</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страница'!C45</f>
        <v>0</v>
      </c>
      <c r="C48" s="317">
        <v>3</v>
      </c>
      <c r="D48" s="317"/>
      <c r="E48" s="317"/>
      <c r="F48" s="317"/>
      <c r="G48" s="317"/>
    </row>
    <row r="49" spans="1:7">
      <c r="A49" s="319" t="s">
        <v>169</v>
      </c>
      <c r="B49" s="335">
        <f>'Главная страница'!D45</f>
        <v>0</v>
      </c>
      <c r="C49" s="349"/>
      <c r="D49" s="317"/>
      <c r="E49" s="317"/>
      <c r="F49" s="317"/>
      <c r="G49" s="317"/>
    </row>
    <row r="50" spans="1:7">
      <c r="A50" s="319" t="s">
        <v>170</v>
      </c>
      <c r="B50" s="336">
        <f>'Главная страница'!P45</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страница'!F67</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страница'!F69</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страница'!C47</f>
        <v>0</v>
      </c>
      <c r="C62" s="317">
        <v>4</v>
      </c>
      <c r="D62" s="317"/>
      <c r="E62" s="317"/>
      <c r="F62" s="317"/>
      <c r="G62" s="317"/>
    </row>
    <row r="63" spans="1:7">
      <c r="A63" s="319" t="s">
        <v>169</v>
      </c>
      <c r="B63" s="335">
        <f>'Главная страница'!D47</f>
        <v>0</v>
      </c>
      <c r="C63" s="317"/>
      <c r="D63" s="317"/>
      <c r="E63" s="317"/>
      <c r="F63" s="317"/>
      <c r="G63" s="317"/>
    </row>
    <row r="64" spans="1:7">
      <c r="A64" s="319" t="s">
        <v>170</v>
      </c>
      <c r="B64" s="336">
        <f>'Главная страница'!P47</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страница'!G67</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страница'!G69</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страница'!C49</f>
        <v>0</v>
      </c>
      <c r="C76" s="317">
        <v>5</v>
      </c>
      <c r="D76" s="317"/>
      <c r="E76" s="317"/>
      <c r="F76" s="317"/>
      <c r="G76" s="317"/>
    </row>
    <row r="77" spans="1:7">
      <c r="A77" s="319" t="s">
        <v>169</v>
      </c>
      <c r="B77" s="335">
        <f>'Главная страница'!D49</f>
        <v>0</v>
      </c>
      <c r="C77" s="317"/>
      <c r="D77" s="317"/>
      <c r="E77" s="317"/>
      <c r="F77" s="317"/>
      <c r="G77" s="317"/>
    </row>
    <row r="78" spans="1:7">
      <c r="A78" s="319" t="s">
        <v>170</v>
      </c>
      <c r="B78" s="336">
        <f>'Главная страница'!P49</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страница'!H67</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страница'!H69</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страница'!C51</f>
        <v>0</v>
      </c>
      <c r="C90" s="317">
        <v>6</v>
      </c>
      <c r="D90" s="317"/>
      <c r="E90" s="317"/>
      <c r="F90" s="317"/>
      <c r="G90" s="317"/>
    </row>
    <row r="91" spans="1:7">
      <c r="A91" s="319" t="s">
        <v>169</v>
      </c>
      <c r="B91" s="335">
        <f>'Главная страница'!D51</f>
        <v>0</v>
      </c>
      <c r="C91" s="317"/>
      <c r="D91" s="317"/>
      <c r="E91" s="317"/>
      <c r="F91" s="317"/>
      <c r="G91" s="317"/>
    </row>
    <row r="92" spans="1:7">
      <c r="A92" s="319" t="s">
        <v>170</v>
      </c>
      <c r="B92" s="336">
        <f>'Главная страница'!P51</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страница'!I67</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страница'!I69</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страница'!C53</f>
        <v>0</v>
      </c>
      <c r="C104" s="317">
        <v>7</v>
      </c>
      <c r="D104" s="317"/>
      <c r="E104" s="317"/>
      <c r="F104" s="317"/>
      <c r="G104" s="317"/>
    </row>
    <row r="105" spans="1:7">
      <c r="A105" s="319" t="s">
        <v>169</v>
      </c>
      <c r="B105" s="335">
        <f>'Главная страница'!D53</f>
        <v>0</v>
      </c>
      <c r="C105" s="317"/>
      <c r="D105" s="317"/>
      <c r="E105" s="317"/>
      <c r="F105" s="317"/>
      <c r="G105" s="317"/>
    </row>
    <row r="106" spans="1:7">
      <c r="A106" s="319" t="s">
        <v>170</v>
      </c>
      <c r="B106" s="336">
        <f>'Главная страница'!P53</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страница'!J67</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страница'!J69</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страница'!C55</f>
        <v>0</v>
      </c>
      <c r="C118" s="317">
        <v>8</v>
      </c>
      <c r="D118" s="317"/>
      <c r="E118" s="317"/>
      <c r="F118" s="317"/>
      <c r="G118" s="317"/>
    </row>
    <row r="119" spans="1:7">
      <c r="A119" s="319" t="s">
        <v>169</v>
      </c>
      <c r="B119" s="335">
        <f>'Главная страница'!D55</f>
        <v>0</v>
      </c>
      <c r="C119" s="317"/>
      <c r="D119" s="317"/>
      <c r="E119" s="317"/>
      <c r="F119" s="317"/>
      <c r="G119" s="317"/>
    </row>
    <row r="120" spans="1:7">
      <c r="A120" s="319" t="s">
        <v>170</v>
      </c>
      <c r="B120" s="336">
        <f>'Главная страница'!P55</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страница'!K67</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страница'!K69</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страница'!C57</f>
        <v>0</v>
      </c>
      <c r="C132" s="317">
        <v>9</v>
      </c>
      <c r="D132" s="317"/>
      <c r="E132" s="317"/>
      <c r="F132" s="317"/>
      <c r="G132" s="317"/>
    </row>
    <row r="133" spans="1:7">
      <c r="A133" s="319" t="s">
        <v>169</v>
      </c>
      <c r="B133" s="335">
        <f>'Главная страница'!D57</f>
        <v>0</v>
      </c>
      <c r="C133" s="317"/>
      <c r="D133" s="317"/>
      <c r="E133" s="317"/>
      <c r="F133" s="317"/>
      <c r="G133" s="317"/>
    </row>
    <row r="134" spans="1:7">
      <c r="A134" s="319" t="s">
        <v>170</v>
      </c>
      <c r="B134" s="336">
        <f>'Главная страница'!P57</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страница'!L67</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страница'!L69</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страница'!C59</f>
        <v>0</v>
      </c>
      <c r="C146" s="317"/>
      <c r="D146" s="317"/>
      <c r="E146" s="317"/>
      <c r="F146" s="317"/>
      <c r="G146" s="317"/>
    </row>
    <row r="147" spans="1:7">
      <c r="A147" s="319" t="s">
        <v>169</v>
      </c>
      <c r="B147" s="335">
        <f>'Главная страница'!D59</f>
        <v>0</v>
      </c>
      <c r="C147" s="317"/>
      <c r="D147" s="317"/>
      <c r="E147" s="317"/>
      <c r="F147" s="317"/>
      <c r="G147" s="317"/>
    </row>
    <row r="148" spans="1:7">
      <c r="A148" s="319" t="s">
        <v>170</v>
      </c>
      <c r="B148" s="336">
        <f>'Главная страница'!P59</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страница'!M67</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страница'!M69</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страница'!C61</f>
        <v>0</v>
      </c>
      <c r="C160" s="317"/>
      <c r="D160" s="317"/>
      <c r="E160" s="317"/>
      <c r="F160" s="317"/>
      <c r="G160" s="317"/>
    </row>
    <row r="161" spans="1:7">
      <c r="A161" s="319" t="s">
        <v>169</v>
      </c>
      <c r="B161" s="335">
        <f>'Главная страница'!D61</f>
        <v>0</v>
      </c>
      <c r="C161" s="317"/>
      <c r="D161" s="317"/>
      <c r="E161" s="317"/>
      <c r="F161" s="317"/>
      <c r="G161" s="317"/>
    </row>
    <row r="162" spans="1:7">
      <c r="A162" s="319" t="s">
        <v>170</v>
      </c>
      <c r="B162" s="336">
        <f>'Главная страница'!P61</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страница'!N67</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страница'!N69</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50400000</v>
      </c>
      <c r="C173" s="352"/>
      <c r="D173" s="317"/>
      <c r="E173" s="317"/>
      <c r="F173" s="317"/>
      <c r="G173" s="317"/>
    </row>
  </sheetData>
  <mergeCells count="3">
    <mergeCell ref="A15:A17"/>
    <mergeCell ref="A7:E7"/>
    <mergeCell ref="A19:E19"/>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2:AC273"/>
  <sheetViews>
    <sheetView workbookViewId="0">
      <selection activeCell="H4" sqref="H4"/>
    </sheetView>
  </sheetViews>
  <sheetFormatPr defaultRowHeight="13.2"/>
  <cols>
    <col min="2" max="2" width="19.6640625" customWidth="1"/>
    <col min="3" max="3" width="16.5546875" customWidth="1"/>
    <col min="4" max="4" width="14.5546875" customWidth="1"/>
    <col min="5" max="5" width="16" customWidth="1"/>
    <col min="6" max="6" width="21.6640625" customWidth="1"/>
    <col min="7" max="7" width="14.109375" customWidth="1"/>
    <col min="8" max="8" width="23.6640625" customWidth="1"/>
    <col min="9" max="9" width="21.6640625" customWidth="1"/>
    <col min="10" max="10" width="11.5546875" customWidth="1"/>
    <col min="11" max="11" width="12.88671875" customWidth="1"/>
    <col min="12" max="12" width="16.5546875" customWidth="1"/>
    <col min="13" max="13" width="12.5546875" customWidth="1"/>
    <col min="14" max="14" width="13" customWidth="1"/>
    <col min="15" max="15" width="9.88671875" customWidth="1"/>
    <col min="18" max="18" width="15.33203125" customWidth="1"/>
    <col min="21" max="21" width="15.44140625" customWidth="1"/>
    <col min="26" max="26" width="16.44140625" customWidth="1"/>
  </cols>
  <sheetData>
    <row r="2" spans="1:26" ht="41.25" customHeight="1">
      <c r="B2" s="730" t="s">
        <v>492</v>
      </c>
      <c r="C2" s="730"/>
      <c r="D2" s="730"/>
      <c r="E2" s="730"/>
      <c r="F2" s="730"/>
      <c r="G2" s="730"/>
      <c r="H2" s="730"/>
      <c r="I2" s="730"/>
      <c r="J2" s="730"/>
      <c r="K2" s="730"/>
      <c r="L2" s="730"/>
      <c r="M2" s="730"/>
      <c r="N2" s="730"/>
      <c r="O2" s="730"/>
      <c r="P2" s="730"/>
      <c r="Q2" s="730"/>
    </row>
    <row r="5" spans="1:26">
      <c r="A5" s="669" t="s">
        <v>493</v>
      </c>
      <c r="B5" s="669"/>
      <c r="C5" s="669"/>
      <c r="D5" s="669"/>
      <c r="E5" s="669"/>
      <c r="F5" s="669"/>
      <c r="G5" s="669"/>
      <c r="H5" s="669"/>
      <c r="I5" s="669"/>
      <c r="J5" s="669"/>
      <c r="K5" s="234"/>
      <c r="L5" s="234"/>
      <c r="M5" s="234"/>
      <c r="N5" s="234"/>
      <c r="O5" s="234"/>
      <c r="P5" s="235"/>
      <c r="Q5" s="235"/>
      <c r="R5" s="235"/>
      <c r="S5" s="235"/>
      <c r="T5" s="235"/>
      <c r="U5" s="235"/>
      <c r="V5" s="235"/>
      <c r="W5" s="235"/>
      <c r="X5" s="235"/>
      <c r="Y5" s="235"/>
      <c r="Z5" s="235"/>
    </row>
    <row r="6" spans="1:26">
      <c r="A6" s="234"/>
      <c r="B6" s="714"/>
      <c r="C6" s="714"/>
      <c r="D6" s="714"/>
      <c r="E6" s="234"/>
      <c r="F6" s="234"/>
      <c r="G6" s="234"/>
      <c r="H6" s="234"/>
      <c r="I6" s="234"/>
      <c r="J6" s="234"/>
      <c r="K6" s="234"/>
      <c r="L6" s="234"/>
      <c r="M6" s="234"/>
      <c r="N6" s="234"/>
      <c r="O6" s="234"/>
      <c r="P6" s="235"/>
      <c r="Q6" s="235"/>
      <c r="R6" s="235"/>
      <c r="S6" s="235"/>
      <c r="T6" s="235"/>
      <c r="U6" s="235"/>
      <c r="V6" s="235"/>
      <c r="W6" s="235"/>
      <c r="X6" s="235"/>
      <c r="Y6" s="235"/>
      <c r="Z6" s="235"/>
    </row>
    <row r="7" spans="1:26">
      <c r="A7" s="678" t="s">
        <v>494</v>
      </c>
      <c r="B7" s="678" t="s">
        <v>495</v>
      </c>
      <c r="C7" s="680" t="s">
        <v>496</v>
      </c>
      <c r="D7" s="680"/>
      <c r="E7" s="680"/>
      <c r="F7" s="680"/>
      <c r="G7" s="680"/>
      <c r="H7" s="680"/>
      <c r="I7" s="234"/>
      <c r="J7" s="234"/>
      <c r="K7" s="234"/>
      <c r="L7" s="234"/>
      <c r="M7" s="234"/>
      <c r="N7" s="234"/>
      <c r="O7" s="234"/>
      <c r="P7" s="235"/>
      <c r="Q7" s="235"/>
      <c r="R7" s="235"/>
      <c r="S7" s="235"/>
      <c r="T7" s="235"/>
      <c r="U7" s="235"/>
      <c r="V7" s="235"/>
      <c r="W7" s="235"/>
      <c r="X7" s="235"/>
      <c r="Y7" s="235"/>
      <c r="Z7" s="235"/>
    </row>
    <row r="8" spans="1:26">
      <c r="A8" s="686"/>
      <c r="B8" s="686"/>
      <c r="C8" s="676" t="s">
        <v>497</v>
      </c>
      <c r="D8" s="676"/>
      <c r="E8" s="676" t="s">
        <v>498</v>
      </c>
      <c r="F8" s="676"/>
      <c r="G8" s="676" t="s">
        <v>499</v>
      </c>
      <c r="H8" s="676"/>
      <c r="I8" s="234"/>
      <c r="J8" s="234"/>
      <c r="K8" s="234"/>
      <c r="L8" s="234"/>
      <c r="M8" s="234"/>
      <c r="N8" s="234"/>
      <c r="O8" s="234"/>
      <c r="P8" s="235"/>
      <c r="Q8" s="235"/>
      <c r="R8" s="235"/>
      <c r="S8" s="235"/>
      <c r="T8" s="235"/>
      <c r="U8" s="235"/>
      <c r="V8" s="235"/>
      <c r="W8" s="235"/>
      <c r="X8" s="235"/>
      <c r="Y8" s="235"/>
      <c r="Z8" s="235"/>
    </row>
    <row r="9" spans="1:26">
      <c r="A9" s="679"/>
      <c r="B9" s="679"/>
      <c r="C9" s="236" t="s">
        <v>500</v>
      </c>
      <c r="D9" s="236" t="s">
        <v>501</v>
      </c>
      <c r="E9" s="236" t="s">
        <v>500</v>
      </c>
      <c r="F9" s="236" t="s">
        <v>501</v>
      </c>
      <c r="G9" s="236" t="s">
        <v>500</v>
      </c>
      <c r="H9" s="236" t="s">
        <v>501</v>
      </c>
      <c r="I9" s="234"/>
      <c r="J9" s="234"/>
      <c r="K9" s="234"/>
      <c r="L9" s="234"/>
      <c r="M9" s="234"/>
      <c r="N9" s="234"/>
      <c r="O9" s="234"/>
      <c r="P9" s="235"/>
      <c r="Q9" s="235"/>
      <c r="R9" s="235"/>
      <c r="S9" s="235"/>
      <c r="T9" s="235"/>
      <c r="U9" s="235"/>
      <c r="V9" s="235"/>
      <c r="W9" s="235"/>
      <c r="X9" s="235"/>
      <c r="Y9" s="235"/>
      <c r="Z9" s="235"/>
    </row>
    <row r="10" spans="1:26" ht="26.4">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78" t="s">
        <v>494</v>
      </c>
      <c r="B12" s="678" t="s">
        <v>495</v>
      </c>
      <c r="C12" s="689" t="s">
        <v>496</v>
      </c>
      <c r="D12" s="690"/>
      <c r="E12" s="690"/>
      <c r="F12" s="690"/>
      <c r="G12" s="690"/>
      <c r="H12" s="690"/>
      <c r="I12" s="690"/>
      <c r="J12" s="690"/>
      <c r="K12" s="690"/>
      <c r="L12" s="690"/>
      <c r="M12" s="690"/>
      <c r="N12" s="690"/>
      <c r="O12" s="690"/>
      <c r="P12" s="690"/>
      <c r="Q12" s="690"/>
      <c r="R12" s="690"/>
      <c r="S12" s="690"/>
      <c r="T12" s="690"/>
      <c r="U12" s="690"/>
      <c r="V12" s="690"/>
      <c r="W12" s="690"/>
      <c r="X12" s="690"/>
      <c r="Y12" s="690"/>
      <c r="Z12" s="691"/>
    </row>
    <row r="13" spans="1:26">
      <c r="A13" s="679"/>
      <c r="B13" s="679"/>
      <c r="C13" s="236" t="s">
        <v>502</v>
      </c>
      <c r="D13" s="236" t="s">
        <v>83</v>
      </c>
      <c r="E13" s="236" t="s">
        <v>84</v>
      </c>
      <c r="F13" s="236" t="s">
        <v>503</v>
      </c>
      <c r="G13" s="236" t="s">
        <v>504</v>
      </c>
      <c r="H13" s="236" t="s">
        <v>272</v>
      </c>
      <c r="I13" s="240" t="s">
        <v>271</v>
      </c>
      <c r="J13" s="240" t="s">
        <v>319</v>
      </c>
      <c r="K13" s="236" t="s">
        <v>318</v>
      </c>
      <c r="L13" s="240" t="s">
        <v>441</v>
      </c>
      <c r="M13" s="236" t="s">
        <v>243</v>
      </c>
      <c r="N13" s="236" t="s">
        <v>244</v>
      </c>
      <c r="O13" s="240" t="s">
        <v>258</v>
      </c>
      <c r="P13" s="241" t="s">
        <v>315</v>
      </c>
      <c r="Q13" s="241" t="s">
        <v>321</v>
      </c>
      <c r="R13" s="241" t="s">
        <v>245</v>
      </c>
      <c r="S13" s="241" t="s">
        <v>505</v>
      </c>
      <c r="T13" s="241" t="s">
        <v>506</v>
      </c>
      <c r="U13" s="241" t="s">
        <v>507</v>
      </c>
      <c r="V13" s="241" t="s">
        <v>508</v>
      </c>
      <c r="W13" s="241" t="s">
        <v>509</v>
      </c>
      <c r="X13" s="241" t="s">
        <v>510</v>
      </c>
      <c r="Y13" s="241" t="s">
        <v>511</v>
      </c>
      <c r="Z13" s="241" t="s">
        <v>323</v>
      </c>
    </row>
    <row r="14" spans="1:26" ht="26.4">
      <c r="A14" s="239">
        <v>1</v>
      </c>
      <c r="B14" s="246" t="s">
        <v>268</v>
      </c>
      <c r="C14" s="242" t="s">
        <v>512</v>
      </c>
      <c r="D14" s="242" t="s">
        <v>513</v>
      </c>
      <c r="E14" s="243" t="s">
        <v>514</v>
      </c>
      <c r="F14" s="243" t="s">
        <v>515</v>
      </c>
      <c r="G14" s="243" t="s">
        <v>516</v>
      </c>
      <c r="H14" s="243" t="s">
        <v>517</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729" t="s">
        <v>518</v>
      </c>
      <c r="C16" s="729"/>
      <c r="D16" s="729"/>
      <c r="E16" s="729"/>
      <c r="F16" s="729"/>
    </row>
    <row r="17" spans="1:20">
      <c r="B17" s="729"/>
      <c r="C17" s="729"/>
      <c r="D17" s="729"/>
      <c r="E17" s="729"/>
      <c r="F17" s="729"/>
    </row>
    <row r="19" spans="1:20" s="234" customFormat="1">
      <c r="A19" s="695" t="s">
        <v>519</v>
      </c>
      <c r="B19" s="695"/>
      <c r="C19" s="695"/>
      <c r="D19" s="695"/>
      <c r="E19" s="695"/>
      <c r="F19" s="695"/>
      <c r="G19" s="695"/>
      <c r="H19" s="695"/>
      <c r="I19" s="695"/>
      <c r="J19" s="695"/>
    </row>
    <row r="20" spans="1:20" s="234" customFormat="1">
      <c r="A20" s="695"/>
      <c r="B20" s="695"/>
      <c r="C20" s="695"/>
      <c r="D20" s="695"/>
      <c r="E20" s="695"/>
      <c r="F20" s="695"/>
      <c r="G20" s="695"/>
      <c r="H20" s="695"/>
      <c r="I20" s="695"/>
      <c r="J20" s="695"/>
    </row>
    <row r="21" spans="1:20" s="234" customFormat="1"/>
    <row r="22" spans="1:20" s="234" customFormat="1">
      <c r="A22" s="676" t="s">
        <v>494</v>
      </c>
      <c r="B22" s="676" t="s">
        <v>495</v>
      </c>
      <c r="C22" s="689" t="s">
        <v>496</v>
      </c>
      <c r="D22" s="690"/>
      <c r="E22" s="690"/>
      <c r="F22" s="690"/>
      <c r="G22" s="690"/>
      <c r="H22" s="690"/>
      <c r="I22" s="690"/>
      <c r="J22" s="691"/>
    </row>
    <row r="23" spans="1:20" s="234" customFormat="1">
      <c r="A23" s="676"/>
      <c r="B23" s="676"/>
      <c r="C23" s="676" t="s">
        <v>497</v>
      </c>
      <c r="D23" s="676"/>
      <c r="E23" s="676" t="s">
        <v>498</v>
      </c>
      <c r="F23" s="676"/>
      <c r="G23" s="238" t="s">
        <v>520</v>
      </c>
      <c r="H23" s="244" t="s">
        <v>521</v>
      </c>
      <c r="I23" s="244" t="s">
        <v>522</v>
      </c>
      <c r="J23" s="238" t="s">
        <v>523</v>
      </c>
    </row>
    <row r="24" spans="1:20" s="234" customFormat="1">
      <c r="A24" s="676"/>
      <c r="B24" s="676"/>
      <c r="C24" s="236" t="s">
        <v>500</v>
      </c>
      <c r="D24" s="236" t="s">
        <v>501</v>
      </c>
      <c r="E24" s="236" t="s">
        <v>500</v>
      </c>
      <c r="F24" s="236" t="s">
        <v>501</v>
      </c>
      <c r="G24" s="236" t="s">
        <v>524</v>
      </c>
      <c r="H24" s="236" t="s">
        <v>524</v>
      </c>
      <c r="I24" s="236" t="s">
        <v>524</v>
      </c>
      <c r="J24" s="236" t="s">
        <v>524</v>
      </c>
    </row>
    <row r="25" spans="1:20" s="234" customFormat="1" ht="26.4">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76" t="s">
        <v>494</v>
      </c>
      <c r="B27" s="676" t="s">
        <v>495</v>
      </c>
      <c r="C27" s="680" t="s">
        <v>496</v>
      </c>
      <c r="D27" s="680"/>
      <c r="E27" s="680"/>
      <c r="F27" s="680"/>
      <c r="G27" s="680"/>
      <c r="H27" s="680"/>
      <c r="I27" s="680"/>
      <c r="J27" s="680"/>
      <c r="K27" s="680"/>
      <c r="L27" s="680"/>
      <c r="M27" s="680"/>
      <c r="N27" s="680"/>
      <c r="O27" s="680"/>
      <c r="P27" s="680"/>
      <c r="Q27" s="680"/>
      <c r="R27" s="680"/>
      <c r="S27" s="680"/>
      <c r="T27" s="680"/>
    </row>
    <row r="28" spans="1:20" s="234" customFormat="1">
      <c r="A28" s="676"/>
      <c r="B28" s="676"/>
      <c r="C28" s="236" t="s">
        <v>525</v>
      </c>
      <c r="D28" s="236" t="s">
        <v>83</v>
      </c>
      <c r="E28" s="236" t="s">
        <v>84</v>
      </c>
      <c r="F28" s="236" t="s">
        <v>504</v>
      </c>
      <c r="G28" s="236" t="s">
        <v>271</v>
      </c>
      <c r="H28" s="236" t="s">
        <v>244</v>
      </c>
      <c r="I28" s="236" t="s">
        <v>318</v>
      </c>
      <c r="J28" s="240" t="s">
        <v>258</v>
      </c>
      <c r="K28" s="240" t="s">
        <v>245</v>
      </c>
      <c r="L28" s="236" t="s">
        <v>526</v>
      </c>
      <c r="M28" s="240" t="s">
        <v>506</v>
      </c>
      <c r="N28" s="240" t="s">
        <v>507</v>
      </c>
      <c r="O28" s="236" t="s">
        <v>527</v>
      </c>
      <c r="P28" s="240" t="s">
        <v>509</v>
      </c>
      <c r="Q28" s="240" t="s">
        <v>528</v>
      </c>
      <c r="R28" s="240" t="s">
        <v>529</v>
      </c>
      <c r="S28" s="237" t="s">
        <v>323</v>
      </c>
    </row>
    <row r="29" spans="1:20" s="234" customFormat="1" ht="26.4">
      <c r="A29" s="239">
        <v>1</v>
      </c>
      <c r="B29" s="246" t="s">
        <v>274</v>
      </c>
      <c r="C29" s="242" t="s">
        <v>530</v>
      </c>
      <c r="D29" s="242" t="s">
        <v>531</v>
      </c>
      <c r="E29" s="243" t="s">
        <v>532</v>
      </c>
      <c r="F29" s="243" t="s">
        <v>513</v>
      </c>
      <c r="G29" s="243" t="s">
        <v>533</v>
      </c>
      <c r="H29" s="243" t="s">
        <v>534</v>
      </c>
      <c r="I29" s="243" t="s">
        <v>535</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703" t="s">
        <v>536</v>
      </c>
      <c r="C31" s="703"/>
      <c r="D31" s="703"/>
      <c r="E31" s="703"/>
      <c r="F31" s="703"/>
      <c r="G31" s="703"/>
    </row>
    <row r="33" spans="1:15">
      <c r="A33" s="669" t="s">
        <v>537</v>
      </c>
      <c r="B33" s="669"/>
      <c r="C33" s="669"/>
      <c r="D33" s="669"/>
      <c r="E33" s="669"/>
      <c r="F33" s="669"/>
      <c r="G33" s="669"/>
      <c r="H33" s="669"/>
      <c r="I33" s="669"/>
      <c r="J33" s="669"/>
      <c r="K33" s="669"/>
      <c r="L33" s="669"/>
      <c r="M33" s="669"/>
      <c r="N33" s="669"/>
      <c r="O33" s="234"/>
    </row>
    <row r="34" spans="1:15">
      <c r="A34" s="234"/>
      <c r="B34" s="234"/>
      <c r="C34" s="234"/>
      <c r="D34" s="234"/>
      <c r="E34" s="234"/>
      <c r="F34" s="234"/>
      <c r="G34" s="234"/>
      <c r="H34" s="234"/>
      <c r="I34" s="234"/>
      <c r="J34" s="234"/>
      <c r="K34" s="234"/>
      <c r="L34" s="234"/>
      <c r="M34" s="234"/>
      <c r="N34" s="234"/>
      <c r="O34" s="234"/>
    </row>
    <row r="35" spans="1:15">
      <c r="A35" s="678" t="s">
        <v>494</v>
      </c>
      <c r="B35" s="678" t="s">
        <v>495</v>
      </c>
      <c r="C35" s="689" t="s">
        <v>496</v>
      </c>
      <c r="D35" s="690"/>
      <c r="E35" s="690"/>
      <c r="F35" s="690"/>
      <c r="G35" s="690"/>
      <c r="H35" s="690"/>
      <c r="I35" s="690"/>
      <c r="J35" s="690"/>
      <c r="K35" s="690"/>
      <c r="L35" s="690"/>
      <c r="M35" s="690"/>
      <c r="N35" s="691"/>
      <c r="O35" s="234"/>
    </row>
    <row r="36" spans="1:15">
      <c r="A36" s="686"/>
      <c r="B36" s="686"/>
      <c r="C36" s="687" t="s">
        <v>538</v>
      </c>
      <c r="D36" s="688"/>
      <c r="E36" s="727" t="s">
        <v>443</v>
      </c>
      <c r="F36" s="687" t="s">
        <v>539</v>
      </c>
      <c r="G36" s="688"/>
      <c r="H36" s="676" t="s">
        <v>444</v>
      </c>
      <c r="I36" s="676" t="s">
        <v>540</v>
      </c>
      <c r="J36" s="676"/>
      <c r="K36" s="676"/>
      <c r="L36" s="678" t="s">
        <v>541</v>
      </c>
      <c r="M36" s="678" t="s">
        <v>542</v>
      </c>
      <c r="N36" s="676" t="s">
        <v>543</v>
      </c>
      <c r="O36" s="234"/>
    </row>
    <row r="37" spans="1:15" ht="26.4">
      <c r="A37" s="679"/>
      <c r="B37" s="686"/>
      <c r="C37" s="247" t="s">
        <v>500</v>
      </c>
      <c r="D37" s="248" t="s">
        <v>501</v>
      </c>
      <c r="E37" s="728"/>
      <c r="F37" s="247" t="s">
        <v>500</v>
      </c>
      <c r="G37" s="248" t="s">
        <v>501</v>
      </c>
      <c r="H37" s="678"/>
      <c r="I37" s="249" t="s">
        <v>544</v>
      </c>
      <c r="J37" s="249" t="s">
        <v>545</v>
      </c>
      <c r="K37" s="249" t="s">
        <v>546</v>
      </c>
      <c r="L37" s="679"/>
      <c r="M37" s="679"/>
      <c r="N37" s="678"/>
      <c r="O37" s="234"/>
    </row>
    <row r="38" spans="1:15">
      <c r="A38" s="239">
        <v>1</v>
      </c>
      <c r="B38" s="238" t="s">
        <v>100</v>
      </c>
      <c r="C38" s="243" t="s">
        <v>547</v>
      </c>
      <c r="D38" s="243" t="s">
        <v>548</v>
      </c>
      <c r="E38" s="243" t="s">
        <v>549</v>
      </c>
      <c r="F38" s="243" t="s">
        <v>550</v>
      </c>
      <c r="G38" s="250" t="s">
        <v>551</v>
      </c>
      <c r="H38" s="243" t="s">
        <v>552</v>
      </c>
      <c r="I38" s="243" t="s">
        <v>553</v>
      </c>
      <c r="J38" s="243" t="s">
        <v>553</v>
      </c>
      <c r="K38" s="243" t="s">
        <v>553</v>
      </c>
      <c r="L38" s="243" t="s">
        <v>554</v>
      </c>
      <c r="M38" s="243" t="s">
        <v>555</v>
      </c>
      <c r="N38" s="243" t="s">
        <v>556</v>
      </c>
      <c r="O38" s="234"/>
    </row>
    <row r="39" spans="1:15">
      <c r="A39" s="239">
        <v>2</v>
      </c>
      <c r="B39" s="238" t="s">
        <v>101</v>
      </c>
      <c r="C39" s="243" t="s">
        <v>547</v>
      </c>
      <c r="D39" s="243" t="s">
        <v>548</v>
      </c>
      <c r="E39" s="243" t="s">
        <v>549</v>
      </c>
      <c r="F39" s="243" t="s">
        <v>550</v>
      </c>
      <c r="G39" s="250" t="s">
        <v>551</v>
      </c>
      <c r="H39" s="243" t="s">
        <v>552</v>
      </c>
      <c r="I39" s="243" t="s">
        <v>553</v>
      </c>
      <c r="J39" s="243" t="s">
        <v>553</v>
      </c>
      <c r="K39" s="243" t="s">
        <v>553</v>
      </c>
      <c r="L39" s="243" t="s">
        <v>554</v>
      </c>
      <c r="M39" s="243" t="s">
        <v>555</v>
      </c>
      <c r="N39" s="243" t="s">
        <v>556</v>
      </c>
      <c r="O39" s="234"/>
    </row>
    <row r="40" spans="1:15">
      <c r="A40" s="239">
        <v>3</v>
      </c>
      <c r="B40" s="238" t="s">
        <v>102</v>
      </c>
      <c r="C40" s="243" t="s">
        <v>547</v>
      </c>
      <c r="D40" s="243" t="s">
        <v>548</v>
      </c>
      <c r="E40" s="243" t="s">
        <v>549</v>
      </c>
      <c r="F40" s="243" t="s">
        <v>550</v>
      </c>
      <c r="G40" s="250" t="s">
        <v>551</v>
      </c>
      <c r="H40" s="243" t="s">
        <v>552</v>
      </c>
      <c r="I40" s="243" t="s">
        <v>553</v>
      </c>
      <c r="J40" s="243" t="s">
        <v>553</v>
      </c>
      <c r="K40" s="243" t="s">
        <v>553</v>
      </c>
      <c r="L40" s="243" t="s">
        <v>554</v>
      </c>
      <c r="M40" s="243" t="s">
        <v>555</v>
      </c>
      <c r="N40" s="243" t="s">
        <v>556</v>
      </c>
      <c r="O40" s="234"/>
    </row>
    <row r="41" spans="1:15">
      <c r="A41" s="239">
        <v>4</v>
      </c>
      <c r="B41" s="238" t="s">
        <v>557</v>
      </c>
      <c r="C41" s="243" t="s">
        <v>547</v>
      </c>
      <c r="D41" s="243" t="s">
        <v>548</v>
      </c>
      <c r="E41" s="243" t="s">
        <v>549</v>
      </c>
      <c r="F41" s="243" t="s">
        <v>550</v>
      </c>
      <c r="G41" s="250" t="s">
        <v>551</v>
      </c>
      <c r="H41" s="243" t="s">
        <v>552</v>
      </c>
      <c r="I41" s="243" t="s">
        <v>553</v>
      </c>
      <c r="J41" s="243" t="s">
        <v>553</v>
      </c>
      <c r="K41" s="243" t="s">
        <v>553</v>
      </c>
      <c r="L41" s="243" t="s">
        <v>554</v>
      </c>
      <c r="M41" s="243" t="s">
        <v>555</v>
      </c>
      <c r="N41" s="243" t="s">
        <v>556</v>
      </c>
      <c r="O41" s="234"/>
    </row>
    <row r="42" spans="1:15">
      <c r="A42" s="239">
        <v>5</v>
      </c>
      <c r="B42" s="238" t="s">
        <v>104</v>
      </c>
      <c r="C42" s="243" t="s">
        <v>547</v>
      </c>
      <c r="D42" s="243" t="s">
        <v>548</v>
      </c>
      <c r="E42" s="243" t="s">
        <v>549</v>
      </c>
      <c r="F42" s="243" t="s">
        <v>550</v>
      </c>
      <c r="G42" s="250" t="s">
        <v>551</v>
      </c>
      <c r="H42" s="243" t="s">
        <v>552</v>
      </c>
      <c r="I42" s="243" t="s">
        <v>553</v>
      </c>
      <c r="J42" s="243" t="s">
        <v>553</v>
      </c>
      <c r="K42" s="243" t="s">
        <v>553</v>
      </c>
      <c r="L42" s="243" t="s">
        <v>554</v>
      </c>
      <c r="M42" s="243" t="s">
        <v>555</v>
      </c>
      <c r="N42" s="243" t="s">
        <v>556</v>
      </c>
      <c r="O42" s="234"/>
    </row>
    <row r="43" spans="1:15">
      <c r="A43" s="239">
        <v>6</v>
      </c>
      <c r="B43" s="238" t="s">
        <v>12</v>
      </c>
      <c r="C43" s="243" t="s">
        <v>547</v>
      </c>
      <c r="D43" s="243" t="s">
        <v>548</v>
      </c>
      <c r="E43" s="243" t="s">
        <v>549</v>
      </c>
      <c r="F43" s="243" t="s">
        <v>550</v>
      </c>
      <c r="G43" s="250" t="s">
        <v>551</v>
      </c>
      <c r="H43" s="243" t="s">
        <v>552</v>
      </c>
      <c r="I43" s="243" t="s">
        <v>553</v>
      </c>
      <c r="J43" s="243" t="s">
        <v>553</v>
      </c>
      <c r="K43" s="243" t="s">
        <v>553</v>
      </c>
      <c r="L43" s="243" t="s">
        <v>554</v>
      </c>
      <c r="M43" s="243" t="s">
        <v>555</v>
      </c>
      <c r="N43" s="243" t="s">
        <v>556</v>
      </c>
      <c r="O43" s="234"/>
    </row>
    <row r="44" spans="1:15">
      <c r="A44" s="239">
        <v>7</v>
      </c>
      <c r="B44" s="238" t="s">
        <v>105</v>
      </c>
      <c r="C44" s="243" t="s">
        <v>547</v>
      </c>
      <c r="D44" s="243" t="s">
        <v>548</v>
      </c>
      <c r="E44" s="243" t="s">
        <v>549</v>
      </c>
      <c r="F44" s="243" t="s">
        <v>550</v>
      </c>
      <c r="G44" s="250" t="s">
        <v>551</v>
      </c>
      <c r="H44" s="243" t="s">
        <v>552</v>
      </c>
      <c r="I44" s="243" t="s">
        <v>553</v>
      </c>
      <c r="J44" s="243" t="s">
        <v>553</v>
      </c>
      <c r="K44" s="243" t="s">
        <v>553</v>
      </c>
      <c r="L44" s="243" t="s">
        <v>554</v>
      </c>
      <c r="M44" s="243" t="s">
        <v>555</v>
      </c>
      <c r="N44" s="243" t="s">
        <v>556</v>
      </c>
      <c r="O44" s="234"/>
    </row>
    <row r="45" spans="1:15">
      <c r="A45" s="239">
        <v>8</v>
      </c>
      <c r="B45" s="238" t="s">
        <v>106</v>
      </c>
      <c r="C45" s="243" t="s">
        <v>547</v>
      </c>
      <c r="D45" s="243" t="s">
        <v>548</v>
      </c>
      <c r="E45" s="243" t="s">
        <v>549</v>
      </c>
      <c r="F45" s="243" t="s">
        <v>550</v>
      </c>
      <c r="G45" s="250" t="s">
        <v>551</v>
      </c>
      <c r="H45" s="243" t="s">
        <v>552</v>
      </c>
      <c r="I45" s="243" t="s">
        <v>553</v>
      </c>
      <c r="J45" s="243" t="s">
        <v>553</v>
      </c>
      <c r="K45" s="243" t="s">
        <v>553</v>
      </c>
      <c r="L45" s="243" t="s">
        <v>554</v>
      </c>
      <c r="M45" s="243" t="s">
        <v>555</v>
      </c>
      <c r="N45" s="243" t="s">
        <v>556</v>
      </c>
      <c r="O45" s="234"/>
    </row>
    <row r="46" spans="1:15">
      <c r="A46" s="239">
        <v>9</v>
      </c>
      <c r="B46" s="238" t="s">
        <v>107</v>
      </c>
      <c r="C46" s="243" t="s">
        <v>547</v>
      </c>
      <c r="D46" s="243" t="s">
        <v>548</v>
      </c>
      <c r="E46" s="243" t="s">
        <v>549</v>
      </c>
      <c r="F46" s="243" t="s">
        <v>550</v>
      </c>
      <c r="G46" s="250" t="s">
        <v>551</v>
      </c>
      <c r="H46" s="243" t="s">
        <v>552</v>
      </c>
      <c r="I46" s="243" t="s">
        <v>553</v>
      </c>
      <c r="J46" s="243" t="s">
        <v>553</v>
      </c>
      <c r="K46" s="243" t="s">
        <v>553</v>
      </c>
      <c r="L46" s="243" t="s">
        <v>554</v>
      </c>
      <c r="M46" s="243" t="s">
        <v>555</v>
      </c>
      <c r="N46" s="243" t="s">
        <v>556</v>
      </c>
      <c r="O46" s="234"/>
    </row>
    <row r="47" spans="1:15">
      <c r="A47" s="239">
        <v>10</v>
      </c>
      <c r="B47" s="238" t="s">
        <v>558</v>
      </c>
      <c r="C47" s="243" t="s">
        <v>547</v>
      </c>
      <c r="D47" s="243" t="s">
        <v>548</v>
      </c>
      <c r="E47" s="243" t="s">
        <v>549</v>
      </c>
      <c r="F47" s="243" t="s">
        <v>550</v>
      </c>
      <c r="G47" s="250" t="s">
        <v>551</v>
      </c>
      <c r="H47" s="243" t="s">
        <v>552</v>
      </c>
      <c r="I47" s="243" t="s">
        <v>553</v>
      </c>
      <c r="J47" s="243" t="s">
        <v>553</v>
      </c>
      <c r="K47" s="243" t="s">
        <v>553</v>
      </c>
      <c r="L47" s="243" t="s">
        <v>554</v>
      </c>
      <c r="M47" s="243" t="s">
        <v>555</v>
      </c>
      <c r="N47" s="243" t="s">
        <v>556</v>
      </c>
      <c r="O47" s="234"/>
    </row>
    <row r="48" spans="1:15">
      <c r="A48" s="239">
        <v>11</v>
      </c>
      <c r="B48" s="238" t="s">
        <v>108</v>
      </c>
      <c r="C48" s="243" t="s">
        <v>547</v>
      </c>
      <c r="D48" s="243" t="s">
        <v>548</v>
      </c>
      <c r="E48" s="243" t="s">
        <v>549</v>
      </c>
      <c r="F48" s="243" t="s">
        <v>550</v>
      </c>
      <c r="G48" s="250" t="s">
        <v>551</v>
      </c>
      <c r="H48" s="243" t="s">
        <v>552</v>
      </c>
      <c r="I48" s="243" t="s">
        <v>553</v>
      </c>
      <c r="J48" s="243" t="s">
        <v>553</v>
      </c>
      <c r="K48" s="243" t="s">
        <v>553</v>
      </c>
      <c r="L48" s="243" t="s">
        <v>554</v>
      </c>
      <c r="M48" s="243" t="s">
        <v>555</v>
      </c>
      <c r="N48" s="243" t="s">
        <v>556</v>
      </c>
      <c r="O48" s="234"/>
    </row>
    <row r="49" spans="1:15">
      <c r="A49" s="239">
        <v>12</v>
      </c>
      <c r="B49" s="238" t="s">
        <v>109</v>
      </c>
      <c r="C49" s="243" t="s">
        <v>547</v>
      </c>
      <c r="D49" s="243" t="s">
        <v>548</v>
      </c>
      <c r="E49" s="243" t="s">
        <v>549</v>
      </c>
      <c r="F49" s="243" t="s">
        <v>550</v>
      </c>
      <c r="G49" s="250" t="s">
        <v>551</v>
      </c>
      <c r="H49" s="243" t="s">
        <v>552</v>
      </c>
      <c r="I49" s="243" t="s">
        <v>553</v>
      </c>
      <c r="J49" s="243" t="s">
        <v>553</v>
      </c>
      <c r="K49" s="243" t="s">
        <v>553</v>
      </c>
      <c r="L49" s="243" t="s">
        <v>554</v>
      </c>
      <c r="M49" s="243" t="s">
        <v>555</v>
      </c>
      <c r="N49" s="243" t="s">
        <v>556</v>
      </c>
      <c r="O49" s="234"/>
    </row>
    <row r="50" spans="1:15">
      <c r="A50" s="239">
        <v>13</v>
      </c>
      <c r="B50" s="238" t="s">
        <v>110</v>
      </c>
      <c r="C50" s="243" t="s">
        <v>547</v>
      </c>
      <c r="D50" s="243" t="s">
        <v>548</v>
      </c>
      <c r="E50" s="243" t="s">
        <v>549</v>
      </c>
      <c r="F50" s="243" t="s">
        <v>550</v>
      </c>
      <c r="G50" s="250" t="s">
        <v>551</v>
      </c>
      <c r="H50" s="243" t="s">
        <v>552</v>
      </c>
      <c r="I50" s="243" t="s">
        <v>553</v>
      </c>
      <c r="J50" s="243" t="s">
        <v>553</v>
      </c>
      <c r="K50" s="243" t="s">
        <v>553</v>
      </c>
      <c r="L50" s="243" t="s">
        <v>554</v>
      </c>
      <c r="M50" s="243" t="s">
        <v>555</v>
      </c>
      <c r="N50" s="243" t="s">
        <v>556</v>
      </c>
      <c r="O50" s="234"/>
    </row>
    <row r="51" spans="1:15">
      <c r="A51" s="239">
        <v>14</v>
      </c>
      <c r="B51" s="238" t="s">
        <v>111</v>
      </c>
      <c r="C51" s="243" t="s">
        <v>547</v>
      </c>
      <c r="D51" s="243" t="s">
        <v>548</v>
      </c>
      <c r="E51" s="243" t="s">
        <v>549</v>
      </c>
      <c r="F51" s="243" t="s">
        <v>550</v>
      </c>
      <c r="G51" s="250" t="s">
        <v>551</v>
      </c>
      <c r="H51" s="243" t="s">
        <v>552</v>
      </c>
      <c r="I51" s="243" t="s">
        <v>553</v>
      </c>
      <c r="J51" s="243" t="s">
        <v>553</v>
      </c>
      <c r="K51" s="243" t="s">
        <v>553</v>
      </c>
      <c r="L51" s="243" t="s">
        <v>554</v>
      </c>
      <c r="M51" s="243" t="s">
        <v>555</v>
      </c>
      <c r="N51" s="243" t="s">
        <v>556</v>
      </c>
      <c r="O51" s="234"/>
    </row>
    <row r="52" spans="1:15">
      <c r="A52" s="239">
        <v>15</v>
      </c>
      <c r="B52" s="238" t="s">
        <v>559</v>
      </c>
      <c r="C52" s="243" t="s">
        <v>547</v>
      </c>
      <c r="D52" s="243" t="s">
        <v>548</v>
      </c>
      <c r="E52" s="243" t="s">
        <v>549</v>
      </c>
      <c r="F52" s="243" t="s">
        <v>550</v>
      </c>
      <c r="G52" s="250" t="s">
        <v>551</v>
      </c>
      <c r="H52" s="243" t="s">
        <v>552</v>
      </c>
      <c r="I52" s="243" t="s">
        <v>553</v>
      </c>
      <c r="J52" s="243" t="s">
        <v>553</v>
      </c>
      <c r="K52" s="243" t="s">
        <v>553</v>
      </c>
      <c r="L52" s="243" t="s">
        <v>554</v>
      </c>
      <c r="M52" s="243" t="s">
        <v>555</v>
      </c>
      <c r="N52" s="243" t="s">
        <v>556</v>
      </c>
      <c r="O52" s="234"/>
    </row>
    <row r="53" spans="1:15">
      <c r="A53" s="239">
        <v>16</v>
      </c>
      <c r="B53" s="238" t="s">
        <v>113</v>
      </c>
      <c r="C53" s="243" t="s">
        <v>547</v>
      </c>
      <c r="D53" s="243" t="s">
        <v>548</v>
      </c>
      <c r="E53" s="243" t="s">
        <v>549</v>
      </c>
      <c r="F53" s="243" t="s">
        <v>550</v>
      </c>
      <c r="G53" s="250" t="s">
        <v>551</v>
      </c>
      <c r="H53" s="243" t="s">
        <v>552</v>
      </c>
      <c r="I53" s="243" t="s">
        <v>553</v>
      </c>
      <c r="J53" s="243" t="s">
        <v>553</v>
      </c>
      <c r="K53" s="243" t="s">
        <v>553</v>
      </c>
      <c r="L53" s="243" t="s">
        <v>554</v>
      </c>
      <c r="M53" s="243" t="s">
        <v>555</v>
      </c>
      <c r="N53" s="243" t="s">
        <v>556</v>
      </c>
      <c r="O53" s="234"/>
    </row>
    <row r="54" spans="1:15">
      <c r="A54" s="239">
        <v>17</v>
      </c>
      <c r="B54" s="238" t="s">
        <v>114</v>
      </c>
      <c r="C54" s="243" t="s">
        <v>547</v>
      </c>
      <c r="D54" s="243" t="s">
        <v>548</v>
      </c>
      <c r="E54" s="243" t="s">
        <v>549</v>
      </c>
      <c r="F54" s="243" t="s">
        <v>550</v>
      </c>
      <c r="G54" s="250" t="s">
        <v>551</v>
      </c>
      <c r="H54" s="243" t="s">
        <v>552</v>
      </c>
      <c r="I54" s="243" t="s">
        <v>553</v>
      </c>
      <c r="J54" s="243" t="s">
        <v>553</v>
      </c>
      <c r="K54" s="243" t="s">
        <v>553</v>
      </c>
      <c r="L54" s="243" t="s">
        <v>554</v>
      </c>
      <c r="M54" s="243" t="s">
        <v>555</v>
      </c>
      <c r="N54" s="243" t="s">
        <v>556</v>
      </c>
      <c r="O54" s="234"/>
    </row>
    <row r="55" spans="1:15">
      <c r="A55" s="239">
        <v>18</v>
      </c>
      <c r="B55" s="238" t="s">
        <v>560</v>
      </c>
      <c r="C55" s="243" t="s">
        <v>547</v>
      </c>
      <c r="D55" s="243" t="s">
        <v>548</v>
      </c>
      <c r="E55" s="243" t="s">
        <v>549</v>
      </c>
      <c r="F55" s="243" t="s">
        <v>550</v>
      </c>
      <c r="G55" s="250" t="s">
        <v>551</v>
      </c>
      <c r="H55" s="243" t="s">
        <v>552</v>
      </c>
      <c r="I55" s="243" t="s">
        <v>553</v>
      </c>
      <c r="J55" s="243" t="s">
        <v>553</v>
      </c>
      <c r="K55" s="243" t="s">
        <v>553</v>
      </c>
      <c r="L55" s="243" t="s">
        <v>554</v>
      </c>
      <c r="M55" s="243" t="s">
        <v>555</v>
      </c>
      <c r="N55" s="243" t="s">
        <v>556</v>
      </c>
      <c r="O55" s="234"/>
    </row>
    <row r="56" spans="1:15">
      <c r="A56" s="239">
        <v>19</v>
      </c>
      <c r="B56" s="238" t="s">
        <v>561</v>
      </c>
      <c r="C56" s="243" t="s">
        <v>547</v>
      </c>
      <c r="D56" s="243" t="s">
        <v>548</v>
      </c>
      <c r="E56" s="243" t="s">
        <v>549</v>
      </c>
      <c r="F56" s="243" t="s">
        <v>550</v>
      </c>
      <c r="G56" s="250" t="s">
        <v>551</v>
      </c>
      <c r="H56" s="243" t="s">
        <v>552</v>
      </c>
      <c r="I56" s="243" t="s">
        <v>553</v>
      </c>
      <c r="J56" s="243" t="s">
        <v>553</v>
      </c>
      <c r="K56" s="243" t="s">
        <v>553</v>
      </c>
      <c r="L56" s="243" t="s">
        <v>554</v>
      </c>
      <c r="M56" s="243" t="s">
        <v>555</v>
      </c>
      <c r="N56" s="243" t="s">
        <v>556</v>
      </c>
      <c r="O56" s="234"/>
    </row>
    <row r="57" spans="1:15">
      <c r="A57" s="239">
        <v>20</v>
      </c>
      <c r="B57" s="238" t="s">
        <v>562</v>
      </c>
      <c r="C57" s="243" t="s">
        <v>547</v>
      </c>
      <c r="D57" s="243" t="s">
        <v>548</v>
      </c>
      <c r="E57" s="243" t="s">
        <v>549</v>
      </c>
      <c r="F57" s="243" t="s">
        <v>550</v>
      </c>
      <c r="G57" s="250" t="s">
        <v>551</v>
      </c>
      <c r="H57" s="243" t="s">
        <v>552</v>
      </c>
      <c r="I57" s="243" t="s">
        <v>553</v>
      </c>
      <c r="J57" s="243" t="s">
        <v>553</v>
      </c>
      <c r="K57" s="243" t="s">
        <v>553</v>
      </c>
      <c r="L57" s="243" t="s">
        <v>554</v>
      </c>
      <c r="M57" s="243" t="s">
        <v>555</v>
      </c>
      <c r="N57" s="243" t="s">
        <v>556</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78" t="s">
        <v>494</v>
      </c>
      <c r="B60" s="678" t="s">
        <v>495</v>
      </c>
      <c r="C60" s="680" t="s">
        <v>496</v>
      </c>
      <c r="D60" s="680"/>
      <c r="E60" s="680"/>
      <c r="F60" s="680"/>
      <c r="G60" s="680"/>
      <c r="H60" s="680"/>
      <c r="I60" s="680"/>
      <c r="J60" s="680"/>
      <c r="K60" s="680"/>
      <c r="L60" s="680"/>
      <c r="M60" s="680"/>
      <c r="N60" s="680"/>
      <c r="O60" s="680"/>
    </row>
    <row r="61" spans="1:15">
      <c r="A61" s="679"/>
      <c r="B61" s="679"/>
      <c r="C61" s="236" t="s">
        <v>563</v>
      </c>
      <c r="D61" s="236" t="s">
        <v>502</v>
      </c>
      <c r="E61" s="236" t="s">
        <v>564</v>
      </c>
      <c r="F61" s="236" t="s">
        <v>565</v>
      </c>
      <c r="G61" s="236" t="s">
        <v>84</v>
      </c>
      <c r="H61" s="236" t="s">
        <v>271</v>
      </c>
      <c r="I61" s="236" t="s">
        <v>272</v>
      </c>
      <c r="J61" s="236" t="s">
        <v>566</v>
      </c>
      <c r="K61" s="236" t="s">
        <v>319</v>
      </c>
      <c r="L61" s="236" t="s">
        <v>273</v>
      </c>
      <c r="M61" s="236" t="s">
        <v>323</v>
      </c>
      <c r="N61" s="236" t="s">
        <v>321</v>
      </c>
      <c r="O61" s="236" t="s">
        <v>245</v>
      </c>
    </row>
    <row r="62" spans="1:15">
      <c r="A62" s="239">
        <v>1</v>
      </c>
      <c r="B62" s="238" t="s">
        <v>100</v>
      </c>
      <c r="C62" s="242" t="s">
        <v>567</v>
      </c>
      <c r="D62" s="242" t="s">
        <v>429</v>
      </c>
      <c r="E62" s="242" t="s">
        <v>428</v>
      </c>
      <c r="F62" s="242" t="s">
        <v>429</v>
      </c>
      <c r="G62" s="243" t="s">
        <v>568</v>
      </c>
      <c r="H62" s="243" t="s">
        <v>569</v>
      </c>
      <c r="I62" s="243" t="s">
        <v>570</v>
      </c>
      <c r="J62" s="243" t="s">
        <v>429</v>
      </c>
      <c r="K62" s="243" t="s">
        <v>571</v>
      </c>
      <c r="L62" s="243" t="s">
        <v>572</v>
      </c>
      <c r="M62" s="237" t="s">
        <v>573</v>
      </c>
      <c r="N62" s="243" t="s">
        <v>574</v>
      </c>
      <c r="O62" s="243" t="s">
        <v>575</v>
      </c>
    </row>
    <row r="63" spans="1:15">
      <c r="A63" s="239">
        <v>2</v>
      </c>
      <c r="B63" s="238" t="s">
        <v>101</v>
      </c>
      <c r="C63" s="242" t="s">
        <v>567</v>
      </c>
      <c r="D63" s="242" t="s">
        <v>429</v>
      </c>
      <c r="E63" s="242" t="s">
        <v>428</v>
      </c>
      <c r="F63" s="242" t="s">
        <v>429</v>
      </c>
      <c r="G63" s="243" t="s">
        <v>568</v>
      </c>
      <c r="H63" s="243" t="s">
        <v>569</v>
      </c>
      <c r="I63" s="243" t="s">
        <v>570</v>
      </c>
      <c r="J63" s="243" t="s">
        <v>429</v>
      </c>
      <c r="K63" s="243" t="s">
        <v>571</v>
      </c>
      <c r="L63" s="243" t="s">
        <v>572</v>
      </c>
      <c r="M63" s="237" t="s">
        <v>573</v>
      </c>
      <c r="N63" s="243" t="s">
        <v>574</v>
      </c>
      <c r="O63" s="243" t="s">
        <v>575</v>
      </c>
    </row>
    <row r="64" spans="1:15">
      <c r="A64" s="239">
        <v>3</v>
      </c>
      <c r="B64" s="238" t="s">
        <v>102</v>
      </c>
      <c r="C64" s="242" t="s">
        <v>567</v>
      </c>
      <c r="D64" s="242" t="s">
        <v>429</v>
      </c>
      <c r="E64" s="242" t="s">
        <v>428</v>
      </c>
      <c r="F64" s="242" t="s">
        <v>429</v>
      </c>
      <c r="G64" s="243" t="s">
        <v>568</v>
      </c>
      <c r="H64" s="243" t="s">
        <v>569</v>
      </c>
      <c r="I64" s="243" t="s">
        <v>570</v>
      </c>
      <c r="J64" s="243" t="s">
        <v>429</v>
      </c>
      <c r="K64" s="243" t="s">
        <v>571</v>
      </c>
      <c r="L64" s="243" t="s">
        <v>572</v>
      </c>
      <c r="M64" s="237" t="s">
        <v>573</v>
      </c>
      <c r="N64" s="243" t="s">
        <v>574</v>
      </c>
      <c r="O64" s="243" t="s">
        <v>575</v>
      </c>
    </row>
    <row r="65" spans="1:15">
      <c r="A65" s="239">
        <v>4</v>
      </c>
      <c r="B65" s="238" t="s">
        <v>557</v>
      </c>
      <c r="C65" s="242" t="s">
        <v>567</v>
      </c>
      <c r="D65" s="242" t="s">
        <v>429</v>
      </c>
      <c r="E65" s="242" t="s">
        <v>428</v>
      </c>
      <c r="F65" s="242" t="s">
        <v>429</v>
      </c>
      <c r="G65" s="243" t="s">
        <v>568</v>
      </c>
      <c r="H65" s="243" t="s">
        <v>569</v>
      </c>
      <c r="I65" s="243" t="s">
        <v>570</v>
      </c>
      <c r="J65" s="243" t="s">
        <v>429</v>
      </c>
      <c r="K65" s="243" t="s">
        <v>571</v>
      </c>
      <c r="L65" s="243" t="s">
        <v>572</v>
      </c>
      <c r="M65" s="237" t="s">
        <v>573</v>
      </c>
      <c r="N65" s="243" t="s">
        <v>574</v>
      </c>
      <c r="O65" s="243" t="s">
        <v>575</v>
      </c>
    </row>
    <row r="66" spans="1:15">
      <c r="A66" s="239">
        <v>5</v>
      </c>
      <c r="B66" s="238" t="s">
        <v>104</v>
      </c>
      <c r="C66" s="242" t="s">
        <v>567</v>
      </c>
      <c r="D66" s="242" t="s">
        <v>429</v>
      </c>
      <c r="E66" s="242" t="s">
        <v>428</v>
      </c>
      <c r="F66" s="242" t="s">
        <v>429</v>
      </c>
      <c r="G66" s="243" t="s">
        <v>568</v>
      </c>
      <c r="H66" s="243" t="s">
        <v>569</v>
      </c>
      <c r="I66" s="243" t="s">
        <v>570</v>
      </c>
      <c r="J66" s="243" t="s">
        <v>429</v>
      </c>
      <c r="K66" s="243" t="s">
        <v>571</v>
      </c>
      <c r="L66" s="243" t="s">
        <v>572</v>
      </c>
      <c r="M66" s="237" t="s">
        <v>573</v>
      </c>
      <c r="N66" s="243" t="s">
        <v>574</v>
      </c>
      <c r="O66" s="243" t="s">
        <v>575</v>
      </c>
    </row>
    <row r="67" spans="1:15">
      <c r="A67" s="239">
        <v>6</v>
      </c>
      <c r="B67" s="238" t="s">
        <v>12</v>
      </c>
      <c r="C67" s="242" t="s">
        <v>567</v>
      </c>
      <c r="D67" s="242" t="s">
        <v>429</v>
      </c>
      <c r="E67" s="242" t="s">
        <v>428</v>
      </c>
      <c r="F67" s="242" t="s">
        <v>429</v>
      </c>
      <c r="G67" s="243" t="s">
        <v>568</v>
      </c>
      <c r="H67" s="243" t="s">
        <v>569</v>
      </c>
      <c r="I67" s="243" t="s">
        <v>570</v>
      </c>
      <c r="J67" s="243" t="s">
        <v>429</v>
      </c>
      <c r="K67" s="243" t="s">
        <v>571</v>
      </c>
      <c r="L67" s="243" t="s">
        <v>572</v>
      </c>
      <c r="M67" s="237" t="s">
        <v>573</v>
      </c>
      <c r="N67" s="243" t="s">
        <v>574</v>
      </c>
      <c r="O67" s="243" t="s">
        <v>575</v>
      </c>
    </row>
    <row r="68" spans="1:15">
      <c r="A68" s="239">
        <v>7</v>
      </c>
      <c r="B68" s="238" t="s">
        <v>105</v>
      </c>
      <c r="C68" s="242" t="s">
        <v>567</v>
      </c>
      <c r="D68" s="242" t="s">
        <v>429</v>
      </c>
      <c r="E68" s="242" t="s">
        <v>428</v>
      </c>
      <c r="F68" s="242" t="s">
        <v>429</v>
      </c>
      <c r="G68" s="243" t="s">
        <v>568</v>
      </c>
      <c r="H68" s="243" t="s">
        <v>569</v>
      </c>
      <c r="I68" s="243" t="s">
        <v>570</v>
      </c>
      <c r="J68" s="243" t="s">
        <v>429</v>
      </c>
      <c r="K68" s="243" t="s">
        <v>571</v>
      </c>
      <c r="L68" s="243" t="s">
        <v>572</v>
      </c>
      <c r="M68" s="237" t="s">
        <v>573</v>
      </c>
      <c r="N68" s="243" t="s">
        <v>574</v>
      </c>
      <c r="O68" s="243" t="s">
        <v>575</v>
      </c>
    </row>
    <row r="69" spans="1:15">
      <c r="A69" s="239">
        <v>8</v>
      </c>
      <c r="B69" s="238" t="s">
        <v>106</v>
      </c>
      <c r="C69" s="242" t="s">
        <v>567</v>
      </c>
      <c r="D69" s="242" t="s">
        <v>429</v>
      </c>
      <c r="E69" s="242" t="s">
        <v>428</v>
      </c>
      <c r="F69" s="242" t="s">
        <v>429</v>
      </c>
      <c r="G69" s="243" t="s">
        <v>568</v>
      </c>
      <c r="H69" s="243" t="s">
        <v>569</v>
      </c>
      <c r="I69" s="243" t="s">
        <v>570</v>
      </c>
      <c r="J69" s="243" t="s">
        <v>429</v>
      </c>
      <c r="K69" s="243" t="s">
        <v>571</v>
      </c>
      <c r="L69" s="243" t="s">
        <v>572</v>
      </c>
      <c r="M69" s="237" t="s">
        <v>573</v>
      </c>
      <c r="N69" s="243" t="s">
        <v>574</v>
      </c>
      <c r="O69" s="243" t="s">
        <v>575</v>
      </c>
    </row>
    <row r="70" spans="1:15">
      <c r="A70" s="239">
        <v>9</v>
      </c>
      <c r="B70" s="238" t="s">
        <v>107</v>
      </c>
      <c r="C70" s="242" t="s">
        <v>567</v>
      </c>
      <c r="D70" s="242" t="s">
        <v>429</v>
      </c>
      <c r="E70" s="242" t="s">
        <v>428</v>
      </c>
      <c r="F70" s="242" t="s">
        <v>429</v>
      </c>
      <c r="G70" s="243" t="s">
        <v>568</v>
      </c>
      <c r="H70" s="243" t="s">
        <v>569</v>
      </c>
      <c r="I70" s="243" t="s">
        <v>570</v>
      </c>
      <c r="J70" s="243" t="s">
        <v>429</v>
      </c>
      <c r="K70" s="243" t="s">
        <v>571</v>
      </c>
      <c r="L70" s="243" t="s">
        <v>572</v>
      </c>
      <c r="M70" s="237" t="s">
        <v>573</v>
      </c>
      <c r="N70" s="243" t="s">
        <v>574</v>
      </c>
      <c r="O70" s="243" t="s">
        <v>575</v>
      </c>
    </row>
    <row r="71" spans="1:15">
      <c r="A71" s="239">
        <v>10</v>
      </c>
      <c r="B71" s="238" t="s">
        <v>558</v>
      </c>
      <c r="C71" s="242" t="s">
        <v>567</v>
      </c>
      <c r="D71" s="242" t="s">
        <v>429</v>
      </c>
      <c r="E71" s="242" t="s">
        <v>428</v>
      </c>
      <c r="F71" s="242" t="s">
        <v>429</v>
      </c>
      <c r="G71" s="243" t="s">
        <v>568</v>
      </c>
      <c r="H71" s="243" t="s">
        <v>569</v>
      </c>
      <c r="I71" s="243" t="s">
        <v>570</v>
      </c>
      <c r="J71" s="243" t="s">
        <v>429</v>
      </c>
      <c r="K71" s="243" t="s">
        <v>571</v>
      </c>
      <c r="L71" s="243" t="s">
        <v>572</v>
      </c>
      <c r="M71" s="237" t="s">
        <v>573</v>
      </c>
      <c r="N71" s="243" t="s">
        <v>574</v>
      </c>
      <c r="O71" s="243" t="s">
        <v>575</v>
      </c>
    </row>
    <row r="72" spans="1:15">
      <c r="A72" s="239">
        <v>11</v>
      </c>
      <c r="B72" s="238" t="s">
        <v>108</v>
      </c>
      <c r="C72" s="242" t="s">
        <v>567</v>
      </c>
      <c r="D72" s="242" t="s">
        <v>429</v>
      </c>
      <c r="E72" s="242" t="s">
        <v>428</v>
      </c>
      <c r="F72" s="242" t="s">
        <v>429</v>
      </c>
      <c r="G72" s="243" t="s">
        <v>568</v>
      </c>
      <c r="H72" s="243" t="s">
        <v>569</v>
      </c>
      <c r="I72" s="243" t="s">
        <v>570</v>
      </c>
      <c r="J72" s="243" t="s">
        <v>429</v>
      </c>
      <c r="K72" s="243" t="s">
        <v>571</v>
      </c>
      <c r="L72" s="243" t="s">
        <v>572</v>
      </c>
      <c r="M72" s="237" t="s">
        <v>573</v>
      </c>
      <c r="N72" s="243" t="s">
        <v>574</v>
      </c>
      <c r="O72" s="243" t="s">
        <v>575</v>
      </c>
    </row>
    <row r="73" spans="1:15">
      <c r="A73" s="239">
        <v>12</v>
      </c>
      <c r="B73" s="238" t="s">
        <v>109</v>
      </c>
      <c r="C73" s="242" t="s">
        <v>567</v>
      </c>
      <c r="D73" s="242" t="s">
        <v>429</v>
      </c>
      <c r="E73" s="242" t="s">
        <v>428</v>
      </c>
      <c r="F73" s="242" t="s">
        <v>429</v>
      </c>
      <c r="G73" s="243" t="s">
        <v>568</v>
      </c>
      <c r="H73" s="243" t="s">
        <v>569</v>
      </c>
      <c r="I73" s="243" t="s">
        <v>570</v>
      </c>
      <c r="J73" s="243" t="s">
        <v>429</v>
      </c>
      <c r="K73" s="243" t="s">
        <v>571</v>
      </c>
      <c r="L73" s="243" t="s">
        <v>572</v>
      </c>
      <c r="M73" s="237" t="s">
        <v>573</v>
      </c>
      <c r="N73" s="243" t="s">
        <v>574</v>
      </c>
      <c r="O73" s="243" t="s">
        <v>575</v>
      </c>
    </row>
    <row r="74" spans="1:15">
      <c r="A74" s="239">
        <v>13</v>
      </c>
      <c r="B74" s="238" t="s">
        <v>110</v>
      </c>
      <c r="C74" s="242" t="s">
        <v>567</v>
      </c>
      <c r="D74" s="242" t="s">
        <v>429</v>
      </c>
      <c r="E74" s="242" t="s">
        <v>428</v>
      </c>
      <c r="F74" s="242" t="s">
        <v>429</v>
      </c>
      <c r="G74" s="243" t="s">
        <v>568</v>
      </c>
      <c r="H74" s="243" t="s">
        <v>569</v>
      </c>
      <c r="I74" s="243" t="s">
        <v>570</v>
      </c>
      <c r="J74" s="243" t="s">
        <v>429</v>
      </c>
      <c r="K74" s="243" t="s">
        <v>571</v>
      </c>
      <c r="L74" s="243" t="s">
        <v>572</v>
      </c>
      <c r="M74" s="237" t="s">
        <v>573</v>
      </c>
      <c r="N74" s="243" t="s">
        <v>574</v>
      </c>
      <c r="O74" s="243" t="s">
        <v>575</v>
      </c>
    </row>
    <row r="75" spans="1:15">
      <c r="A75" s="239">
        <v>14</v>
      </c>
      <c r="B75" s="238" t="s">
        <v>111</v>
      </c>
      <c r="C75" s="242" t="s">
        <v>567</v>
      </c>
      <c r="D75" s="242" t="s">
        <v>429</v>
      </c>
      <c r="E75" s="242" t="s">
        <v>428</v>
      </c>
      <c r="F75" s="242" t="s">
        <v>429</v>
      </c>
      <c r="G75" s="243" t="s">
        <v>568</v>
      </c>
      <c r="H75" s="243" t="s">
        <v>569</v>
      </c>
      <c r="I75" s="243" t="s">
        <v>570</v>
      </c>
      <c r="J75" s="243" t="s">
        <v>429</v>
      </c>
      <c r="K75" s="243" t="s">
        <v>571</v>
      </c>
      <c r="L75" s="243" t="s">
        <v>572</v>
      </c>
      <c r="M75" s="237" t="s">
        <v>573</v>
      </c>
      <c r="N75" s="243" t="s">
        <v>574</v>
      </c>
      <c r="O75" s="243" t="s">
        <v>575</v>
      </c>
    </row>
    <row r="76" spans="1:15">
      <c r="A76" s="239">
        <v>15</v>
      </c>
      <c r="B76" s="238" t="s">
        <v>559</v>
      </c>
      <c r="C76" s="242" t="s">
        <v>567</v>
      </c>
      <c r="D76" s="242" t="s">
        <v>429</v>
      </c>
      <c r="E76" s="242" t="s">
        <v>428</v>
      </c>
      <c r="F76" s="242" t="s">
        <v>429</v>
      </c>
      <c r="G76" s="243" t="s">
        <v>568</v>
      </c>
      <c r="H76" s="243" t="s">
        <v>569</v>
      </c>
      <c r="I76" s="243" t="s">
        <v>570</v>
      </c>
      <c r="J76" s="243" t="s">
        <v>429</v>
      </c>
      <c r="K76" s="243" t="s">
        <v>571</v>
      </c>
      <c r="L76" s="243" t="s">
        <v>572</v>
      </c>
      <c r="M76" s="237" t="s">
        <v>573</v>
      </c>
      <c r="N76" s="243" t="s">
        <v>574</v>
      </c>
      <c r="O76" s="243" t="s">
        <v>575</v>
      </c>
    </row>
    <row r="77" spans="1:15">
      <c r="A77" s="239">
        <v>16</v>
      </c>
      <c r="B77" s="238" t="s">
        <v>113</v>
      </c>
      <c r="C77" s="242" t="s">
        <v>567</v>
      </c>
      <c r="D77" s="242" t="s">
        <v>429</v>
      </c>
      <c r="E77" s="242" t="s">
        <v>428</v>
      </c>
      <c r="F77" s="242" t="s">
        <v>429</v>
      </c>
      <c r="G77" s="243" t="s">
        <v>568</v>
      </c>
      <c r="H77" s="243" t="s">
        <v>569</v>
      </c>
      <c r="I77" s="243" t="s">
        <v>570</v>
      </c>
      <c r="J77" s="243" t="s">
        <v>429</v>
      </c>
      <c r="K77" s="243" t="s">
        <v>571</v>
      </c>
      <c r="L77" s="243" t="s">
        <v>572</v>
      </c>
      <c r="M77" s="237" t="s">
        <v>573</v>
      </c>
      <c r="N77" s="243" t="s">
        <v>574</v>
      </c>
      <c r="O77" s="243" t="s">
        <v>575</v>
      </c>
    </row>
    <row r="78" spans="1:15">
      <c r="A78" s="239">
        <v>17</v>
      </c>
      <c r="B78" s="238" t="s">
        <v>114</v>
      </c>
      <c r="C78" s="242" t="s">
        <v>567</v>
      </c>
      <c r="D78" s="242" t="s">
        <v>429</v>
      </c>
      <c r="E78" s="242" t="s">
        <v>428</v>
      </c>
      <c r="F78" s="242" t="s">
        <v>429</v>
      </c>
      <c r="G78" s="243" t="s">
        <v>568</v>
      </c>
      <c r="H78" s="243" t="s">
        <v>569</v>
      </c>
      <c r="I78" s="243" t="s">
        <v>570</v>
      </c>
      <c r="J78" s="243" t="s">
        <v>429</v>
      </c>
      <c r="K78" s="243" t="s">
        <v>571</v>
      </c>
      <c r="L78" s="243" t="s">
        <v>572</v>
      </c>
      <c r="M78" s="237" t="s">
        <v>573</v>
      </c>
      <c r="N78" s="243" t="s">
        <v>574</v>
      </c>
      <c r="O78" s="243" t="s">
        <v>575</v>
      </c>
    </row>
    <row r="79" spans="1:15">
      <c r="A79" s="239">
        <v>18</v>
      </c>
      <c r="B79" s="238" t="s">
        <v>560</v>
      </c>
      <c r="C79" s="242" t="s">
        <v>567</v>
      </c>
      <c r="D79" s="242" t="s">
        <v>429</v>
      </c>
      <c r="E79" s="242" t="s">
        <v>428</v>
      </c>
      <c r="F79" s="242" t="s">
        <v>429</v>
      </c>
      <c r="G79" s="243" t="s">
        <v>568</v>
      </c>
      <c r="H79" s="243" t="s">
        <v>569</v>
      </c>
      <c r="I79" s="243" t="s">
        <v>570</v>
      </c>
      <c r="J79" s="243" t="s">
        <v>429</v>
      </c>
      <c r="K79" s="243" t="s">
        <v>571</v>
      </c>
      <c r="L79" s="243" t="s">
        <v>572</v>
      </c>
      <c r="M79" s="237" t="s">
        <v>573</v>
      </c>
      <c r="N79" s="243" t="s">
        <v>574</v>
      </c>
      <c r="O79" s="243" t="s">
        <v>575</v>
      </c>
    </row>
    <row r="80" spans="1:15">
      <c r="A80" s="239">
        <v>19</v>
      </c>
      <c r="B80" s="238" t="s">
        <v>561</v>
      </c>
      <c r="C80" s="242" t="s">
        <v>567</v>
      </c>
      <c r="D80" s="242" t="s">
        <v>429</v>
      </c>
      <c r="E80" s="242" t="s">
        <v>428</v>
      </c>
      <c r="F80" s="242" t="s">
        <v>429</v>
      </c>
      <c r="G80" s="243" t="s">
        <v>568</v>
      </c>
      <c r="H80" s="243" t="s">
        <v>569</v>
      </c>
      <c r="I80" s="243" t="s">
        <v>570</v>
      </c>
      <c r="J80" s="243" t="s">
        <v>429</v>
      </c>
      <c r="K80" s="243" t="s">
        <v>571</v>
      </c>
      <c r="L80" s="243" t="s">
        <v>572</v>
      </c>
      <c r="M80" s="237" t="s">
        <v>573</v>
      </c>
      <c r="N80" s="243" t="s">
        <v>574</v>
      </c>
      <c r="O80" s="243" t="s">
        <v>575</v>
      </c>
    </row>
    <row r="81" spans="1:25">
      <c r="A81" s="239">
        <v>20</v>
      </c>
      <c r="B81" s="238" t="s">
        <v>562</v>
      </c>
      <c r="C81" s="242" t="s">
        <v>567</v>
      </c>
      <c r="D81" s="242" t="s">
        <v>429</v>
      </c>
      <c r="E81" s="242" t="s">
        <v>428</v>
      </c>
      <c r="F81" s="242" t="s">
        <v>429</v>
      </c>
      <c r="G81" s="243" t="s">
        <v>568</v>
      </c>
      <c r="H81" s="243" t="s">
        <v>569</v>
      </c>
      <c r="I81" s="243" t="s">
        <v>570</v>
      </c>
      <c r="J81" s="243" t="s">
        <v>429</v>
      </c>
      <c r="K81" s="243" t="s">
        <v>571</v>
      </c>
      <c r="L81" s="243" t="s">
        <v>572</v>
      </c>
      <c r="M81" s="237" t="s">
        <v>573</v>
      </c>
      <c r="N81" s="243" t="s">
        <v>574</v>
      </c>
      <c r="O81" s="243" t="s">
        <v>575</v>
      </c>
    </row>
    <row r="82" spans="1:25">
      <c r="A82" s="234"/>
      <c r="B82" s="234"/>
      <c r="C82" s="234"/>
      <c r="D82" s="234"/>
      <c r="E82" s="234"/>
      <c r="F82" s="234"/>
      <c r="G82" s="234"/>
      <c r="H82" s="234"/>
      <c r="I82" s="234"/>
      <c r="J82" s="234"/>
      <c r="K82" s="234"/>
      <c r="L82" s="234"/>
      <c r="M82" s="234"/>
      <c r="N82" s="234"/>
      <c r="O82" s="234"/>
    </row>
    <row r="83" spans="1:25" ht="24" customHeight="1">
      <c r="A83" s="726" t="s">
        <v>576</v>
      </c>
      <c r="B83" s="726"/>
      <c r="C83" s="726"/>
      <c r="D83" s="726"/>
      <c r="E83" s="726"/>
      <c r="F83" s="726"/>
      <c r="G83" s="726"/>
      <c r="H83" s="726"/>
      <c r="I83" s="726"/>
      <c r="J83" s="726"/>
      <c r="K83" s="726"/>
      <c r="L83" s="726"/>
      <c r="M83" s="726"/>
      <c r="N83" s="726"/>
      <c r="O83" s="726"/>
    </row>
    <row r="85" spans="1:25" ht="24.75" customHeight="1">
      <c r="A85" s="669" t="s">
        <v>583</v>
      </c>
      <c r="B85" s="669"/>
      <c r="C85" s="669"/>
      <c r="D85" s="669"/>
      <c r="E85" s="669"/>
      <c r="F85" s="669"/>
      <c r="G85" s="669"/>
      <c r="H85" s="669"/>
    </row>
    <row r="86" spans="1:25">
      <c r="A86" s="234"/>
      <c r="B86" s="234"/>
      <c r="C86" s="234"/>
      <c r="D86" s="234"/>
      <c r="E86" s="234"/>
      <c r="F86" s="234"/>
      <c r="G86" s="234"/>
      <c r="H86" s="234"/>
    </row>
    <row r="87" spans="1:25">
      <c r="A87" s="678" t="s">
        <v>494</v>
      </c>
      <c r="B87" s="678" t="s">
        <v>495</v>
      </c>
      <c r="C87" s="697" t="s">
        <v>496</v>
      </c>
      <c r="D87" s="698"/>
      <c r="E87" s="698"/>
      <c r="F87" s="698"/>
      <c r="G87" s="698"/>
      <c r="H87" s="699"/>
    </row>
    <row r="88" spans="1:25">
      <c r="A88" s="686"/>
      <c r="B88" s="686"/>
      <c r="C88" s="687" t="s">
        <v>538</v>
      </c>
      <c r="D88" s="688"/>
      <c r="E88" s="251" t="s">
        <v>443</v>
      </c>
      <c r="F88" s="236" t="s">
        <v>444</v>
      </c>
      <c r="G88" s="236" t="s">
        <v>323</v>
      </c>
      <c r="H88" s="236" t="s">
        <v>520</v>
      </c>
    </row>
    <row r="89" spans="1:25">
      <c r="A89" s="679"/>
      <c r="B89" s="686"/>
      <c r="C89" s="247" t="s">
        <v>500</v>
      </c>
      <c r="D89" s="248" t="s">
        <v>501</v>
      </c>
      <c r="E89" s="247" t="s">
        <v>500</v>
      </c>
      <c r="F89" s="247" t="s">
        <v>500</v>
      </c>
      <c r="G89" s="247" t="s">
        <v>500</v>
      </c>
      <c r="H89" s="236" t="s">
        <v>524</v>
      </c>
    </row>
    <row r="90" spans="1:25">
      <c r="A90" s="239">
        <v>1</v>
      </c>
      <c r="B90" s="238" t="s">
        <v>577</v>
      </c>
      <c r="C90" s="243" t="s">
        <v>547</v>
      </c>
      <c r="D90" s="243" t="s">
        <v>548</v>
      </c>
      <c r="E90" s="243" t="s">
        <v>578</v>
      </c>
      <c r="F90" s="243" t="s">
        <v>579</v>
      </c>
      <c r="G90" s="243"/>
      <c r="H90" s="243"/>
    </row>
    <row r="91" spans="1:25">
      <c r="A91" s="239">
        <v>2</v>
      </c>
      <c r="B91" s="238" t="s">
        <v>580</v>
      </c>
      <c r="C91" s="243"/>
      <c r="D91" s="243"/>
      <c r="E91" s="243"/>
      <c r="F91" s="243"/>
      <c r="G91" s="243" t="s">
        <v>573</v>
      </c>
      <c r="H91" s="243" t="s">
        <v>581</v>
      </c>
    </row>
    <row r="92" spans="1:25">
      <c r="A92" s="234"/>
      <c r="B92" s="234"/>
      <c r="C92" s="234"/>
      <c r="D92" s="234"/>
      <c r="E92" s="234"/>
      <c r="F92" s="234"/>
      <c r="G92" s="234"/>
      <c r="H92" s="234"/>
    </row>
    <row r="93" spans="1:25" ht="27.75" customHeight="1">
      <c r="A93" s="726" t="s">
        <v>582</v>
      </c>
      <c r="B93" s="726"/>
      <c r="C93" s="726"/>
      <c r="D93" s="726"/>
      <c r="E93" s="726"/>
      <c r="F93" s="726"/>
      <c r="G93" s="726"/>
      <c r="H93" s="726"/>
    </row>
    <row r="95" spans="1:25">
      <c r="A95" s="695" t="s">
        <v>603</v>
      </c>
      <c r="B95" s="695"/>
      <c r="C95" s="695"/>
      <c r="D95" s="695"/>
      <c r="E95" s="695"/>
      <c r="F95" s="695"/>
      <c r="G95" s="695"/>
      <c r="H95" s="695"/>
      <c r="I95" s="695"/>
      <c r="J95" s="695"/>
      <c r="K95" s="695"/>
      <c r="L95" s="695"/>
      <c r="M95" s="695"/>
      <c r="N95" s="695"/>
      <c r="O95" s="695"/>
      <c r="P95" s="695"/>
      <c r="Q95" s="695"/>
      <c r="R95" s="695"/>
      <c r="S95" s="695"/>
      <c r="T95" s="695"/>
      <c r="U95" s="695"/>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693" t="s">
        <v>364</v>
      </c>
      <c r="B97" s="693" t="s">
        <v>495</v>
      </c>
      <c r="C97" s="677" t="s">
        <v>496</v>
      </c>
      <c r="D97" s="677"/>
      <c r="E97" s="677"/>
      <c r="F97" s="677"/>
      <c r="G97" s="677"/>
      <c r="H97" s="677"/>
      <c r="I97" s="677"/>
      <c r="J97" s="677"/>
      <c r="K97" s="677"/>
      <c r="L97" s="677"/>
      <c r="M97" s="677"/>
      <c r="N97" s="677"/>
      <c r="O97" s="677"/>
      <c r="P97" s="677"/>
      <c r="Q97" s="677"/>
      <c r="R97" s="677"/>
      <c r="S97" s="677"/>
      <c r="T97" s="677"/>
      <c r="U97" s="677"/>
      <c r="V97" s="677"/>
      <c r="W97" s="677"/>
      <c r="X97" s="677"/>
      <c r="Y97" s="677"/>
    </row>
    <row r="98" spans="1:25">
      <c r="A98" s="696"/>
      <c r="B98" s="696"/>
      <c r="C98" s="722" t="s">
        <v>584</v>
      </c>
      <c r="D98" s="722" t="s">
        <v>503</v>
      </c>
      <c r="E98" s="722" t="s">
        <v>83</v>
      </c>
      <c r="F98" s="722" t="s">
        <v>84</v>
      </c>
      <c r="G98" s="722" t="s">
        <v>271</v>
      </c>
      <c r="H98" s="722" t="s">
        <v>272</v>
      </c>
      <c r="I98" s="722" t="s">
        <v>321</v>
      </c>
      <c r="J98" s="722" t="s">
        <v>504</v>
      </c>
      <c r="K98" s="722" t="s">
        <v>585</v>
      </c>
      <c r="L98" s="722" t="s">
        <v>508</v>
      </c>
      <c r="M98" s="722" t="s">
        <v>528</v>
      </c>
      <c r="N98" s="722" t="s">
        <v>586</v>
      </c>
      <c r="O98" s="722" t="s">
        <v>323</v>
      </c>
      <c r="P98" s="722" t="s">
        <v>319</v>
      </c>
      <c r="Q98" s="724" t="s">
        <v>587</v>
      </c>
      <c r="R98" s="724" t="s">
        <v>506</v>
      </c>
      <c r="S98" s="724" t="s">
        <v>258</v>
      </c>
      <c r="T98" s="719" t="s">
        <v>243</v>
      </c>
      <c r="U98" s="720"/>
      <c r="V98" s="719" t="s">
        <v>588</v>
      </c>
      <c r="W98" s="720"/>
      <c r="X98" s="719" t="s">
        <v>511</v>
      </c>
      <c r="Y98" s="720"/>
    </row>
    <row r="99" spans="1:25">
      <c r="A99" s="694"/>
      <c r="B99" s="694"/>
      <c r="C99" s="723"/>
      <c r="D99" s="723"/>
      <c r="E99" s="723"/>
      <c r="F99" s="723"/>
      <c r="G99" s="723"/>
      <c r="H99" s="723"/>
      <c r="I99" s="723"/>
      <c r="J99" s="723"/>
      <c r="K99" s="723"/>
      <c r="L99" s="723"/>
      <c r="M99" s="723"/>
      <c r="N99" s="723"/>
      <c r="O99" s="723"/>
      <c r="P99" s="723"/>
      <c r="Q99" s="725"/>
      <c r="R99" s="725"/>
      <c r="S99" s="725"/>
      <c r="T99" s="253" t="s">
        <v>589</v>
      </c>
      <c r="U99" s="253" t="s">
        <v>590</v>
      </c>
      <c r="V99" s="253" t="s">
        <v>589</v>
      </c>
      <c r="W99" s="253" t="s">
        <v>590</v>
      </c>
      <c r="X99" s="253" t="s">
        <v>589</v>
      </c>
      <c r="Y99" s="253" t="s">
        <v>590</v>
      </c>
    </row>
    <row r="100" spans="1:25" ht="26.4">
      <c r="A100" s="239">
        <v>1</v>
      </c>
      <c r="B100" s="254" t="s">
        <v>591</v>
      </c>
      <c r="C100" s="255" t="s">
        <v>592</v>
      </c>
      <c r="D100" s="255">
        <v>280</v>
      </c>
      <c r="E100" s="255">
        <v>270</v>
      </c>
      <c r="F100" s="255">
        <v>230</v>
      </c>
      <c r="G100" s="255" t="s">
        <v>570</v>
      </c>
      <c r="H100" s="255">
        <v>120</v>
      </c>
      <c r="I100" s="255">
        <v>120</v>
      </c>
      <c r="J100" s="255">
        <v>250</v>
      </c>
      <c r="K100" s="255">
        <v>90</v>
      </c>
      <c r="L100" s="255">
        <v>20</v>
      </c>
      <c r="M100" s="255">
        <v>20</v>
      </c>
      <c r="N100" s="255">
        <v>70</v>
      </c>
      <c r="O100" s="255">
        <v>3500</v>
      </c>
      <c r="P100" s="255" t="s">
        <v>593</v>
      </c>
      <c r="Q100" s="255" t="s">
        <v>594</v>
      </c>
      <c r="R100" s="255" t="s">
        <v>595</v>
      </c>
      <c r="S100" s="255" t="s">
        <v>596</v>
      </c>
      <c r="T100" s="256" t="s">
        <v>597</v>
      </c>
      <c r="U100" s="256" t="s">
        <v>598</v>
      </c>
      <c r="V100" s="256" t="s">
        <v>550</v>
      </c>
      <c r="W100" s="257" t="s">
        <v>599</v>
      </c>
      <c r="X100" s="256" t="s">
        <v>600</v>
      </c>
      <c r="Y100" s="257" t="s">
        <v>601</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721" t="s">
        <v>602</v>
      </c>
      <c r="B102" s="721"/>
      <c r="C102" s="721"/>
      <c r="D102" s="721"/>
      <c r="E102" s="721"/>
      <c r="F102" s="721"/>
      <c r="G102" s="721"/>
      <c r="H102" s="721"/>
      <c r="I102" s="721"/>
      <c r="J102" s="721"/>
      <c r="K102" s="721"/>
      <c r="L102" s="721"/>
      <c r="M102" s="721"/>
      <c r="N102" s="721"/>
      <c r="O102" s="721"/>
      <c r="P102" s="721"/>
      <c r="Q102" s="721"/>
      <c r="R102" s="721"/>
      <c r="S102" s="721"/>
      <c r="T102" s="721"/>
      <c r="U102" s="721"/>
      <c r="V102" s="234"/>
      <c r="W102" s="234"/>
      <c r="X102" s="234"/>
      <c r="Y102" s="234"/>
    </row>
    <row r="104" spans="1:25">
      <c r="A104" s="669" t="s">
        <v>604</v>
      </c>
      <c r="B104" s="669"/>
      <c r="C104" s="669"/>
      <c r="D104" s="669"/>
      <c r="E104" s="669"/>
      <c r="F104" s="669"/>
      <c r="G104" s="669"/>
      <c r="H104" s="669"/>
      <c r="I104" s="669"/>
      <c r="J104" s="669"/>
      <c r="K104" s="669"/>
      <c r="L104" s="669"/>
      <c r="M104" s="669"/>
      <c r="N104" s="669"/>
      <c r="O104" s="669"/>
      <c r="P104" s="669"/>
      <c r="Q104" s="669"/>
      <c r="R104" s="669"/>
      <c r="S104" s="669"/>
    </row>
    <row r="105" spans="1:25">
      <c r="A105" s="678" t="s">
        <v>494</v>
      </c>
      <c r="B105" s="678" t="s">
        <v>495</v>
      </c>
      <c r="C105" s="683" t="s">
        <v>496</v>
      </c>
      <c r="D105" s="684"/>
      <c r="E105" s="684"/>
      <c r="F105" s="684"/>
      <c r="G105" s="684"/>
      <c r="H105" s="684"/>
      <c r="I105" s="684"/>
      <c r="J105" s="684"/>
      <c r="K105" s="684"/>
      <c r="L105" s="684"/>
      <c r="M105" s="684"/>
      <c r="N105" s="684"/>
      <c r="O105" s="684"/>
      <c r="P105" s="685"/>
      <c r="Q105" s="690"/>
      <c r="R105" s="690"/>
      <c r="S105" s="691"/>
    </row>
    <row r="106" spans="1:25">
      <c r="A106" s="686"/>
      <c r="B106" s="686"/>
      <c r="C106" s="678" t="s">
        <v>563</v>
      </c>
      <c r="D106" s="678" t="s">
        <v>564</v>
      </c>
      <c r="E106" s="678" t="s">
        <v>504</v>
      </c>
      <c r="F106" s="678" t="s">
        <v>565</v>
      </c>
      <c r="G106" s="678" t="s">
        <v>271</v>
      </c>
      <c r="H106" s="678" t="s">
        <v>84</v>
      </c>
      <c r="I106" s="678" t="s">
        <v>272</v>
      </c>
      <c r="J106" s="678" t="s">
        <v>318</v>
      </c>
      <c r="K106" s="678" t="s">
        <v>538</v>
      </c>
      <c r="L106" s="678" t="s">
        <v>443</v>
      </c>
      <c r="M106" s="678" t="s">
        <v>444</v>
      </c>
      <c r="N106" s="678" t="s">
        <v>323</v>
      </c>
      <c r="O106" s="678" t="s">
        <v>539</v>
      </c>
      <c r="P106" s="678" t="s">
        <v>245</v>
      </c>
      <c r="Q106" s="236" t="s">
        <v>520</v>
      </c>
      <c r="R106" s="236" t="s">
        <v>605</v>
      </c>
      <c r="S106" s="236" t="s">
        <v>523</v>
      </c>
    </row>
    <row r="107" spans="1:25">
      <c r="A107" s="679"/>
      <c r="B107" s="679"/>
      <c r="C107" s="679"/>
      <c r="D107" s="679"/>
      <c r="E107" s="679"/>
      <c r="F107" s="679"/>
      <c r="G107" s="679"/>
      <c r="H107" s="679"/>
      <c r="I107" s="679"/>
      <c r="J107" s="679"/>
      <c r="K107" s="679"/>
      <c r="L107" s="679"/>
      <c r="M107" s="679"/>
      <c r="N107" s="679"/>
      <c r="O107" s="679"/>
      <c r="P107" s="679"/>
      <c r="Q107" s="247" t="s">
        <v>524</v>
      </c>
      <c r="R107" s="247" t="s">
        <v>524</v>
      </c>
      <c r="S107" s="247" t="s">
        <v>524</v>
      </c>
    </row>
    <row r="108" spans="1:25">
      <c r="A108" s="239">
        <v>1</v>
      </c>
      <c r="B108" s="237" t="s">
        <v>606</v>
      </c>
      <c r="C108" s="242" t="s">
        <v>607</v>
      </c>
      <c r="D108" s="242" t="s">
        <v>608</v>
      </c>
      <c r="E108" s="242" t="s">
        <v>609</v>
      </c>
      <c r="F108" s="242" t="s">
        <v>610</v>
      </c>
      <c r="G108" s="243" t="s">
        <v>611</v>
      </c>
      <c r="H108" s="243" t="s">
        <v>612</v>
      </c>
      <c r="I108" s="243" t="s">
        <v>613</v>
      </c>
      <c r="J108" s="243" t="s">
        <v>486</v>
      </c>
      <c r="K108" s="243" t="s">
        <v>614</v>
      </c>
      <c r="L108" s="243" t="s">
        <v>615</v>
      </c>
      <c r="M108" s="243" t="s">
        <v>616</v>
      </c>
      <c r="N108" s="237" t="s">
        <v>617</v>
      </c>
      <c r="O108" s="243" t="s">
        <v>618</v>
      </c>
      <c r="P108" s="243" t="s">
        <v>619</v>
      </c>
      <c r="Q108" s="243" t="s">
        <v>620</v>
      </c>
      <c r="R108" s="243" t="s">
        <v>621</v>
      </c>
      <c r="S108" s="243" t="s">
        <v>622</v>
      </c>
    </row>
    <row r="109" spans="1:25">
      <c r="A109" s="239">
        <v>2</v>
      </c>
      <c r="B109" s="237" t="s">
        <v>623</v>
      </c>
      <c r="C109" s="242" t="s">
        <v>607</v>
      </c>
      <c r="D109" s="242" t="s">
        <v>608</v>
      </c>
      <c r="E109" s="242" t="s">
        <v>609</v>
      </c>
      <c r="F109" s="242" t="s">
        <v>610</v>
      </c>
      <c r="G109" s="243" t="s">
        <v>611</v>
      </c>
      <c r="H109" s="243" t="s">
        <v>612</v>
      </c>
      <c r="I109" s="243" t="s">
        <v>613</v>
      </c>
      <c r="J109" s="243" t="s">
        <v>486</v>
      </c>
      <c r="K109" s="243" t="s">
        <v>614</v>
      </c>
      <c r="L109" s="243" t="s">
        <v>615</v>
      </c>
      <c r="M109" s="243" t="s">
        <v>616</v>
      </c>
      <c r="N109" s="237" t="s">
        <v>617</v>
      </c>
      <c r="O109" s="243" t="s">
        <v>618</v>
      </c>
      <c r="P109" s="243" t="s">
        <v>619</v>
      </c>
      <c r="Q109" s="243" t="s">
        <v>620</v>
      </c>
      <c r="R109" s="243" t="s">
        <v>621</v>
      </c>
      <c r="S109" s="243" t="s">
        <v>622</v>
      </c>
    </row>
    <row r="110" spans="1:25">
      <c r="A110" s="239">
        <v>3</v>
      </c>
      <c r="B110" s="237" t="s">
        <v>624</v>
      </c>
      <c r="C110" s="242" t="s">
        <v>607</v>
      </c>
      <c r="D110" s="242" t="s">
        <v>608</v>
      </c>
      <c r="E110" s="242" t="s">
        <v>609</v>
      </c>
      <c r="F110" s="242" t="s">
        <v>610</v>
      </c>
      <c r="G110" s="243" t="s">
        <v>611</v>
      </c>
      <c r="H110" s="243" t="s">
        <v>612</v>
      </c>
      <c r="I110" s="243" t="s">
        <v>613</v>
      </c>
      <c r="J110" s="243" t="s">
        <v>486</v>
      </c>
      <c r="K110" s="243" t="s">
        <v>614</v>
      </c>
      <c r="L110" s="243" t="s">
        <v>615</v>
      </c>
      <c r="M110" s="243" t="s">
        <v>616</v>
      </c>
      <c r="N110" s="237" t="s">
        <v>617</v>
      </c>
      <c r="O110" s="243" t="s">
        <v>618</v>
      </c>
      <c r="P110" s="243" t="s">
        <v>619</v>
      </c>
      <c r="Q110" s="243" t="s">
        <v>620</v>
      </c>
      <c r="R110" s="243" t="s">
        <v>621</v>
      </c>
      <c r="S110" s="243" t="s">
        <v>622</v>
      </c>
    </row>
    <row r="111" spans="1:25">
      <c r="A111" s="239">
        <v>4</v>
      </c>
      <c r="B111" s="237" t="s">
        <v>625</v>
      </c>
      <c r="C111" s="242" t="s">
        <v>607</v>
      </c>
      <c r="D111" s="242" t="s">
        <v>608</v>
      </c>
      <c r="E111" s="242" t="s">
        <v>609</v>
      </c>
      <c r="F111" s="242" t="s">
        <v>610</v>
      </c>
      <c r="G111" s="243" t="s">
        <v>611</v>
      </c>
      <c r="H111" s="243" t="s">
        <v>612</v>
      </c>
      <c r="I111" s="243" t="s">
        <v>613</v>
      </c>
      <c r="J111" s="243" t="s">
        <v>486</v>
      </c>
      <c r="K111" s="243" t="s">
        <v>614</v>
      </c>
      <c r="L111" s="243" t="s">
        <v>615</v>
      </c>
      <c r="M111" s="243" t="s">
        <v>616</v>
      </c>
      <c r="N111" s="237" t="s">
        <v>617</v>
      </c>
      <c r="O111" s="243" t="s">
        <v>618</v>
      </c>
      <c r="P111" s="243" t="s">
        <v>619</v>
      </c>
      <c r="Q111" s="243" t="s">
        <v>620</v>
      </c>
      <c r="R111" s="243" t="s">
        <v>621</v>
      </c>
      <c r="S111" s="243" t="s">
        <v>622</v>
      </c>
    </row>
    <row r="112" spans="1:25">
      <c r="A112" s="239">
        <v>5</v>
      </c>
      <c r="B112" s="237" t="s">
        <v>626</v>
      </c>
      <c r="C112" s="242" t="s">
        <v>607</v>
      </c>
      <c r="D112" s="242" t="s">
        <v>608</v>
      </c>
      <c r="E112" s="242" t="s">
        <v>609</v>
      </c>
      <c r="F112" s="242" t="s">
        <v>610</v>
      </c>
      <c r="G112" s="243" t="s">
        <v>611</v>
      </c>
      <c r="H112" s="243" t="s">
        <v>612</v>
      </c>
      <c r="I112" s="243" t="s">
        <v>613</v>
      </c>
      <c r="J112" s="243" t="s">
        <v>486</v>
      </c>
      <c r="K112" s="243" t="s">
        <v>614</v>
      </c>
      <c r="L112" s="243" t="s">
        <v>615</v>
      </c>
      <c r="M112" s="243" t="s">
        <v>616</v>
      </c>
      <c r="N112" s="237" t="s">
        <v>617</v>
      </c>
      <c r="O112" s="243" t="s">
        <v>618</v>
      </c>
      <c r="P112" s="243" t="s">
        <v>619</v>
      </c>
      <c r="Q112" s="243" t="s">
        <v>620</v>
      </c>
      <c r="R112" s="243" t="s">
        <v>621</v>
      </c>
      <c r="S112" s="243" t="s">
        <v>622</v>
      </c>
    </row>
    <row r="113" spans="1:19">
      <c r="A113" s="239">
        <v>6</v>
      </c>
      <c r="B113" s="237" t="s">
        <v>627</v>
      </c>
      <c r="C113" s="242" t="s">
        <v>607</v>
      </c>
      <c r="D113" s="242" t="s">
        <v>608</v>
      </c>
      <c r="E113" s="242" t="s">
        <v>609</v>
      </c>
      <c r="F113" s="242" t="s">
        <v>610</v>
      </c>
      <c r="G113" s="243" t="s">
        <v>611</v>
      </c>
      <c r="H113" s="243" t="s">
        <v>612</v>
      </c>
      <c r="I113" s="243" t="s">
        <v>613</v>
      </c>
      <c r="J113" s="243" t="s">
        <v>486</v>
      </c>
      <c r="K113" s="243" t="s">
        <v>614</v>
      </c>
      <c r="L113" s="243" t="s">
        <v>615</v>
      </c>
      <c r="M113" s="243" t="s">
        <v>616</v>
      </c>
      <c r="N113" s="237" t="s">
        <v>617</v>
      </c>
      <c r="O113" s="243" t="s">
        <v>618</v>
      </c>
      <c r="P113" s="243" t="s">
        <v>619</v>
      </c>
      <c r="Q113" s="243" t="s">
        <v>620</v>
      </c>
      <c r="R113" s="243" t="s">
        <v>621</v>
      </c>
      <c r="S113" s="243" t="s">
        <v>622</v>
      </c>
    </row>
    <row r="114" spans="1:19">
      <c r="A114" s="239">
        <v>7</v>
      </c>
      <c r="B114" s="237" t="s">
        <v>628</v>
      </c>
      <c r="C114" s="242" t="s">
        <v>607</v>
      </c>
      <c r="D114" s="242" t="s">
        <v>608</v>
      </c>
      <c r="E114" s="242" t="s">
        <v>609</v>
      </c>
      <c r="F114" s="242" t="s">
        <v>610</v>
      </c>
      <c r="G114" s="243" t="s">
        <v>611</v>
      </c>
      <c r="H114" s="243" t="s">
        <v>612</v>
      </c>
      <c r="I114" s="243" t="s">
        <v>613</v>
      </c>
      <c r="J114" s="243" t="s">
        <v>486</v>
      </c>
      <c r="K114" s="243" t="s">
        <v>614</v>
      </c>
      <c r="L114" s="243" t="s">
        <v>615</v>
      </c>
      <c r="M114" s="243" t="s">
        <v>616</v>
      </c>
      <c r="N114" s="237" t="s">
        <v>617</v>
      </c>
      <c r="O114" s="243" t="s">
        <v>618</v>
      </c>
      <c r="P114" s="243" t="s">
        <v>619</v>
      </c>
      <c r="Q114" s="243" t="s">
        <v>620</v>
      </c>
      <c r="R114" s="243" t="s">
        <v>621</v>
      </c>
      <c r="S114" s="243" t="s">
        <v>622</v>
      </c>
    </row>
    <row r="115" spans="1:19">
      <c r="A115" s="239">
        <v>8</v>
      </c>
      <c r="B115" s="237" t="s">
        <v>629</v>
      </c>
      <c r="C115" s="242" t="s">
        <v>607</v>
      </c>
      <c r="D115" s="242" t="s">
        <v>608</v>
      </c>
      <c r="E115" s="242" t="s">
        <v>609</v>
      </c>
      <c r="F115" s="242" t="s">
        <v>610</v>
      </c>
      <c r="G115" s="243" t="s">
        <v>611</v>
      </c>
      <c r="H115" s="243" t="s">
        <v>612</v>
      </c>
      <c r="I115" s="243" t="s">
        <v>613</v>
      </c>
      <c r="J115" s="243" t="s">
        <v>486</v>
      </c>
      <c r="K115" s="243" t="s">
        <v>614</v>
      </c>
      <c r="L115" s="243" t="s">
        <v>615</v>
      </c>
      <c r="M115" s="243" t="s">
        <v>616</v>
      </c>
      <c r="N115" s="237" t="s">
        <v>617</v>
      </c>
      <c r="O115" s="243" t="s">
        <v>618</v>
      </c>
      <c r="P115" s="243" t="s">
        <v>619</v>
      </c>
      <c r="Q115" s="243" t="s">
        <v>620</v>
      </c>
      <c r="R115" s="243" t="s">
        <v>621</v>
      </c>
      <c r="S115" s="243" t="s">
        <v>622</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13" t="s">
        <v>582</v>
      </c>
      <c r="B117" s="713"/>
      <c r="C117" s="713"/>
      <c r="D117" s="713"/>
      <c r="E117" s="713"/>
      <c r="F117" s="713"/>
      <c r="G117" s="713"/>
      <c r="H117" s="713"/>
      <c r="I117" s="713"/>
      <c r="J117" s="713"/>
      <c r="K117" s="713"/>
      <c r="L117" s="713"/>
      <c r="M117" s="713"/>
      <c r="N117" s="713"/>
      <c r="O117" s="713"/>
      <c r="P117" s="713"/>
      <c r="Q117" s="234"/>
      <c r="R117" s="234"/>
      <c r="S117" s="234"/>
    </row>
    <row r="119" spans="1:19">
      <c r="A119" s="714" t="s">
        <v>630</v>
      </c>
      <c r="B119" s="714"/>
      <c r="C119" s="714"/>
      <c r="D119" s="714"/>
      <c r="E119" s="714"/>
      <c r="F119" s="714"/>
      <c r="G119" s="714"/>
      <c r="H119" s="714"/>
      <c r="I119" s="714"/>
      <c r="J119" s="714"/>
      <c r="K119" s="714"/>
      <c r="L119" s="714"/>
      <c r="M119" s="714"/>
      <c r="N119" s="714"/>
    </row>
    <row r="120" spans="1:19">
      <c r="A120" s="715" t="s">
        <v>494</v>
      </c>
      <c r="B120" s="678" t="s">
        <v>495</v>
      </c>
      <c r="C120" s="687" t="s">
        <v>496</v>
      </c>
      <c r="D120" s="718"/>
      <c r="E120" s="718"/>
      <c r="F120" s="718"/>
      <c r="G120" s="718"/>
      <c r="H120" s="718"/>
      <c r="I120" s="718"/>
      <c r="J120" s="718"/>
      <c r="K120" s="718"/>
      <c r="L120" s="718"/>
      <c r="M120" s="718"/>
      <c r="N120" s="688"/>
    </row>
    <row r="121" spans="1:19">
      <c r="A121" s="716"/>
      <c r="B121" s="686"/>
      <c r="C121" s="683" t="s">
        <v>538</v>
      </c>
      <c r="D121" s="685"/>
      <c r="E121" s="236" t="s">
        <v>443</v>
      </c>
      <c r="F121" s="683" t="s">
        <v>539</v>
      </c>
      <c r="G121" s="685"/>
      <c r="H121" s="236" t="s">
        <v>444</v>
      </c>
      <c r="I121" s="683" t="s">
        <v>540</v>
      </c>
      <c r="J121" s="684"/>
      <c r="K121" s="685"/>
      <c r="L121" s="707" t="s">
        <v>541</v>
      </c>
      <c r="M121" s="707" t="s">
        <v>542</v>
      </c>
      <c r="N121" s="707" t="s">
        <v>543</v>
      </c>
    </row>
    <row r="122" spans="1:19" ht="26.4">
      <c r="A122" s="717"/>
      <c r="B122" s="679"/>
      <c r="C122" s="239" t="s">
        <v>500</v>
      </c>
      <c r="D122" s="239" t="s">
        <v>501</v>
      </c>
      <c r="E122" s="239" t="s">
        <v>500</v>
      </c>
      <c r="F122" s="239" t="s">
        <v>500</v>
      </c>
      <c r="G122" s="239" t="s">
        <v>501</v>
      </c>
      <c r="H122" s="239" t="s">
        <v>500</v>
      </c>
      <c r="I122" s="251" t="s">
        <v>544</v>
      </c>
      <c r="J122" s="251" t="s">
        <v>545</v>
      </c>
      <c r="K122" s="258" t="s">
        <v>546</v>
      </c>
      <c r="L122" s="708"/>
      <c r="M122" s="708"/>
      <c r="N122" s="708"/>
    </row>
    <row r="123" spans="1:19">
      <c r="A123" s="236">
        <v>1</v>
      </c>
      <c r="B123" s="254" t="s">
        <v>186</v>
      </c>
      <c r="C123" s="236" t="s">
        <v>547</v>
      </c>
      <c r="D123" s="236" t="s">
        <v>548</v>
      </c>
      <c r="E123" s="259" t="s">
        <v>549</v>
      </c>
      <c r="F123" s="260" t="s">
        <v>550</v>
      </c>
      <c r="G123" s="236" t="s">
        <v>551</v>
      </c>
      <c r="H123" s="261" t="s">
        <v>631</v>
      </c>
      <c r="I123" s="236" t="s">
        <v>553</v>
      </c>
      <c r="J123" s="236" t="s">
        <v>553</v>
      </c>
      <c r="K123" s="237" t="s">
        <v>553</v>
      </c>
      <c r="L123" s="237" t="s">
        <v>632</v>
      </c>
      <c r="M123" s="237" t="s">
        <v>555</v>
      </c>
      <c r="N123" s="237" t="s">
        <v>556</v>
      </c>
    </row>
    <row r="124" spans="1:19">
      <c r="A124" s="236">
        <v>2</v>
      </c>
      <c r="B124" s="254" t="s">
        <v>12</v>
      </c>
      <c r="C124" s="236" t="s">
        <v>547</v>
      </c>
      <c r="D124" s="236" t="s">
        <v>548</v>
      </c>
      <c r="E124" s="259" t="s">
        <v>549</v>
      </c>
      <c r="F124" s="260" t="s">
        <v>550</v>
      </c>
      <c r="G124" s="236" t="s">
        <v>551</v>
      </c>
      <c r="H124" s="261" t="s">
        <v>631</v>
      </c>
      <c r="I124" s="236" t="s">
        <v>553</v>
      </c>
      <c r="J124" s="236" t="s">
        <v>553</v>
      </c>
      <c r="K124" s="237" t="s">
        <v>553</v>
      </c>
      <c r="L124" s="237" t="s">
        <v>632</v>
      </c>
      <c r="M124" s="237" t="s">
        <v>555</v>
      </c>
      <c r="N124" s="237" t="s">
        <v>556</v>
      </c>
    </row>
    <row r="125" spans="1:19">
      <c r="A125" s="239">
        <v>3</v>
      </c>
      <c r="B125" s="254" t="s">
        <v>633</v>
      </c>
      <c r="C125" s="242" t="s">
        <v>547</v>
      </c>
      <c r="D125" s="242" t="s">
        <v>548</v>
      </c>
      <c r="E125" s="242" t="s">
        <v>549</v>
      </c>
      <c r="F125" s="242" t="s">
        <v>550</v>
      </c>
      <c r="G125" s="242" t="s">
        <v>551</v>
      </c>
      <c r="H125" s="261" t="s">
        <v>631</v>
      </c>
      <c r="I125" s="242" t="s">
        <v>553</v>
      </c>
      <c r="J125" s="242" t="s">
        <v>553</v>
      </c>
      <c r="K125" s="237" t="s">
        <v>553</v>
      </c>
      <c r="L125" s="237" t="s">
        <v>632</v>
      </c>
      <c r="M125" s="237" t="s">
        <v>555</v>
      </c>
      <c r="N125" s="237" t="s">
        <v>556</v>
      </c>
    </row>
    <row r="126" spans="1:19">
      <c r="A126" s="239">
        <v>4</v>
      </c>
      <c r="B126" s="254" t="s">
        <v>188</v>
      </c>
      <c r="C126" s="242" t="s">
        <v>547</v>
      </c>
      <c r="D126" s="242" t="s">
        <v>548</v>
      </c>
      <c r="E126" s="242" t="s">
        <v>549</v>
      </c>
      <c r="F126" s="242" t="s">
        <v>550</v>
      </c>
      <c r="G126" s="242" t="s">
        <v>551</v>
      </c>
      <c r="H126" s="261" t="s">
        <v>631</v>
      </c>
      <c r="I126" s="242" t="s">
        <v>553</v>
      </c>
      <c r="J126" s="242" t="s">
        <v>553</v>
      </c>
      <c r="K126" s="237" t="s">
        <v>553</v>
      </c>
      <c r="L126" s="237" t="s">
        <v>632</v>
      </c>
      <c r="M126" s="237" t="s">
        <v>555</v>
      </c>
      <c r="N126" s="237" t="s">
        <v>556</v>
      </c>
    </row>
    <row r="127" spans="1:19">
      <c r="A127" s="239">
        <v>5</v>
      </c>
      <c r="B127" s="254" t="s">
        <v>190</v>
      </c>
      <c r="C127" s="242" t="s">
        <v>547</v>
      </c>
      <c r="D127" s="242" t="s">
        <v>548</v>
      </c>
      <c r="E127" s="242" t="s">
        <v>549</v>
      </c>
      <c r="F127" s="242" t="s">
        <v>550</v>
      </c>
      <c r="G127" s="242" t="s">
        <v>551</v>
      </c>
      <c r="H127" s="261" t="s">
        <v>631</v>
      </c>
      <c r="I127" s="242" t="s">
        <v>553</v>
      </c>
      <c r="J127" s="242" t="s">
        <v>553</v>
      </c>
      <c r="K127" s="237" t="s">
        <v>553</v>
      </c>
      <c r="L127" s="237" t="s">
        <v>632</v>
      </c>
      <c r="M127" s="237" t="s">
        <v>555</v>
      </c>
      <c r="N127" s="237" t="s">
        <v>556</v>
      </c>
    </row>
    <row r="128" spans="1:19">
      <c r="A128" s="239">
        <v>6</v>
      </c>
      <c r="B128" s="254" t="s">
        <v>191</v>
      </c>
      <c r="C128" s="242" t="s">
        <v>547</v>
      </c>
      <c r="D128" s="242" t="s">
        <v>548</v>
      </c>
      <c r="E128" s="242" t="s">
        <v>549</v>
      </c>
      <c r="F128" s="242" t="s">
        <v>550</v>
      </c>
      <c r="G128" s="242" t="s">
        <v>551</v>
      </c>
      <c r="H128" s="261" t="s">
        <v>631</v>
      </c>
      <c r="I128" s="242" t="s">
        <v>553</v>
      </c>
      <c r="J128" s="242" t="s">
        <v>553</v>
      </c>
      <c r="K128" s="237" t="s">
        <v>553</v>
      </c>
      <c r="L128" s="237" t="s">
        <v>632</v>
      </c>
      <c r="M128" s="237" t="s">
        <v>555</v>
      </c>
      <c r="N128" s="237" t="s">
        <v>556</v>
      </c>
    </row>
    <row r="129" spans="1:14">
      <c r="A129" s="239">
        <v>7</v>
      </c>
      <c r="B129" s="254" t="s">
        <v>634</v>
      </c>
      <c r="C129" s="242" t="s">
        <v>547</v>
      </c>
      <c r="D129" s="242" t="s">
        <v>548</v>
      </c>
      <c r="E129" s="242" t="s">
        <v>549</v>
      </c>
      <c r="F129" s="242" t="s">
        <v>550</v>
      </c>
      <c r="G129" s="242" t="s">
        <v>551</v>
      </c>
      <c r="H129" s="261" t="s">
        <v>631</v>
      </c>
      <c r="I129" s="242" t="s">
        <v>553</v>
      </c>
      <c r="J129" s="242" t="s">
        <v>553</v>
      </c>
      <c r="K129" s="237" t="s">
        <v>553</v>
      </c>
      <c r="L129" s="237" t="s">
        <v>632</v>
      </c>
      <c r="M129" s="237" t="s">
        <v>555</v>
      </c>
      <c r="N129" s="237" t="s">
        <v>556</v>
      </c>
    </row>
    <row r="130" spans="1:14">
      <c r="A130" s="239">
        <v>8</v>
      </c>
      <c r="B130" s="254" t="s">
        <v>635</v>
      </c>
      <c r="C130" s="242" t="s">
        <v>547</v>
      </c>
      <c r="D130" s="242" t="s">
        <v>548</v>
      </c>
      <c r="E130" s="242" t="s">
        <v>549</v>
      </c>
      <c r="F130" s="242" t="s">
        <v>550</v>
      </c>
      <c r="G130" s="242" t="s">
        <v>551</v>
      </c>
      <c r="H130" s="261" t="s">
        <v>631</v>
      </c>
      <c r="I130" s="242" t="s">
        <v>553</v>
      </c>
      <c r="J130" s="242" t="s">
        <v>553</v>
      </c>
      <c r="K130" s="237" t="s">
        <v>553</v>
      </c>
      <c r="L130" s="237" t="s">
        <v>632</v>
      </c>
      <c r="M130" s="237" t="s">
        <v>555</v>
      </c>
      <c r="N130" s="237" t="s">
        <v>556</v>
      </c>
    </row>
    <row r="131" spans="1:14">
      <c r="A131" s="239">
        <v>9</v>
      </c>
      <c r="B131" s="254" t="s">
        <v>192</v>
      </c>
      <c r="C131" s="242" t="s">
        <v>547</v>
      </c>
      <c r="D131" s="242" t="s">
        <v>548</v>
      </c>
      <c r="E131" s="242" t="s">
        <v>549</v>
      </c>
      <c r="F131" s="242" t="s">
        <v>550</v>
      </c>
      <c r="G131" s="242" t="s">
        <v>551</v>
      </c>
      <c r="H131" s="261" t="s">
        <v>631</v>
      </c>
      <c r="I131" s="242" t="s">
        <v>553</v>
      </c>
      <c r="J131" s="242" t="s">
        <v>553</v>
      </c>
      <c r="K131" s="237" t="s">
        <v>553</v>
      </c>
      <c r="L131" s="237" t="s">
        <v>632</v>
      </c>
      <c r="M131" s="237" t="s">
        <v>555</v>
      </c>
      <c r="N131" s="237" t="s">
        <v>556</v>
      </c>
    </row>
    <row r="132" spans="1:14">
      <c r="A132" s="239">
        <v>10</v>
      </c>
      <c r="B132" s="254" t="s">
        <v>194</v>
      </c>
      <c r="C132" s="242" t="s">
        <v>547</v>
      </c>
      <c r="D132" s="242" t="s">
        <v>548</v>
      </c>
      <c r="E132" s="242" t="s">
        <v>549</v>
      </c>
      <c r="F132" s="242" t="s">
        <v>550</v>
      </c>
      <c r="G132" s="242" t="s">
        <v>551</v>
      </c>
      <c r="H132" s="261" t="s">
        <v>631</v>
      </c>
      <c r="I132" s="242" t="s">
        <v>553</v>
      </c>
      <c r="J132" s="242" t="s">
        <v>553</v>
      </c>
      <c r="K132" s="237" t="s">
        <v>553</v>
      </c>
      <c r="L132" s="237" t="s">
        <v>632</v>
      </c>
      <c r="M132" s="237" t="s">
        <v>555</v>
      </c>
      <c r="N132" s="237" t="s">
        <v>556</v>
      </c>
    </row>
    <row r="133" spans="1:14">
      <c r="A133" s="239">
        <v>11</v>
      </c>
      <c r="B133" s="254" t="s">
        <v>636</v>
      </c>
      <c r="C133" s="242" t="s">
        <v>547</v>
      </c>
      <c r="D133" s="242" t="s">
        <v>548</v>
      </c>
      <c r="E133" s="242" t="s">
        <v>549</v>
      </c>
      <c r="F133" s="242" t="s">
        <v>550</v>
      </c>
      <c r="G133" s="242" t="s">
        <v>551</v>
      </c>
      <c r="H133" s="261" t="s">
        <v>631</v>
      </c>
      <c r="I133" s="242" t="s">
        <v>553</v>
      </c>
      <c r="J133" s="242" t="s">
        <v>553</v>
      </c>
      <c r="K133" s="237" t="s">
        <v>553</v>
      </c>
      <c r="L133" s="237" t="s">
        <v>632</v>
      </c>
      <c r="M133" s="237" t="s">
        <v>555</v>
      </c>
      <c r="N133" s="237" t="s">
        <v>556</v>
      </c>
    </row>
    <row r="134" spans="1:14">
      <c r="A134" s="234"/>
      <c r="B134" s="234"/>
      <c r="C134" s="234"/>
      <c r="D134" s="234"/>
      <c r="E134" s="234"/>
      <c r="F134" s="234"/>
      <c r="G134" s="234"/>
      <c r="H134" s="234"/>
      <c r="I134" s="234"/>
      <c r="J134" s="234"/>
      <c r="K134" s="234"/>
      <c r="L134" s="234"/>
      <c r="M134" s="234"/>
      <c r="N134" s="234"/>
    </row>
    <row r="135" spans="1:14">
      <c r="A135" s="709" t="s">
        <v>494</v>
      </c>
      <c r="B135" s="678" t="s">
        <v>495</v>
      </c>
      <c r="C135" s="697" t="s">
        <v>496</v>
      </c>
      <c r="D135" s="698"/>
      <c r="E135" s="698"/>
      <c r="F135" s="698"/>
      <c r="G135" s="698"/>
      <c r="H135" s="698"/>
      <c r="I135" s="698"/>
      <c r="J135" s="698"/>
      <c r="K135" s="699"/>
      <c r="L135" s="263"/>
      <c r="M135" s="263"/>
      <c r="N135" s="263"/>
    </row>
    <row r="136" spans="1:14">
      <c r="A136" s="710"/>
      <c r="B136" s="679"/>
      <c r="C136" s="264" t="s">
        <v>563</v>
      </c>
      <c r="D136" s="264" t="s">
        <v>502</v>
      </c>
      <c r="E136" s="264" t="s">
        <v>564</v>
      </c>
      <c r="F136" s="264" t="s">
        <v>565</v>
      </c>
      <c r="G136" s="264" t="s">
        <v>84</v>
      </c>
      <c r="H136" s="264" t="s">
        <v>271</v>
      </c>
      <c r="I136" s="265" t="s">
        <v>323</v>
      </c>
      <c r="J136" s="265" t="s">
        <v>321</v>
      </c>
      <c r="K136" s="265" t="s">
        <v>245</v>
      </c>
      <c r="L136" s="266"/>
      <c r="M136" s="266"/>
      <c r="N136" s="266"/>
    </row>
    <row r="137" spans="1:14">
      <c r="A137" s="239">
        <v>1</v>
      </c>
      <c r="B137" s="262" t="s">
        <v>186</v>
      </c>
      <c r="C137" s="239" t="s">
        <v>567</v>
      </c>
      <c r="D137" s="239" t="s">
        <v>429</v>
      </c>
      <c r="E137" s="239" t="s">
        <v>428</v>
      </c>
      <c r="F137" s="239" t="s">
        <v>429</v>
      </c>
      <c r="G137" s="239" t="s">
        <v>568</v>
      </c>
      <c r="H137" s="239" t="s">
        <v>569</v>
      </c>
      <c r="I137" s="239" t="s">
        <v>573</v>
      </c>
      <c r="J137" s="239" t="s">
        <v>574</v>
      </c>
      <c r="K137" s="267" t="s">
        <v>595</v>
      </c>
      <c r="L137" s="266"/>
      <c r="M137" s="266"/>
      <c r="N137" s="266"/>
    </row>
    <row r="138" spans="1:14">
      <c r="A138" s="239">
        <v>2</v>
      </c>
      <c r="B138" s="268" t="s">
        <v>12</v>
      </c>
      <c r="C138" s="239" t="s">
        <v>567</v>
      </c>
      <c r="D138" s="239" t="s">
        <v>429</v>
      </c>
      <c r="E138" s="239" t="s">
        <v>428</v>
      </c>
      <c r="F138" s="239" t="s">
        <v>429</v>
      </c>
      <c r="G138" s="239" t="s">
        <v>568</v>
      </c>
      <c r="H138" s="239" t="s">
        <v>569</v>
      </c>
      <c r="I138" s="239" t="s">
        <v>573</v>
      </c>
      <c r="J138" s="239" t="s">
        <v>574</v>
      </c>
      <c r="K138" s="267" t="s">
        <v>595</v>
      </c>
      <c r="L138" s="266"/>
      <c r="M138" s="266"/>
      <c r="N138" s="266"/>
    </row>
    <row r="139" spans="1:14">
      <c r="A139" s="239">
        <v>3</v>
      </c>
      <c r="B139" s="268" t="s">
        <v>633</v>
      </c>
      <c r="C139" s="251" t="s">
        <v>567</v>
      </c>
      <c r="D139" s="251" t="s">
        <v>429</v>
      </c>
      <c r="E139" s="251" t="s">
        <v>428</v>
      </c>
      <c r="F139" s="251" t="s">
        <v>429</v>
      </c>
      <c r="G139" s="239" t="s">
        <v>568</v>
      </c>
      <c r="H139" s="239" t="s">
        <v>569</v>
      </c>
      <c r="I139" s="239" t="s">
        <v>573</v>
      </c>
      <c r="J139" s="239" t="s">
        <v>574</v>
      </c>
      <c r="K139" s="267" t="s">
        <v>595</v>
      </c>
      <c r="L139" s="266"/>
      <c r="M139" s="266"/>
      <c r="N139" s="266"/>
    </row>
    <row r="140" spans="1:14">
      <c r="A140" s="239">
        <v>4</v>
      </c>
      <c r="B140" s="254" t="s">
        <v>188</v>
      </c>
      <c r="C140" s="239" t="s">
        <v>567</v>
      </c>
      <c r="D140" s="239" t="s">
        <v>429</v>
      </c>
      <c r="E140" s="239" t="s">
        <v>428</v>
      </c>
      <c r="F140" s="239" t="s">
        <v>429</v>
      </c>
      <c r="G140" s="239" t="s">
        <v>568</v>
      </c>
      <c r="H140" s="239" t="s">
        <v>569</v>
      </c>
      <c r="I140" s="239" t="s">
        <v>573</v>
      </c>
      <c r="J140" s="239" t="s">
        <v>574</v>
      </c>
      <c r="K140" s="267" t="s">
        <v>595</v>
      </c>
      <c r="L140" s="266"/>
      <c r="M140" s="266"/>
      <c r="N140" s="266"/>
    </row>
    <row r="141" spans="1:14">
      <c r="A141" s="239">
        <v>5</v>
      </c>
      <c r="B141" s="254" t="s">
        <v>190</v>
      </c>
      <c r="C141" s="239" t="s">
        <v>567</v>
      </c>
      <c r="D141" s="239" t="s">
        <v>429</v>
      </c>
      <c r="E141" s="239" t="s">
        <v>428</v>
      </c>
      <c r="F141" s="239" t="s">
        <v>429</v>
      </c>
      <c r="G141" s="239" t="s">
        <v>568</v>
      </c>
      <c r="H141" s="239" t="s">
        <v>569</v>
      </c>
      <c r="I141" s="239" t="s">
        <v>573</v>
      </c>
      <c r="J141" s="239" t="s">
        <v>574</v>
      </c>
      <c r="K141" s="267" t="s">
        <v>595</v>
      </c>
      <c r="L141" s="266"/>
      <c r="M141" s="266"/>
      <c r="N141" s="266"/>
    </row>
    <row r="142" spans="1:14">
      <c r="A142" s="239">
        <v>6</v>
      </c>
      <c r="B142" s="254" t="s">
        <v>191</v>
      </c>
      <c r="C142" s="239" t="s">
        <v>567</v>
      </c>
      <c r="D142" s="239" t="s">
        <v>429</v>
      </c>
      <c r="E142" s="239" t="s">
        <v>428</v>
      </c>
      <c r="F142" s="239" t="s">
        <v>429</v>
      </c>
      <c r="G142" s="239" t="s">
        <v>568</v>
      </c>
      <c r="H142" s="239" t="s">
        <v>569</v>
      </c>
      <c r="I142" s="239" t="s">
        <v>573</v>
      </c>
      <c r="J142" s="239" t="s">
        <v>574</v>
      </c>
      <c r="K142" s="267" t="s">
        <v>595</v>
      </c>
      <c r="L142" s="266"/>
      <c r="M142" s="266"/>
      <c r="N142" s="266"/>
    </row>
    <row r="143" spans="1:14">
      <c r="A143" s="239">
        <v>7</v>
      </c>
      <c r="B143" s="254" t="s">
        <v>634</v>
      </c>
      <c r="C143" s="239" t="s">
        <v>567</v>
      </c>
      <c r="D143" s="239" t="s">
        <v>429</v>
      </c>
      <c r="E143" s="239" t="s">
        <v>428</v>
      </c>
      <c r="F143" s="239" t="s">
        <v>429</v>
      </c>
      <c r="G143" s="239" t="s">
        <v>568</v>
      </c>
      <c r="H143" s="239" t="s">
        <v>569</v>
      </c>
      <c r="I143" s="239" t="s">
        <v>573</v>
      </c>
      <c r="J143" s="239" t="s">
        <v>574</v>
      </c>
      <c r="K143" s="267" t="s">
        <v>595</v>
      </c>
      <c r="L143" s="266"/>
      <c r="M143" s="266"/>
      <c r="N143" s="266"/>
    </row>
    <row r="144" spans="1:14">
      <c r="A144" s="239">
        <v>8</v>
      </c>
      <c r="B144" s="254" t="s">
        <v>635</v>
      </c>
      <c r="C144" s="239" t="s">
        <v>567</v>
      </c>
      <c r="D144" s="239" t="s">
        <v>429</v>
      </c>
      <c r="E144" s="239" t="s">
        <v>428</v>
      </c>
      <c r="F144" s="239" t="s">
        <v>429</v>
      </c>
      <c r="G144" s="239" t="s">
        <v>568</v>
      </c>
      <c r="H144" s="239" t="s">
        <v>569</v>
      </c>
      <c r="I144" s="239" t="s">
        <v>573</v>
      </c>
      <c r="J144" s="239" t="s">
        <v>574</v>
      </c>
      <c r="K144" s="267" t="s">
        <v>595</v>
      </c>
      <c r="L144" s="266"/>
      <c r="M144" s="266"/>
      <c r="N144" s="266"/>
    </row>
    <row r="145" spans="1:15">
      <c r="A145" s="239">
        <v>9</v>
      </c>
      <c r="B145" s="254" t="s">
        <v>192</v>
      </c>
      <c r="C145" s="239" t="s">
        <v>567</v>
      </c>
      <c r="D145" s="239" t="s">
        <v>429</v>
      </c>
      <c r="E145" s="239" t="s">
        <v>428</v>
      </c>
      <c r="F145" s="239" t="s">
        <v>429</v>
      </c>
      <c r="G145" s="239" t="s">
        <v>568</v>
      </c>
      <c r="H145" s="239" t="s">
        <v>569</v>
      </c>
      <c r="I145" s="239" t="s">
        <v>573</v>
      </c>
      <c r="J145" s="239" t="s">
        <v>574</v>
      </c>
      <c r="K145" s="267" t="s">
        <v>595</v>
      </c>
      <c r="L145" s="266"/>
      <c r="M145" s="266"/>
      <c r="N145" s="266"/>
    </row>
    <row r="146" spans="1:15">
      <c r="A146" s="239">
        <v>10</v>
      </c>
      <c r="B146" s="254" t="s">
        <v>194</v>
      </c>
      <c r="C146" s="239" t="s">
        <v>567</v>
      </c>
      <c r="D146" s="239" t="s">
        <v>429</v>
      </c>
      <c r="E146" s="239" t="s">
        <v>428</v>
      </c>
      <c r="F146" s="239" t="s">
        <v>429</v>
      </c>
      <c r="G146" s="239" t="s">
        <v>568</v>
      </c>
      <c r="H146" s="239" t="s">
        <v>569</v>
      </c>
      <c r="I146" s="239" t="s">
        <v>573</v>
      </c>
      <c r="J146" s="239" t="s">
        <v>574</v>
      </c>
      <c r="K146" s="267" t="s">
        <v>595</v>
      </c>
      <c r="L146" s="266"/>
      <c r="M146" s="266"/>
      <c r="N146" s="266"/>
    </row>
    <row r="147" spans="1:15">
      <c r="A147" s="239">
        <v>11</v>
      </c>
      <c r="B147" s="254" t="s">
        <v>636</v>
      </c>
      <c r="C147" s="239" t="s">
        <v>567</v>
      </c>
      <c r="D147" s="239" t="s">
        <v>429</v>
      </c>
      <c r="E147" s="239" t="s">
        <v>428</v>
      </c>
      <c r="F147" s="239" t="s">
        <v>429</v>
      </c>
      <c r="G147" s="239" t="s">
        <v>568</v>
      </c>
      <c r="H147" s="239" t="s">
        <v>569</v>
      </c>
      <c r="I147" s="239" t="s">
        <v>573</v>
      </c>
      <c r="J147" s="239" t="s">
        <v>574</v>
      </c>
      <c r="K147" s="267" t="s">
        <v>595</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11" t="s">
        <v>637</v>
      </c>
      <c r="B149" s="712"/>
      <c r="C149" s="712"/>
      <c r="D149" s="712"/>
      <c r="E149" s="712"/>
      <c r="F149" s="712"/>
      <c r="G149" s="712"/>
      <c r="H149" s="712"/>
      <c r="I149" s="712"/>
      <c r="J149" s="712"/>
      <c r="K149" s="712"/>
      <c r="L149" s="263"/>
      <c r="M149" s="263"/>
      <c r="N149" s="263"/>
    </row>
    <row r="151" spans="1:15">
      <c r="A151" s="669" t="s">
        <v>638</v>
      </c>
      <c r="B151" s="669"/>
      <c r="C151" s="669"/>
      <c r="D151" s="669"/>
      <c r="E151" s="669"/>
      <c r="F151" s="669"/>
      <c r="G151" s="669"/>
      <c r="H151" s="669"/>
      <c r="I151" s="669"/>
      <c r="J151" s="669"/>
      <c r="K151" s="669"/>
      <c r="L151" s="669"/>
      <c r="M151" s="669"/>
      <c r="N151" s="669"/>
      <c r="O151" s="669"/>
    </row>
    <row r="152" spans="1:15">
      <c r="A152" s="269"/>
      <c r="B152" s="270"/>
      <c r="C152" s="270"/>
      <c r="D152" s="270"/>
      <c r="E152" s="270"/>
      <c r="F152" s="270"/>
      <c r="G152" s="270"/>
      <c r="H152" s="270"/>
      <c r="I152" s="270"/>
      <c r="J152" s="270"/>
      <c r="K152" s="270"/>
      <c r="L152" s="270"/>
      <c r="M152" s="270"/>
      <c r="N152" s="270"/>
      <c r="O152" s="270"/>
    </row>
    <row r="153" spans="1:15">
      <c r="A153" s="693" t="s">
        <v>364</v>
      </c>
      <c r="B153" s="705" t="s">
        <v>495</v>
      </c>
      <c r="C153" s="689" t="s">
        <v>496</v>
      </c>
      <c r="D153" s="690"/>
      <c r="E153" s="690"/>
      <c r="F153" s="690"/>
      <c r="G153" s="690"/>
      <c r="H153" s="690"/>
      <c r="I153" s="690"/>
      <c r="J153" s="690"/>
      <c r="K153" s="690"/>
      <c r="L153" s="690"/>
      <c r="M153" s="690"/>
      <c r="N153" s="690"/>
      <c r="O153" s="691"/>
    </row>
    <row r="154" spans="1:15">
      <c r="A154" s="694"/>
      <c r="B154" s="706"/>
      <c r="C154" s="247" t="s">
        <v>270</v>
      </c>
      <c r="D154" s="247" t="s">
        <v>83</v>
      </c>
      <c r="E154" s="247" t="s">
        <v>639</v>
      </c>
      <c r="F154" s="247" t="s">
        <v>318</v>
      </c>
      <c r="G154" s="247" t="s">
        <v>271</v>
      </c>
      <c r="H154" s="247" t="s">
        <v>441</v>
      </c>
      <c r="I154" s="247" t="s">
        <v>245</v>
      </c>
      <c r="J154" s="247" t="s">
        <v>258</v>
      </c>
      <c r="K154" s="247" t="s">
        <v>315</v>
      </c>
      <c r="L154" s="247" t="s">
        <v>526</v>
      </c>
      <c r="M154" s="247" t="s">
        <v>506</v>
      </c>
      <c r="N154" s="236" t="s">
        <v>243</v>
      </c>
      <c r="O154" s="240" t="s">
        <v>511</v>
      </c>
    </row>
    <row r="155" spans="1:15">
      <c r="A155" s="240">
        <v>1</v>
      </c>
      <c r="B155" s="271" t="s">
        <v>54</v>
      </c>
      <c r="C155" s="239" t="s">
        <v>640</v>
      </c>
      <c r="D155" s="239" t="s">
        <v>641</v>
      </c>
      <c r="E155" s="239" t="s">
        <v>642</v>
      </c>
      <c r="F155" s="239" t="s">
        <v>571</v>
      </c>
      <c r="G155" s="239" t="s">
        <v>643</v>
      </c>
      <c r="H155" s="239" t="s">
        <v>644</v>
      </c>
      <c r="I155" s="242" t="s">
        <v>645</v>
      </c>
      <c r="J155" s="239" t="s">
        <v>646</v>
      </c>
      <c r="K155" s="242" t="s">
        <v>647</v>
      </c>
      <c r="L155" s="239" t="s">
        <v>648</v>
      </c>
      <c r="M155" s="242" t="s">
        <v>649</v>
      </c>
      <c r="N155" s="242" t="s">
        <v>650</v>
      </c>
      <c r="O155" s="242" t="s">
        <v>651</v>
      </c>
    </row>
    <row r="156" spans="1:15">
      <c r="A156" s="240">
        <v>2</v>
      </c>
      <c r="B156" s="271" t="s">
        <v>44</v>
      </c>
      <c r="C156" s="239" t="s">
        <v>640</v>
      </c>
      <c r="D156" s="239" t="s">
        <v>641</v>
      </c>
      <c r="E156" s="239" t="s">
        <v>642</v>
      </c>
      <c r="F156" s="239" t="s">
        <v>571</v>
      </c>
      <c r="G156" s="239" t="s">
        <v>643</v>
      </c>
      <c r="H156" s="239" t="s">
        <v>644</v>
      </c>
      <c r="I156" s="239" t="s">
        <v>645</v>
      </c>
      <c r="J156" s="239" t="s">
        <v>646</v>
      </c>
      <c r="K156" s="242" t="s">
        <v>647</v>
      </c>
      <c r="L156" s="239" t="s">
        <v>648</v>
      </c>
      <c r="M156" s="242" t="s">
        <v>649</v>
      </c>
      <c r="N156" s="242" t="s">
        <v>650</v>
      </c>
      <c r="O156" s="242" t="s">
        <v>651</v>
      </c>
    </row>
    <row r="157" spans="1:15">
      <c r="A157" s="240">
        <v>3</v>
      </c>
      <c r="B157" s="271" t="s">
        <v>652</v>
      </c>
      <c r="C157" s="239" t="s">
        <v>640</v>
      </c>
      <c r="D157" s="239" t="s">
        <v>641</v>
      </c>
      <c r="E157" s="239" t="s">
        <v>642</v>
      </c>
      <c r="F157" s="239" t="s">
        <v>571</v>
      </c>
      <c r="G157" s="239" t="s">
        <v>643</v>
      </c>
      <c r="H157" s="239" t="s">
        <v>644</v>
      </c>
      <c r="I157" s="239" t="s">
        <v>645</v>
      </c>
      <c r="J157" s="239" t="s">
        <v>646</v>
      </c>
      <c r="K157" s="242" t="s">
        <v>647</v>
      </c>
      <c r="L157" s="239" t="s">
        <v>648</v>
      </c>
      <c r="M157" s="242" t="s">
        <v>649</v>
      </c>
      <c r="N157" s="242" t="s">
        <v>650</v>
      </c>
      <c r="O157" s="242" t="s">
        <v>651</v>
      </c>
    </row>
    <row r="158" spans="1:15">
      <c r="A158" s="240">
        <v>4</v>
      </c>
      <c r="B158" s="271" t="s">
        <v>141</v>
      </c>
      <c r="C158" s="239" t="s">
        <v>640</v>
      </c>
      <c r="D158" s="239" t="s">
        <v>641</v>
      </c>
      <c r="E158" s="239" t="s">
        <v>642</v>
      </c>
      <c r="F158" s="239" t="s">
        <v>571</v>
      </c>
      <c r="G158" s="239" t="s">
        <v>643</v>
      </c>
      <c r="H158" s="239" t="s">
        <v>644</v>
      </c>
      <c r="I158" s="239" t="s">
        <v>645</v>
      </c>
      <c r="J158" s="239" t="s">
        <v>646</v>
      </c>
      <c r="K158" s="242" t="s">
        <v>647</v>
      </c>
      <c r="L158" s="239" t="s">
        <v>648</v>
      </c>
      <c r="M158" s="242" t="s">
        <v>649</v>
      </c>
      <c r="N158" s="242" t="s">
        <v>650</v>
      </c>
      <c r="O158" s="242" t="s">
        <v>651</v>
      </c>
    </row>
    <row r="159" spans="1:15">
      <c r="A159" s="240">
        <v>5</v>
      </c>
      <c r="B159" s="271" t="s">
        <v>78</v>
      </c>
      <c r="C159" s="239" t="s">
        <v>640</v>
      </c>
      <c r="D159" s="239" t="s">
        <v>641</v>
      </c>
      <c r="E159" s="239" t="s">
        <v>642</v>
      </c>
      <c r="F159" s="239" t="s">
        <v>571</v>
      </c>
      <c r="G159" s="239" t="s">
        <v>643</v>
      </c>
      <c r="H159" s="239" t="s">
        <v>644</v>
      </c>
      <c r="I159" s="239" t="s">
        <v>645</v>
      </c>
      <c r="J159" s="239" t="s">
        <v>646</v>
      </c>
      <c r="K159" s="242" t="s">
        <v>647</v>
      </c>
      <c r="L159" s="239" t="s">
        <v>648</v>
      </c>
      <c r="M159" s="242" t="s">
        <v>649</v>
      </c>
      <c r="N159" s="242" t="s">
        <v>650</v>
      </c>
      <c r="O159" s="242" t="s">
        <v>651</v>
      </c>
    </row>
    <row r="160" spans="1:15">
      <c r="A160" s="240">
        <v>6</v>
      </c>
      <c r="B160" s="271" t="s">
        <v>79</v>
      </c>
      <c r="C160" s="239" t="s">
        <v>640</v>
      </c>
      <c r="D160" s="239" t="s">
        <v>641</v>
      </c>
      <c r="E160" s="239" t="s">
        <v>642</v>
      </c>
      <c r="F160" s="239" t="s">
        <v>571</v>
      </c>
      <c r="G160" s="239" t="s">
        <v>643</v>
      </c>
      <c r="H160" s="239" t="s">
        <v>644</v>
      </c>
      <c r="I160" s="239" t="s">
        <v>645</v>
      </c>
      <c r="J160" s="239" t="s">
        <v>646</v>
      </c>
      <c r="K160" s="242" t="s">
        <v>647</v>
      </c>
      <c r="L160" s="239" t="s">
        <v>648</v>
      </c>
      <c r="M160" s="242" t="s">
        <v>649</v>
      </c>
      <c r="N160" s="242" t="s">
        <v>650</v>
      </c>
      <c r="O160" s="242" t="s">
        <v>651</v>
      </c>
    </row>
    <row r="161" spans="1:15">
      <c r="A161" s="240">
        <v>7</v>
      </c>
      <c r="B161" s="271" t="s">
        <v>80</v>
      </c>
      <c r="C161" s="239" t="s">
        <v>640</v>
      </c>
      <c r="D161" s="239" t="s">
        <v>641</v>
      </c>
      <c r="E161" s="239" t="s">
        <v>642</v>
      </c>
      <c r="F161" s="239" t="s">
        <v>571</v>
      </c>
      <c r="G161" s="239" t="s">
        <v>643</v>
      </c>
      <c r="H161" s="239" t="s">
        <v>644</v>
      </c>
      <c r="I161" s="239" t="s">
        <v>645</v>
      </c>
      <c r="J161" s="239" t="s">
        <v>646</v>
      </c>
      <c r="K161" s="242" t="s">
        <v>647</v>
      </c>
      <c r="L161" s="239" t="s">
        <v>648</v>
      </c>
      <c r="M161" s="242" t="s">
        <v>649</v>
      </c>
      <c r="N161" s="242" t="s">
        <v>650</v>
      </c>
      <c r="O161" s="242" t="s">
        <v>651</v>
      </c>
    </row>
    <row r="162" spans="1:15">
      <c r="A162" s="240">
        <v>8</v>
      </c>
      <c r="B162" s="271" t="s">
        <v>81</v>
      </c>
      <c r="C162" s="239" t="s">
        <v>640</v>
      </c>
      <c r="D162" s="239" t="s">
        <v>641</v>
      </c>
      <c r="E162" s="239" t="s">
        <v>642</v>
      </c>
      <c r="F162" s="239" t="s">
        <v>571</v>
      </c>
      <c r="G162" s="239" t="s">
        <v>643</v>
      </c>
      <c r="H162" s="239" t="s">
        <v>644</v>
      </c>
      <c r="I162" s="239" t="s">
        <v>645</v>
      </c>
      <c r="J162" s="239" t="s">
        <v>646</v>
      </c>
      <c r="K162" s="242" t="s">
        <v>647</v>
      </c>
      <c r="L162" s="239" t="s">
        <v>648</v>
      </c>
      <c r="M162" s="242" t="s">
        <v>649</v>
      </c>
      <c r="N162" s="242" t="s">
        <v>650</v>
      </c>
      <c r="O162" s="242" t="s">
        <v>651</v>
      </c>
    </row>
    <row r="163" spans="1:15">
      <c r="A163" s="240">
        <v>9</v>
      </c>
      <c r="B163" s="271" t="s">
        <v>82</v>
      </c>
      <c r="C163" s="239" t="s">
        <v>640</v>
      </c>
      <c r="D163" s="239" t="s">
        <v>641</v>
      </c>
      <c r="E163" s="239" t="s">
        <v>642</v>
      </c>
      <c r="F163" s="239" t="s">
        <v>571</v>
      </c>
      <c r="G163" s="239" t="s">
        <v>643</v>
      </c>
      <c r="H163" s="239" t="s">
        <v>644</v>
      </c>
      <c r="I163" s="239" t="s">
        <v>645</v>
      </c>
      <c r="J163" s="239" t="s">
        <v>646</v>
      </c>
      <c r="K163" s="242" t="s">
        <v>647</v>
      </c>
      <c r="L163" s="239" t="s">
        <v>648</v>
      </c>
      <c r="M163" s="242" t="s">
        <v>649</v>
      </c>
      <c r="N163" s="242" t="s">
        <v>650</v>
      </c>
      <c r="O163" s="242" t="s">
        <v>651</v>
      </c>
    </row>
    <row r="164" spans="1:15">
      <c r="A164" s="272"/>
      <c r="B164" s="234"/>
      <c r="C164" s="234"/>
      <c r="D164" s="234"/>
      <c r="E164" s="234"/>
      <c r="F164" s="234"/>
      <c r="G164" s="234"/>
      <c r="H164" s="234"/>
      <c r="I164" s="234"/>
      <c r="J164" s="234"/>
      <c r="K164" s="234"/>
      <c r="L164" s="234"/>
      <c r="M164" s="234"/>
      <c r="N164" s="234"/>
      <c r="O164" s="234"/>
    </row>
    <row r="165" spans="1:15">
      <c r="A165" s="693" t="s">
        <v>364</v>
      </c>
      <c r="B165" s="705" t="s">
        <v>495</v>
      </c>
      <c r="C165" s="697" t="s">
        <v>496</v>
      </c>
      <c r="D165" s="698"/>
      <c r="E165" s="698"/>
      <c r="F165" s="698"/>
      <c r="G165" s="698"/>
      <c r="H165" s="699"/>
      <c r="I165" s="273"/>
      <c r="J165" s="273"/>
      <c r="K165" s="273"/>
      <c r="L165" s="273"/>
      <c r="M165" s="273"/>
      <c r="N165" s="273"/>
      <c r="O165" s="273"/>
    </row>
    <row r="166" spans="1:15">
      <c r="A166" s="694"/>
      <c r="B166" s="706"/>
      <c r="C166" s="247" t="s">
        <v>528</v>
      </c>
      <c r="D166" s="247" t="s">
        <v>507</v>
      </c>
      <c r="E166" s="247" t="s">
        <v>509</v>
      </c>
      <c r="F166" s="247" t="s">
        <v>323</v>
      </c>
      <c r="G166" s="247" t="s">
        <v>319</v>
      </c>
      <c r="H166" s="240" t="s">
        <v>321</v>
      </c>
      <c r="I166" s="269"/>
      <c r="J166" s="269"/>
      <c r="K166" s="269"/>
      <c r="L166" s="269"/>
      <c r="M166" s="269"/>
      <c r="N166" s="269"/>
      <c r="O166" s="269"/>
    </row>
    <row r="167" spans="1:15">
      <c r="A167" s="240">
        <v>1</v>
      </c>
      <c r="B167" s="271" t="s">
        <v>54</v>
      </c>
      <c r="C167" s="242" t="s">
        <v>653</v>
      </c>
      <c r="D167" s="242" t="s">
        <v>651</v>
      </c>
      <c r="E167" s="242" t="s">
        <v>654</v>
      </c>
      <c r="F167" s="242" t="s">
        <v>655</v>
      </c>
      <c r="G167" s="242" t="s">
        <v>656</v>
      </c>
      <c r="H167" s="240" t="s">
        <v>657</v>
      </c>
      <c r="I167" s="269"/>
      <c r="J167" s="269"/>
      <c r="K167" s="269"/>
      <c r="L167" s="269"/>
      <c r="M167" s="269"/>
      <c r="N167" s="269"/>
      <c r="O167" s="269"/>
    </row>
    <row r="168" spans="1:15">
      <c r="A168" s="240">
        <v>2</v>
      </c>
      <c r="B168" s="271" t="s">
        <v>44</v>
      </c>
      <c r="C168" s="242" t="s">
        <v>653</v>
      </c>
      <c r="D168" s="242" t="s">
        <v>651</v>
      </c>
      <c r="E168" s="242" t="s">
        <v>654</v>
      </c>
      <c r="F168" s="242" t="s">
        <v>655</v>
      </c>
      <c r="G168" s="242" t="s">
        <v>656</v>
      </c>
      <c r="H168" s="240" t="s">
        <v>657</v>
      </c>
      <c r="I168" s="269"/>
      <c r="J168" s="269"/>
      <c r="K168" s="269"/>
      <c r="L168" s="269"/>
      <c r="M168" s="269"/>
      <c r="N168" s="269"/>
      <c r="O168" s="269"/>
    </row>
    <row r="169" spans="1:15">
      <c r="A169" s="240">
        <v>3</v>
      </c>
      <c r="B169" s="271" t="s">
        <v>652</v>
      </c>
      <c r="C169" s="242" t="s">
        <v>653</v>
      </c>
      <c r="D169" s="242" t="s">
        <v>651</v>
      </c>
      <c r="E169" s="242" t="s">
        <v>654</v>
      </c>
      <c r="F169" s="242" t="s">
        <v>655</v>
      </c>
      <c r="G169" s="242" t="s">
        <v>656</v>
      </c>
      <c r="H169" s="240" t="s">
        <v>657</v>
      </c>
      <c r="I169" s="269"/>
      <c r="J169" s="269"/>
      <c r="K169" s="269"/>
      <c r="L169" s="269"/>
      <c r="M169" s="269"/>
      <c r="N169" s="269"/>
      <c r="O169" s="269"/>
    </row>
    <row r="170" spans="1:15">
      <c r="A170" s="240">
        <v>4</v>
      </c>
      <c r="B170" s="271" t="s">
        <v>141</v>
      </c>
      <c r="C170" s="242" t="s">
        <v>653</v>
      </c>
      <c r="D170" s="242" t="s">
        <v>651</v>
      </c>
      <c r="E170" s="242" t="s">
        <v>654</v>
      </c>
      <c r="F170" s="242" t="s">
        <v>655</v>
      </c>
      <c r="G170" s="242" t="s">
        <v>656</v>
      </c>
      <c r="H170" s="240" t="s">
        <v>657</v>
      </c>
      <c r="I170" s="269"/>
      <c r="J170" s="269"/>
      <c r="K170" s="269"/>
      <c r="L170" s="269"/>
      <c r="M170" s="269"/>
      <c r="N170" s="269"/>
      <c r="O170" s="269"/>
    </row>
    <row r="171" spans="1:15">
      <c r="A171" s="240">
        <v>5</v>
      </c>
      <c r="B171" s="271" t="s">
        <v>78</v>
      </c>
      <c r="C171" s="242" t="s">
        <v>653</v>
      </c>
      <c r="D171" s="242" t="s">
        <v>651</v>
      </c>
      <c r="E171" s="242" t="s">
        <v>654</v>
      </c>
      <c r="F171" s="242" t="s">
        <v>655</v>
      </c>
      <c r="G171" s="242" t="s">
        <v>656</v>
      </c>
      <c r="H171" s="240" t="s">
        <v>657</v>
      </c>
      <c r="I171" s="269"/>
      <c r="J171" s="269"/>
      <c r="K171" s="269"/>
      <c r="L171" s="269"/>
      <c r="M171" s="269"/>
      <c r="N171" s="269"/>
      <c r="O171" s="269"/>
    </row>
    <row r="172" spans="1:15">
      <c r="A172" s="240">
        <v>6</v>
      </c>
      <c r="B172" s="271" t="s">
        <v>79</v>
      </c>
      <c r="C172" s="242" t="s">
        <v>653</v>
      </c>
      <c r="D172" s="242" t="s">
        <v>651</v>
      </c>
      <c r="E172" s="242" t="s">
        <v>654</v>
      </c>
      <c r="F172" s="242" t="s">
        <v>655</v>
      </c>
      <c r="G172" s="242" t="s">
        <v>656</v>
      </c>
      <c r="H172" s="240" t="s">
        <v>657</v>
      </c>
      <c r="I172" s="269"/>
      <c r="J172" s="269"/>
      <c r="K172" s="269"/>
      <c r="L172" s="269"/>
      <c r="M172" s="269"/>
      <c r="N172" s="269"/>
      <c r="O172" s="269"/>
    </row>
    <row r="173" spans="1:15">
      <c r="A173" s="240">
        <v>7</v>
      </c>
      <c r="B173" s="271" t="s">
        <v>80</v>
      </c>
      <c r="C173" s="242" t="s">
        <v>653</v>
      </c>
      <c r="D173" s="242" t="s">
        <v>651</v>
      </c>
      <c r="E173" s="242" t="s">
        <v>654</v>
      </c>
      <c r="F173" s="242" t="s">
        <v>655</v>
      </c>
      <c r="G173" s="242" t="s">
        <v>656</v>
      </c>
      <c r="H173" s="240" t="s">
        <v>657</v>
      </c>
      <c r="I173" s="269"/>
      <c r="J173" s="269"/>
      <c r="K173" s="269"/>
      <c r="L173" s="269"/>
      <c r="M173" s="269"/>
      <c r="N173" s="269"/>
      <c r="O173" s="269"/>
    </row>
    <row r="174" spans="1:15">
      <c r="A174" s="240">
        <v>8</v>
      </c>
      <c r="B174" s="271" t="s">
        <v>81</v>
      </c>
      <c r="C174" s="242" t="s">
        <v>653</v>
      </c>
      <c r="D174" s="242" t="s">
        <v>651</v>
      </c>
      <c r="E174" s="242" t="s">
        <v>654</v>
      </c>
      <c r="F174" s="242" t="s">
        <v>655</v>
      </c>
      <c r="G174" s="242" t="s">
        <v>656</v>
      </c>
      <c r="H174" s="240" t="s">
        <v>657</v>
      </c>
      <c r="I174" s="269"/>
      <c r="J174" s="269"/>
      <c r="K174" s="269"/>
      <c r="L174" s="269"/>
      <c r="M174" s="269"/>
      <c r="N174" s="269"/>
      <c r="O174" s="269"/>
    </row>
    <row r="175" spans="1:15">
      <c r="A175" s="240">
        <v>9</v>
      </c>
      <c r="B175" s="271" t="s">
        <v>82</v>
      </c>
      <c r="C175" s="242" t="s">
        <v>653</v>
      </c>
      <c r="D175" s="242" t="s">
        <v>651</v>
      </c>
      <c r="E175" s="242" t="s">
        <v>654</v>
      </c>
      <c r="F175" s="242" t="s">
        <v>655</v>
      </c>
      <c r="G175" s="242" t="s">
        <v>656</v>
      </c>
      <c r="H175" s="240" t="s">
        <v>657</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703" t="s">
        <v>658</v>
      </c>
      <c r="B177" s="703"/>
      <c r="C177" s="703"/>
      <c r="D177" s="703"/>
      <c r="E177" s="703"/>
      <c r="F177" s="703"/>
      <c r="G177" s="703"/>
      <c r="H177" s="703"/>
      <c r="I177" s="703"/>
      <c r="J177" s="703"/>
      <c r="K177" s="703"/>
      <c r="L177" s="703"/>
      <c r="M177" s="703"/>
      <c r="N177" s="703"/>
      <c r="O177" s="703"/>
    </row>
    <row r="179" spans="1:29">
      <c r="A179" s="704" t="s">
        <v>659</v>
      </c>
      <c r="B179" s="704"/>
      <c r="C179" s="704"/>
      <c r="D179" s="704"/>
      <c r="E179" s="704"/>
      <c r="F179" s="704"/>
      <c r="G179" s="704"/>
      <c r="H179" s="704"/>
      <c r="I179" s="704"/>
      <c r="J179" s="704"/>
      <c r="K179" s="704"/>
      <c r="L179" s="704"/>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78" t="s">
        <v>494</v>
      </c>
      <c r="B181" s="678" t="s">
        <v>495</v>
      </c>
      <c r="C181" s="689" t="s">
        <v>496</v>
      </c>
      <c r="D181" s="690"/>
      <c r="E181" s="690"/>
      <c r="F181" s="690"/>
      <c r="G181" s="690"/>
      <c r="H181" s="691"/>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686"/>
      <c r="B182" s="686"/>
      <c r="C182" s="687" t="s">
        <v>497</v>
      </c>
      <c r="D182" s="688"/>
      <c r="E182" s="687" t="s">
        <v>498</v>
      </c>
      <c r="F182" s="688"/>
      <c r="G182" s="687" t="s">
        <v>499</v>
      </c>
      <c r="H182" s="688"/>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79"/>
      <c r="B183" s="679"/>
      <c r="C183" s="236" t="s">
        <v>500</v>
      </c>
      <c r="D183" s="277" t="s">
        <v>501</v>
      </c>
      <c r="E183" s="236" t="s">
        <v>500</v>
      </c>
      <c r="F183" s="236" t="s">
        <v>501</v>
      </c>
      <c r="G183" s="236" t="s">
        <v>500</v>
      </c>
      <c r="H183" s="236" t="s">
        <v>501</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76" t="s">
        <v>494</v>
      </c>
      <c r="B186" s="676" t="s">
        <v>495</v>
      </c>
      <c r="C186" s="689" t="s">
        <v>496</v>
      </c>
      <c r="D186" s="690"/>
      <c r="E186" s="690"/>
      <c r="F186" s="690"/>
      <c r="G186" s="690"/>
      <c r="H186" s="690"/>
      <c r="I186" s="690"/>
      <c r="J186" s="690"/>
      <c r="K186" s="690"/>
      <c r="L186" s="690"/>
      <c r="M186" s="690"/>
      <c r="N186" s="690"/>
      <c r="O186" s="690"/>
      <c r="P186" s="690"/>
      <c r="Q186" s="690"/>
      <c r="R186" s="690"/>
      <c r="S186" s="690"/>
      <c r="T186" s="690"/>
      <c r="U186" s="690"/>
      <c r="V186" s="690"/>
      <c r="W186" s="690"/>
      <c r="X186" s="690"/>
      <c r="Y186" s="690"/>
      <c r="Z186" s="690"/>
      <c r="AA186" s="690"/>
      <c r="AB186" s="690"/>
      <c r="AC186" s="691"/>
    </row>
    <row r="187" spans="1:29">
      <c r="A187" s="676"/>
      <c r="B187" s="676"/>
      <c r="C187" s="236" t="s">
        <v>563</v>
      </c>
      <c r="D187" s="236" t="s">
        <v>660</v>
      </c>
      <c r="E187" s="236" t="s">
        <v>661</v>
      </c>
      <c r="F187" s="236" t="s">
        <v>83</v>
      </c>
      <c r="G187" s="236" t="s">
        <v>84</v>
      </c>
      <c r="H187" s="236" t="s">
        <v>271</v>
      </c>
      <c r="I187" s="236" t="s">
        <v>272</v>
      </c>
      <c r="J187" s="236" t="s">
        <v>504</v>
      </c>
      <c r="K187" s="236" t="s">
        <v>319</v>
      </c>
      <c r="L187" s="236" t="s">
        <v>441</v>
      </c>
      <c r="M187" s="236" t="s">
        <v>318</v>
      </c>
      <c r="N187" s="236" t="s">
        <v>662</v>
      </c>
      <c r="O187" s="240" t="s">
        <v>321</v>
      </c>
      <c r="P187" s="240" t="s">
        <v>245</v>
      </c>
      <c r="Q187" s="240" t="s">
        <v>315</v>
      </c>
      <c r="R187" s="240" t="s">
        <v>243</v>
      </c>
      <c r="S187" s="240" t="s">
        <v>244</v>
      </c>
      <c r="T187" s="240" t="s">
        <v>258</v>
      </c>
      <c r="U187" s="236" t="s">
        <v>526</v>
      </c>
      <c r="V187" s="236" t="s">
        <v>529</v>
      </c>
      <c r="W187" s="236" t="s">
        <v>527</v>
      </c>
      <c r="X187" s="240" t="s">
        <v>506</v>
      </c>
      <c r="Y187" s="240" t="s">
        <v>507</v>
      </c>
      <c r="Z187" s="236" t="s">
        <v>663</v>
      </c>
      <c r="AA187" s="240" t="s">
        <v>509</v>
      </c>
      <c r="AB187" s="240" t="s">
        <v>528</v>
      </c>
      <c r="AC187" s="240" t="s">
        <v>323</v>
      </c>
    </row>
    <row r="188" spans="1:29">
      <c r="A188" s="239">
        <v>1</v>
      </c>
      <c r="B188" s="238" t="s">
        <v>289</v>
      </c>
      <c r="C188" s="242" t="s">
        <v>664</v>
      </c>
      <c r="D188" s="242" t="s">
        <v>665</v>
      </c>
      <c r="E188" s="242" t="s">
        <v>666</v>
      </c>
      <c r="F188" s="242" t="s">
        <v>666</v>
      </c>
      <c r="G188" s="243" t="s">
        <v>667</v>
      </c>
      <c r="H188" s="243" t="s">
        <v>668</v>
      </c>
      <c r="I188" s="243" t="s">
        <v>669</v>
      </c>
      <c r="J188" s="243" t="s">
        <v>670</v>
      </c>
      <c r="K188" s="243" t="s">
        <v>666</v>
      </c>
      <c r="L188" s="239">
        <v>126</v>
      </c>
      <c r="M188" s="243" t="s">
        <v>671</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672</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695" t="s">
        <v>673</v>
      </c>
      <c r="B192" s="695"/>
      <c r="C192" s="695"/>
      <c r="D192" s="695"/>
      <c r="E192" s="695"/>
      <c r="F192" s="695"/>
      <c r="G192" s="695"/>
      <c r="H192" s="695"/>
      <c r="I192" s="695"/>
      <c r="J192" s="695"/>
      <c r="K192" s="695"/>
      <c r="L192" s="695"/>
      <c r="M192" s="695"/>
      <c r="N192" s="695"/>
      <c r="O192" s="695"/>
      <c r="P192" s="695"/>
    </row>
    <row r="193" spans="1:25">
      <c r="A193" s="234"/>
      <c r="B193" s="234"/>
      <c r="C193" s="234"/>
      <c r="D193" s="234"/>
      <c r="E193" s="234"/>
      <c r="F193" s="234"/>
      <c r="G193" s="234"/>
      <c r="H193" s="234"/>
      <c r="I193" s="234"/>
      <c r="J193" s="234"/>
      <c r="K193" s="234"/>
      <c r="L193" s="234"/>
      <c r="M193" s="234"/>
      <c r="N193" s="234"/>
      <c r="O193" s="234"/>
      <c r="P193" s="234" t="s">
        <v>674</v>
      </c>
    </row>
    <row r="194" spans="1:25">
      <c r="A194" s="693" t="s">
        <v>364</v>
      </c>
      <c r="B194" s="693" t="s">
        <v>495</v>
      </c>
      <c r="C194" s="697" t="s">
        <v>496</v>
      </c>
      <c r="D194" s="698"/>
      <c r="E194" s="698"/>
      <c r="F194" s="698"/>
      <c r="G194" s="698"/>
      <c r="H194" s="698"/>
      <c r="I194" s="698"/>
      <c r="J194" s="698"/>
      <c r="K194" s="698"/>
      <c r="L194" s="698"/>
      <c r="M194" s="698"/>
      <c r="N194" s="698"/>
      <c r="O194" s="698"/>
      <c r="P194" s="699"/>
    </row>
    <row r="195" spans="1:25">
      <c r="A195" s="696"/>
      <c r="B195" s="696"/>
      <c r="C195" s="683" t="s">
        <v>511</v>
      </c>
      <c r="D195" s="685"/>
      <c r="E195" s="700" t="s">
        <v>273</v>
      </c>
      <c r="F195" s="701"/>
      <c r="G195" s="702"/>
      <c r="H195" s="678" t="s">
        <v>584</v>
      </c>
      <c r="I195" s="693" t="s">
        <v>83</v>
      </c>
      <c r="J195" s="693" t="s">
        <v>321</v>
      </c>
      <c r="K195" s="693" t="s">
        <v>245</v>
      </c>
      <c r="L195" s="678" t="s">
        <v>444</v>
      </c>
      <c r="M195" s="693" t="s">
        <v>323</v>
      </c>
      <c r="N195" s="678" t="s">
        <v>675</v>
      </c>
      <c r="O195" s="678" t="s">
        <v>676</v>
      </c>
      <c r="P195" s="678" t="s">
        <v>677</v>
      </c>
    </row>
    <row r="196" spans="1:25">
      <c r="A196" s="694"/>
      <c r="B196" s="694"/>
      <c r="C196" s="281" t="s">
        <v>590</v>
      </c>
      <c r="D196" s="240" t="s">
        <v>589</v>
      </c>
      <c r="E196" s="239" t="s">
        <v>678</v>
      </c>
      <c r="F196" s="239" t="s">
        <v>679</v>
      </c>
      <c r="G196" s="239" t="s">
        <v>680</v>
      </c>
      <c r="H196" s="679"/>
      <c r="I196" s="694"/>
      <c r="J196" s="694"/>
      <c r="K196" s="694"/>
      <c r="L196" s="679"/>
      <c r="M196" s="694"/>
      <c r="N196" s="679"/>
      <c r="O196" s="679"/>
      <c r="P196" s="679"/>
    </row>
    <row r="197" spans="1:25">
      <c r="A197" s="239">
        <v>1</v>
      </c>
      <c r="B197" s="237" t="s">
        <v>681</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682</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683</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684</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685</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686</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687</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692" t="s">
        <v>688</v>
      </c>
      <c r="B205" s="692"/>
      <c r="C205" s="692"/>
      <c r="D205" s="692"/>
      <c r="E205" s="692"/>
      <c r="F205" s="692"/>
      <c r="G205" s="692"/>
      <c r="H205" s="692"/>
      <c r="I205" s="692"/>
      <c r="J205" s="692"/>
      <c r="K205" s="692"/>
      <c r="L205" s="692"/>
      <c r="M205" s="692"/>
      <c r="N205" s="692"/>
      <c r="O205" s="692"/>
      <c r="P205" s="692"/>
    </row>
    <row r="207" spans="1:25">
      <c r="A207" s="235"/>
      <c r="B207" s="669" t="s">
        <v>689</v>
      </c>
      <c r="C207" s="669"/>
      <c r="D207" s="669"/>
      <c r="E207" s="669"/>
      <c r="F207" s="669"/>
      <c r="G207" s="669"/>
      <c r="H207" s="669"/>
      <c r="I207" s="669"/>
      <c r="J207" s="669"/>
      <c r="K207" s="669"/>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78" t="s">
        <v>494</v>
      </c>
      <c r="B209" s="678" t="s">
        <v>495</v>
      </c>
      <c r="C209" s="689" t="s">
        <v>496</v>
      </c>
      <c r="D209" s="690"/>
      <c r="E209" s="690"/>
      <c r="F209" s="690"/>
      <c r="G209" s="690"/>
      <c r="H209" s="691"/>
      <c r="I209" s="283"/>
      <c r="J209" s="283"/>
      <c r="K209" s="266"/>
      <c r="L209" s="234"/>
      <c r="M209" s="234"/>
      <c r="N209" s="234"/>
      <c r="O209" s="234"/>
      <c r="P209" s="234"/>
      <c r="Q209" s="234"/>
      <c r="R209" s="234"/>
      <c r="S209" s="234"/>
      <c r="T209" s="234"/>
      <c r="U209" s="234"/>
      <c r="V209" s="234"/>
      <c r="W209" s="234"/>
      <c r="X209" s="234"/>
      <c r="Y209" s="235"/>
    </row>
    <row r="210" spans="1:25">
      <c r="A210" s="686"/>
      <c r="B210" s="686"/>
      <c r="C210" s="687" t="s">
        <v>497</v>
      </c>
      <c r="D210" s="688"/>
      <c r="E210" s="687" t="s">
        <v>690</v>
      </c>
      <c r="F210" s="688"/>
      <c r="G210" s="687" t="s">
        <v>691</v>
      </c>
      <c r="H210" s="688"/>
      <c r="I210" s="284"/>
      <c r="J210" s="284"/>
      <c r="K210" s="266"/>
      <c r="L210" s="234"/>
      <c r="M210" s="234"/>
      <c r="N210" s="234"/>
      <c r="O210" s="234"/>
      <c r="P210" s="234"/>
      <c r="Q210" s="234"/>
      <c r="R210" s="234"/>
      <c r="S210" s="234"/>
      <c r="T210" s="234"/>
      <c r="U210" s="234"/>
      <c r="V210" s="234"/>
      <c r="W210" s="234"/>
      <c r="X210" s="234"/>
      <c r="Y210" s="235"/>
    </row>
    <row r="211" spans="1:25" ht="26.4">
      <c r="A211" s="679"/>
      <c r="B211" s="679"/>
      <c r="C211" s="236" t="s">
        <v>500</v>
      </c>
      <c r="D211" s="236" t="s">
        <v>501</v>
      </c>
      <c r="E211" s="249" t="s">
        <v>544</v>
      </c>
      <c r="F211" s="249" t="s">
        <v>545</v>
      </c>
      <c r="G211" s="236" t="s">
        <v>500</v>
      </c>
      <c r="H211" s="236" t="s">
        <v>501</v>
      </c>
      <c r="I211" s="682"/>
      <c r="J211" s="682"/>
      <c r="K211" s="682"/>
      <c r="L211" s="234"/>
      <c r="M211" s="234"/>
      <c r="N211" s="234"/>
      <c r="O211" s="234"/>
      <c r="P211" s="234"/>
      <c r="Q211" s="234"/>
      <c r="R211" s="234"/>
      <c r="S211" s="234"/>
      <c r="T211" s="234"/>
      <c r="U211" s="234"/>
      <c r="V211" s="234"/>
      <c r="W211" s="234"/>
      <c r="X211" s="234"/>
      <c r="Y211" s="235"/>
    </row>
    <row r="212" spans="1:25">
      <c r="A212" s="271">
        <v>1</v>
      </c>
      <c r="B212" s="238" t="s">
        <v>299</v>
      </c>
      <c r="C212" s="243" t="s">
        <v>692</v>
      </c>
      <c r="D212" s="240" t="s">
        <v>693</v>
      </c>
      <c r="E212" s="243" t="s">
        <v>694</v>
      </c>
      <c r="F212" s="240" t="s">
        <v>695</v>
      </c>
      <c r="G212" s="243" t="s">
        <v>696</v>
      </c>
      <c r="H212" s="285" t="s">
        <v>693</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76" t="s">
        <v>494</v>
      </c>
      <c r="B214" s="676" t="s">
        <v>495</v>
      </c>
      <c r="C214" s="683" t="s">
        <v>496</v>
      </c>
      <c r="D214" s="684"/>
      <c r="E214" s="684"/>
      <c r="F214" s="684"/>
      <c r="G214" s="684"/>
      <c r="H214" s="684"/>
      <c r="I214" s="684"/>
      <c r="J214" s="684"/>
      <c r="K214" s="684"/>
      <c r="L214" s="684"/>
      <c r="M214" s="684"/>
      <c r="N214" s="684"/>
      <c r="O214" s="684"/>
      <c r="P214" s="684"/>
      <c r="Q214" s="684"/>
      <c r="R214" s="684"/>
      <c r="S214" s="684"/>
      <c r="T214" s="684"/>
      <c r="U214" s="684"/>
      <c r="V214" s="684"/>
      <c r="W214" s="684"/>
      <c r="X214" s="684"/>
      <c r="Y214" s="685"/>
    </row>
    <row r="215" spans="1:25">
      <c r="A215" s="676"/>
      <c r="B215" s="676"/>
      <c r="C215" s="236" t="s">
        <v>525</v>
      </c>
      <c r="D215" s="236" t="s">
        <v>83</v>
      </c>
      <c r="E215" s="236" t="s">
        <v>84</v>
      </c>
      <c r="F215" s="236" t="s">
        <v>271</v>
      </c>
      <c r="G215" s="236" t="s">
        <v>272</v>
      </c>
      <c r="H215" s="236" t="s">
        <v>504</v>
      </c>
      <c r="I215" s="255" t="s">
        <v>566</v>
      </c>
      <c r="J215" s="236" t="s">
        <v>319</v>
      </c>
      <c r="K215" s="236" t="s">
        <v>318</v>
      </c>
      <c r="L215" s="236" t="s">
        <v>441</v>
      </c>
      <c r="M215" s="236" t="s">
        <v>244</v>
      </c>
      <c r="N215" s="240" t="s">
        <v>258</v>
      </c>
      <c r="O215" s="240" t="s">
        <v>315</v>
      </c>
      <c r="P215" s="240" t="s">
        <v>321</v>
      </c>
      <c r="Q215" s="240" t="s">
        <v>245</v>
      </c>
      <c r="R215" s="236" t="s">
        <v>526</v>
      </c>
      <c r="S215" s="240" t="s">
        <v>506</v>
      </c>
      <c r="T215" s="240" t="s">
        <v>507</v>
      </c>
      <c r="U215" s="236" t="s">
        <v>663</v>
      </c>
      <c r="V215" s="240" t="s">
        <v>509</v>
      </c>
      <c r="W215" s="240" t="s">
        <v>528</v>
      </c>
      <c r="X215" s="240" t="s">
        <v>323</v>
      </c>
      <c r="Y215" s="286" t="s">
        <v>529</v>
      </c>
    </row>
    <row r="216" spans="1:25" ht="13.8" thickBot="1">
      <c r="A216" s="240">
        <v>1</v>
      </c>
      <c r="B216" s="238" t="s">
        <v>299</v>
      </c>
      <c r="C216" s="287" t="s">
        <v>697</v>
      </c>
      <c r="D216" s="243" t="s">
        <v>698</v>
      </c>
      <c r="E216" s="243" t="s">
        <v>699</v>
      </c>
      <c r="F216" s="243" t="s">
        <v>700</v>
      </c>
      <c r="G216" s="243" t="s">
        <v>701</v>
      </c>
      <c r="H216" s="243" t="s">
        <v>702</v>
      </c>
      <c r="I216" s="243" t="s">
        <v>512</v>
      </c>
      <c r="J216" s="255" t="s">
        <v>703</v>
      </c>
      <c r="K216" s="255" t="s">
        <v>704</v>
      </c>
      <c r="L216" s="255" t="s">
        <v>705</v>
      </c>
      <c r="M216" s="243" t="s">
        <v>649</v>
      </c>
      <c r="N216" s="240" t="s">
        <v>706</v>
      </c>
      <c r="O216" s="243" t="s">
        <v>707</v>
      </c>
      <c r="P216" s="240" t="s">
        <v>708</v>
      </c>
      <c r="Q216" s="243" t="s">
        <v>707</v>
      </c>
      <c r="R216" s="240" t="s">
        <v>709</v>
      </c>
      <c r="S216" s="243" t="s">
        <v>710</v>
      </c>
      <c r="T216" s="240" t="s">
        <v>711</v>
      </c>
      <c r="U216" s="243" t="s">
        <v>712</v>
      </c>
      <c r="V216" s="243" t="s">
        <v>653</v>
      </c>
      <c r="W216" s="243" t="s">
        <v>713</v>
      </c>
      <c r="X216" s="240">
        <v>3000</v>
      </c>
      <c r="Y216" s="243" t="s">
        <v>714</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715</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69" t="s">
        <v>743</v>
      </c>
      <c r="B220" s="669"/>
      <c r="C220" s="669"/>
      <c r="D220" s="669"/>
      <c r="E220" s="669"/>
      <c r="F220" s="669"/>
      <c r="G220" s="669"/>
      <c r="H220" s="669"/>
      <c r="I220" s="669"/>
      <c r="J220" s="669"/>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78" t="s">
        <v>494</v>
      </c>
      <c r="B222" s="678" t="s">
        <v>495</v>
      </c>
      <c r="C222" s="680" t="s">
        <v>496</v>
      </c>
      <c r="D222" s="680"/>
      <c r="E222" s="680"/>
      <c r="F222" s="680"/>
      <c r="G222" s="680"/>
      <c r="H222" s="680"/>
      <c r="I222" s="680"/>
      <c r="J222" s="680"/>
      <c r="K222" s="234"/>
      <c r="L222" s="234"/>
      <c r="M222" s="234"/>
      <c r="N222" s="234"/>
      <c r="O222" s="234"/>
      <c r="P222" s="234"/>
      <c r="Q222" s="234"/>
      <c r="R222" s="234"/>
      <c r="S222" s="234"/>
    </row>
    <row r="223" spans="1:25">
      <c r="A223" s="686"/>
      <c r="B223" s="686"/>
      <c r="C223" s="687" t="s">
        <v>497</v>
      </c>
      <c r="D223" s="688"/>
      <c r="E223" s="678" t="s">
        <v>443</v>
      </c>
      <c r="F223" s="687" t="s">
        <v>498</v>
      </c>
      <c r="G223" s="688"/>
      <c r="H223" s="676" t="s">
        <v>444</v>
      </c>
      <c r="I223" s="676" t="s">
        <v>499</v>
      </c>
      <c r="J223" s="676"/>
      <c r="K223" s="234"/>
      <c r="L223" s="234"/>
      <c r="M223" s="234"/>
      <c r="N223" s="234"/>
      <c r="O223" s="234"/>
      <c r="P223" s="234"/>
      <c r="Q223" s="234"/>
      <c r="R223" s="234"/>
      <c r="S223" s="234"/>
    </row>
    <row r="224" spans="1:25">
      <c r="A224" s="679"/>
      <c r="B224" s="686"/>
      <c r="C224" s="247" t="s">
        <v>500</v>
      </c>
      <c r="D224" s="248" t="s">
        <v>501</v>
      </c>
      <c r="E224" s="679"/>
      <c r="F224" s="247" t="s">
        <v>500</v>
      </c>
      <c r="G224" s="248" t="s">
        <v>501</v>
      </c>
      <c r="H224" s="678"/>
      <c r="I224" s="247" t="s">
        <v>500</v>
      </c>
      <c r="J224" s="248" t="s">
        <v>501</v>
      </c>
      <c r="K224" s="234"/>
      <c r="L224" s="234"/>
      <c r="M224" s="234"/>
      <c r="N224" s="234"/>
      <c r="O224" s="234"/>
      <c r="P224" s="234"/>
      <c r="Q224" s="234"/>
      <c r="R224" s="234"/>
      <c r="S224" s="234"/>
    </row>
    <row r="225" spans="1:19">
      <c r="A225" s="239">
        <v>1</v>
      </c>
      <c r="B225" s="238" t="s">
        <v>301</v>
      </c>
      <c r="C225" s="243" t="s">
        <v>716</v>
      </c>
      <c r="D225" s="243" t="s">
        <v>717</v>
      </c>
      <c r="E225" s="243" t="s">
        <v>718</v>
      </c>
      <c r="F225" s="243" t="s">
        <v>719</v>
      </c>
      <c r="G225" s="250" t="s">
        <v>720</v>
      </c>
      <c r="H225" s="243" t="s">
        <v>721</v>
      </c>
      <c r="I225" s="243" t="s">
        <v>722</v>
      </c>
      <c r="J225" s="243" t="s">
        <v>723</v>
      </c>
      <c r="K225" s="234"/>
      <c r="L225" s="234"/>
      <c r="M225" s="234"/>
      <c r="N225" s="234"/>
      <c r="O225" s="234"/>
      <c r="P225" s="234"/>
      <c r="Q225" s="234"/>
      <c r="R225" s="234"/>
      <c r="S225" s="234"/>
    </row>
    <row r="226" spans="1:19">
      <c r="A226" s="239">
        <v>2</v>
      </c>
      <c r="B226" s="238" t="s">
        <v>302</v>
      </c>
      <c r="C226" s="243" t="s">
        <v>716</v>
      </c>
      <c r="D226" s="243" t="s">
        <v>717</v>
      </c>
      <c r="E226" s="243" t="s">
        <v>718</v>
      </c>
      <c r="F226" s="243" t="s">
        <v>719</v>
      </c>
      <c r="G226" s="250" t="s">
        <v>720</v>
      </c>
      <c r="H226" s="243" t="s">
        <v>721</v>
      </c>
      <c r="I226" s="243" t="s">
        <v>722</v>
      </c>
      <c r="J226" s="243" t="s">
        <v>723</v>
      </c>
      <c r="K226" s="234"/>
      <c r="L226" s="234"/>
      <c r="M226" s="234"/>
      <c r="N226" s="234"/>
      <c r="O226" s="234"/>
      <c r="P226" s="234"/>
      <c r="Q226" s="234"/>
      <c r="R226" s="234"/>
      <c r="S226" s="234"/>
    </row>
    <row r="227" spans="1:19">
      <c r="A227" s="239">
        <v>3</v>
      </c>
      <c r="B227" s="238" t="s">
        <v>303</v>
      </c>
      <c r="C227" s="243" t="s">
        <v>716</v>
      </c>
      <c r="D227" s="243" t="s">
        <v>717</v>
      </c>
      <c r="E227" s="243" t="s">
        <v>718</v>
      </c>
      <c r="F227" s="243" t="s">
        <v>719</v>
      </c>
      <c r="G227" s="250" t="s">
        <v>720</v>
      </c>
      <c r="H227" s="243" t="s">
        <v>721</v>
      </c>
      <c r="I227" s="243" t="s">
        <v>722</v>
      </c>
      <c r="J227" s="243" t="s">
        <v>723</v>
      </c>
      <c r="K227" s="234"/>
      <c r="L227" s="234"/>
      <c r="M227" s="234"/>
      <c r="N227" s="234"/>
      <c r="O227" s="234"/>
      <c r="P227" s="234"/>
      <c r="Q227" s="234"/>
      <c r="R227" s="234"/>
      <c r="S227" s="234"/>
    </row>
    <row r="228" spans="1:19">
      <c r="A228" s="239">
        <v>4</v>
      </c>
      <c r="B228" s="238" t="s">
        <v>11</v>
      </c>
      <c r="C228" s="243" t="s">
        <v>716</v>
      </c>
      <c r="D228" s="243" t="s">
        <v>717</v>
      </c>
      <c r="E228" s="243" t="s">
        <v>718</v>
      </c>
      <c r="F228" s="243" t="s">
        <v>719</v>
      </c>
      <c r="G228" s="250" t="s">
        <v>720</v>
      </c>
      <c r="H228" s="243" t="s">
        <v>721</v>
      </c>
      <c r="I228" s="243" t="s">
        <v>722</v>
      </c>
      <c r="J228" s="243" t="s">
        <v>723</v>
      </c>
      <c r="K228" s="234"/>
      <c r="L228" s="234"/>
      <c r="M228" s="234"/>
      <c r="N228" s="234"/>
      <c r="O228" s="234"/>
      <c r="P228" s="234"/>
      <c r="Q228" s="234"/>
      <c r="R228" s="234"/>
      <c r="S228" s="234"/>
    </row>
    <row r="229" spans="1:19">
      <c r="A229" s="239">
        <v>5</v>
      </c>
      <c r="B229" s="238" t="s">
        <v>12</v>
      </c>
      <c r="C229" s="243" t="s">
        <v>716</v>
      </c>
      <c r="D229" s="243" t="s">
        <v>717</v>
      </c>
      <c r="E229" s="243" t="s">
        <v>718</v>
      </c>
      <c r="F229" s="243" t="s">
        <v>719</v>
      </c>
      <c r="G229" s="250" t="s">
        <v>720</v>
      </c>
      <c r="H229" s="243" t="s">
        <v>721</v>
      </c>
      <c r="I229" s="243" t="s">
        <v>722</v>
      </c>
      <c r="J229" s="243" t="s">
        <v>723</v>
      </c>
      <c r="K229" s="234"/>
      <c r="L229" s="234"/>
      <c r="M229" s="234"/>
      <c r="N229" s="234"/>
      <c r="O229" s="234"/>
      <c r="P229" s="234"/>
      <c r="Q229" s="234"/>
      <c r="R229" s="234"/>
      <c r="S229" s="234"/>
    </row>
    <row r="230" spans="1:19">
      <c r="A230" s="239">
        <v>6</v>
      </c>
      <c r="B230" s="238" t="s">
        <v>304</v>
      </c>
      <c r="C230" s="243" t="s">
        <v>716</v>
      </c>
      <c r="D230" s="243" t="s">
        <v>717</v>
      </c>
      <c r="E230" s="243" t="s">
        <v>718</v>
      </c>
      <c r="F230" s="243" t="s">
        <v>719</v>
      </c>
      <c r="G230" s="250" t="s">
        <v>720</v>
      </c>
      <c r="H230" s="243" t="s">
        <v>721</v>
      </c>
      <c r="I230" s="243" t="s">
        <v>722</v>
      </c>
      <c r="J230" s="243" t="s">
        <v>723</v>
      </c>
      <c r="K230" s="234"/>
      <c r="L230" s="234"/>
      <c r="M230" s="234"/>
      <c r="N230" s="234"/>
      <c r="O230" s="234"/>
      <c r="P230" s="234"/>
      <c r="Q230" s="234"/>
      <c r="R230" s="234"/>
      <c r="S230" s="234"/>
    </row>
    <row r="231" spans="1:19">
      <c r="A231" s="239">
        <v>7</v>
      </c>
      <c r="B231" s="238" t="s">
        <v>305</v>
      </c>
      <c r="C231" s="243" t="s">
        <v>716</v>
      </c>
      <c r="D231" s="243" t="s">
        <v>717</v>
      </c>
      <c r="E231" s="243" t="s">
        <v>718</v>
      </c>
      <c r="F231" s="243" t="s">
        <v>719</v>
      </c>
      <c r="G231" s="250" t="s">
        <v>720</v>
      </c>
      <c r="H231" s="243" t="s">
        <v>721</v>
      </c>
      <c r="I231" s="243" t="s">
        <v>722</v>
      </c>
      <c r="J231" s="243" t="s">
        <v>723</v>
      </c>
      <c r="K231" s="234"/>
      <c r="L231" s="234"/>
      <c r="M231" s="234"/>
      <c r="N231" s="234"/>
      <c r="O231" s="234"/>
      <c r="P231" s="234"/>
      <c r="Q231" s="234"/>
      <c r="R231" s="234"/>
      <c r="S231" s="234"/>
    </row>
    <row r="232" spans="1:19">
      <c r="A232" s="239">
        <v>8</v>
      </c>
      <c r="B232" s="238" t="s">
        <v>306</v>
      </c>
      <c r="C232" s="243" t="s">
        <v>716</v>
      </c>
      <c r="D232" s="243" t="s">
        <v>717</v>
      </c>
      <c r="E232" s="243" t="s">
        <v>718</v>
      </c>
      <c r="F232" s="243" t="s">
        <v>719</v>
      </c>
      <c r="G232" s="250" t="s">
        <v>720</v>
      </c>
      <c r="H232" s="243" t="s">
        <v>721</v>
      </c>
      <c r="I232" s="243" t="s">
        <v>722</v>
      </c>
      <c r="J232" s="243" t="s">
        <v>723</v>
      </c>
      <c r="K232" s="234"/>
      <c r="L232" s="234"/>
      <c r="M232" s="234"/>
      <c r="N232" s="234"/>
      <c r="O232" s="234"/>
      <c r="P232" s="234"/>
      <c r="Q232" s="234"/>
      <c r="R232" s="234"/>
      <c r="S232" s="234"/>
    </row>
    <row r="233" spans="1:19">
      <c r="A233" s="239">
        <v>9</v>
      </c>
      <c r="B233" s="238" t="s">
        <v>307</v>
      </c>
      <c r="C233" s="243" t="s">
        <v>716</v>
      </c>
      <c r="D233" s="243" t="s">
        <v>717</v>
      </c>
      <c r="E233" s="243" t="s">
        <v>718</v>
      </c>
      <c r="F233" s="243" t="s">
        <v>719</v>
      </c>
      <c r="G233" s="250" t="s">
        <v>720</v>
      </c>
      <c r="H233" s="243" t="s">
        <v>721</v>
      </c>
      <c r="I233" s="243" t="s">
        <v>722</v>
      </c>
      <c r="J233" s="243" t="s">
        <v>723</v>
      </c>
      <c r="K233" s="234"/>
      <c r="L233" s="234"/>
      <c r="M233" s="234"/>
      <c r="N233" s="234"/>
      <c r="O233" s="234"/>
      <c r="P233" s="234"/>
      <c r="Q233" s="234"/>
      <c r="R233" s="234"/>
      <c r="S233" s="234"/>
    </row>
    <row r="234" spans="1:19">
      <c r="A234" s="239">
        <v>10</v>
      </c>
      <c r="B234" s="238" t="s">
        <v>308</v>
      </c>
      <c r="C234" s="243" t="s">
        <v>716</v>
      </c>
      <c r="D234" s="243" t="s">
        <v>717</v>
      </c>
      <c r="E234" s="243" t="s">
        <v>718</v>
      </c>
      <c r="F234" s="243" t="s">
        <v>719</v>
      </c>
      <c r="G234" s="250" t="s">
        <v>720</v>
      </c>
      <c r="H234" s="243" t="s">
        <v>721</v>
      </c>
      <c r="I234" s="243" t="s">
        <v>722</v>
      </c>
      <c r="J234" s="243" t="s">
        <v>723</v>
      </c>
      <c r="K234" s="234"/>
      <c r="L234" s="234"/>
      <c r="M234" s="234"/>
      <c r="N234" s="234"/>
      <c r="O234" s="234"/>
      <c r="P234" s="234"/>
      <c r="Q234" s="234"/>
      <c r="R234" s="234"/>
      <c r="S234" s="234"/>
    </row>
    <row r="235" spans="1:19">
      <c r="A235" s="239">
        <v>11</v>
      </c>
      <c r="B235" s="238" t="s">
        <v>309</v>
      </c>
      <c r="C235" s="243" t="s">
        <v>716</v>
      </c>
      <c r="D235" s="243" t="s">
        <v>717</v>
      </c>
      <c r="E235" s="243" t="s">
        <v>718</v>
      </c>
      <c r="F235" s="243" t="s">
        <v>719</v>
      </c>
      <c r="G235" s="250" t="s">
        <v>720</v>
      </c>
      <c r="H235" s="243" t="s">
        <v>721</v>
      </c>
      <c r="I235" s="243" t="s">
        <v>722</v>
      </c>
      <c r="J235" s="243" t="s">
        <v>723</v>
      </c>
      <c r="K235" s="234"/>
      <c r="L235" s="234"/>
      <c r="M235" s="234"/>
      <c r="N235" s="234"/>
      <c r="O235" s="234"/>
      <c r="P235" s="234"/>
      <c r="Q235" s="234"/>
      <c r="R235" s="234"/>
      <c r="S235" s="234"/>
    </row>
    <row r="236" spans="1:19">
      <c r="A236" s="239">
        <v>12</v>
      </c>
      <c r="B236" s="238" t="s">
        <v>310</v>
      </c>
      <c r="C236" s="243" t="s">
        <v>716</v>
      </c>
      <c r="D236" s="243" t="s">
        <v>717</v>
      </c>
      <c r="E236" s="243" t="s">
        <v>718</v>
      </c>
      <c r="F236" s="243" t="s">
        <v>719</v>
      </c>
      <c r="G236" s="250" t="s">
        <v>720</v>
      </c>
      <c r="H236" s="243" t="s">
        <v>721</v>
      </c>
      <c r="I236" s="243" t="s">
        <v>722</v>
      </c>
      <c r="J236" s="243" t="s">
        <v>723</v>
      </c>
      <c r="K236" s="234"/>
      <c r="L236" s="234"/>
      <c r="M236" s="234"/>
      <c r="N236" s="234"/>
      <c r="O236" s="234"/>
      <c r="P236" s="234"/>
      <c r="Q236" s="234"/>
      <c r="R236" s="234"/>
      <c r="S236" s="234"/>
    </row>
    <row r="237" spans="1:19">
      <c r="A237" s="239">
        <v>13</v>
      </c>
      <c r="B237" s="238" t="s">
        <v>311</v>
      </c>
      <c r="C237" s="243" t="s">
        <v>716</v>
      </c>
      <c r="D237" s="243" t="s">
        <v>717</v>
      </c>
      <c r="E237" s="243" t="s">
        <v>718</v>
      </c>
      <c r="F237" s="243" t="s">
        <v>719</v>
      </c>
      <c r="G237" s="250" t="s">
        <v>720</v>
      </c>
      <c r="H237" s="243" t="s">
        <v>721</v>
      </c>
      <c r="I237" s="243" t="s">
        <v>722</v>
      </c>
      <c r="J237" s="243" t="s">
        <v>723</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78" t="s">
        <v>494</v>
      </c>
      <c r="B239" s="678" t="s">
        <v>495</v>
      </c>
      <c r="C239" s="680" t="s">
        <v>496</v>
      </c>
      <c r="D239" s="680"/>
      <c r="E239" s="680"/>
      <c r="F239" s="680"/>
      <c r="G239" s="680"/>
      <c r="H239" s="680"/>
      <c r="I239" s="680"/>
      <c r="J239" s="680"/>
      <c r="K239" s="680"/>
      <c r="L239" s="680"/>
      <c r="M239" s="680"/>
      <c r="N239" s="680"/>
      <c r="O239" s="680"/>
      <c r="P239" s="680"/>
      <c r="Q239" s="680"/>
      <c r="R239" s="680"/>
      <c r="S239" s="680"/>
    </row>
    <row r="240" spans="1:19" ht="26.4">
      <c r="A240" s="679"/>
      <c r="B240" s="679"/>
      <c r="C240" s="236" t="s">
        <v>563</v>
      </c>
      <c r="D240" s="236" t="s">
        <v>502</v>
      </c>
      <c r="E240" s="236" t="s">
        <v>724</v>
      </c>
      <c r="F240" s="236" t="s">
        <v>725</v>
      </c>
      <c r="G240" s="236" t="s">
        <v>84</v>
      </c>
      <c r="H240" s="236" t="s">
        <v>271</v>
      </c>
      <c r="I240" s="236" t="s">
        <v>272</v>
      </c>
      <c r="J240" s="236" t="s">
        <v>566</v>
      </c>
      <c r="K240" s="236" t="s">
        <v>319</v>
      </c>
      <c r="L240" s="236" t="s">
        <v>441</v>
      </c>
      <c r="M240" s="236" t="s">
        <v>318</v>
      </c>
      <c r="N240" s="236" t="s">
        <v>243</v>
      </c>
      <c r="O240" s="236" t="s">
        <v>244</v>
      </c>
      <c r="P240" s="236" t="s">
        <v>258</v>
      </c>
      <c r="Q240" s="236" t="s">
        <v>315</v>
      </c>
      <c r="R240" s="236" t="s">
        <v>321</v>
      </c>
      <c r="S240" s="236" t="s">
        <v>323</v>
      </c>
    </row>
    <row r="241" spans="1:19">
      <c r="A241" s="239">
        <v>1</v>
      </c>
      <c r="B241" s="238" t="s">
        <v>301</v>
      </c>
      <c r="C241" s="242" t="s">
        <v>726</v>
      </c>
      <c r="D241" s="242" t="s">
        <v>727</v>
      </c>
      <c r="E241" s="242" t="s">
        <v>728</v>
      </c>
      <c r="F241" s="242" t="s">
        <v>729</v>
      </c>
      <c r="G241" s="243" t="s">
        <v>730</v>
      </c>
      <c r="H241" s="243" t="s">
        <v>731</v>
      </c>
      <c r="I241" s="243" t="s">
        <v>732</v>
      </c>
      <c r="J241" s="243" t="s">
        <v>429</v>
      </c>
      <c r="K241" s="243" t="s">
        <v>733</v>
      </c>
      <c r="L241" s="243" t="s">
        <v>734</v>
      </c>
      <c r="M241" s="243" t="s">
        <v>735</v>
      </c>
      <c r="N241" s="243" t="s">
        <v>736</v>
      </c>
      <c r="O241" s="243" t="s">
        <v>737</v>
      </c>
      <c r="P241" s="243" t="s">
        <v>738</v>
      </c>
      <c r="Q241" s="243" t="s">
        <v>739</v>
      </c>
      <c r="R241" s="243" t="s">
        <v>740</v>
      </c>
      <c r="S241" s="243" t="s">
        <v>741</v>
      </c>
    </row>
    <row r="242" spans="1:19">
      <c r="A242" s="239">
        <v>2</v>
      </c>
      <c r="B242" s="238" t="s">
        <v>302</v>
      </c>
      <c r="C242" s="242" t="s">
        <v>726</v>
      </c>
      <c r="D242" s="242" t="s">
        <v>727</v>
      </c>
      <c r="E242" s="242" t="s">
        <v>728</v>
      </c>
      <c r="F242" s="242" t="s">
        <v>729</v>
      </c>
      <c r="G242" s="243" t="s">
        <v>730</v>
      </c>
      <c r="H242" s="243" t="s">
        <v>731</v>
      </c>
      <c r="I242" s="243" t="s">
        <v>732</v>
      </c>
      <c r="J242" s="243" t="s">
        <v>429</v>
      </c>
      <c r="K242" s="243" t="s">
        <v>733</v>
      </c>
      <c r="L242" s="243" t="s">
        <v>734</v>
      </c>
      <c r="M242" s="243" t="s">
        <v>735</v>
      </c>
      <c r="N242" s="243" t="s">
        <v>736</v>
      </c>
      <c r="O242" s="243" t="s">
        <v>737</v>
      </c>
      <c r="P242" s="243" t="s">
        <v>738</v>
      </c>
      <c r="Q242" s="243" t="s">
        <v>739</v>
      </c>
      <c r="R242" s="243" t="s">
        <v>740</v>
      </c>
      <c r="S242" s="243" t="s">
        <v>741</v>
      </c>
    </row>
    <row r="243" spans="1:19">
      <c r="A243" s="239">
        <v>3</v>
      </c>
      <c r="B243" s="238" t="s">
        <v>303</v>
      </c>
      <c r="C243" s="242" t="s">
        <v>726</v>
      </c>
      <c r="D243" s="242" t="s">
        <v>727</v>
      </c>
      <c r="E243" s="242" t="s">
        <v>728</v>
      </c>
      <c r="F243" s="242" t="s">
        <v>729</v>
      </c>
      <c r="G243" s="243" t="s">
        <v>730</v>
      </c>
      <c r="H243" s="243" t="s">
        <v>731</v>
      </c>
      <c r="I243" s="243" t="s">
        <v>732</v>
      </c>
      <c r="J243" s="243" t="s">
        <v>429</v>
      </c>
      <c r="K243" s="243" t="s">
        <v>733</v>
      </c>
      <c r="L243" s="243" t="s">
        <v>734</v>
      </c>
      <c r="M243" s="243" t="s">
        <v>735</v>
      </c>
      <c r="N243" s="243" t="s">
        <v>736</v>
      </c>
      <c r="O243" s="243" t="s">
        <v>737</v>
      </c>
      <c r="P243" s="243" t="s">
        <v>738</v>
      </c>
      <c r="Q243" s="243" t="s">
        <v>739</v>
      </c>
      <c r="R243" s="243" t="s">
        <v>740</v>
      </c>
      <c r="S243" s="243" t="s">
        <v>741</v>
      </c>
    </row>
    <row r="244" spans="1:19">
      <c r="A244" s="239">
        <v>4</v>
      </c>
      <c r="B244" s="238" t="s">
        <v>11</v>
      </c>
      <c r="C244" s="242" t="s">
        <v>726</v>
      </c>
      <c r="D244" s="242" t="s">
        <v>727</v>
      </c>
      <c r="E244" s="242" t="s">
        <v>728</v>
      </c>
      <c r="F244" s="242" t="s">
        <v>729</v>
      </c>
      <c r="G244" s="243" t="s">
        <v>730</v>
      </c>
      <c r="H244" s="243" t="s">
        <v>731</v>
      </c>
      <c r="I244" s="243" t="s">
        <v>732</v>
      </c>
      <c r="J244" s="243" t="s">
        <v>429</v>
      </c>
      <c r="K244" s="243" t="s">
        <v>733</v>
      </c>
      <c r="L244" s="243" t="s">
        <v>734</v>
      </c>
      <c r="M244" s="243" t="s">
        <v>735</v>
      </c>
      <c r="N244" s="243" t="s">
        <v>736</v>
      </c>
      <c r="O244" s="243" t="s">
        <v>737</v>
      </c>
      <c r="P244" s="243" t="s">
        <v>738</v>
      </c>
      <c r="Q244" s="243" t="s">
        <v>739</v>
      </c>
      <c r="R244" s="243" t="s">
        <v>740</v>
      </c>
      <c r="S244" s="243" t="s">
        <v>741</v>
      </c>
    </row>
    <row r="245" spans="1:19">
      <c r="A245" s="239">
        <v>5</v>
      </c>
      <c r="B245" s="238" t="s">
        <v>12</v>
      </c>
      <c r="C245" s="242" t="s">
        <v>726</v>
      </c>
      <c r="D245" s="242" t="s">
        <v>727</v>
      </c>
      <c r="E245" s="242" t="s">
        <v>728</v>
      </c>
      <c r="F245" s="242" t="s">
        <v>729</v>
      </c>
      <c r="G245" s="243" t="s">
        <v>730</v>
      </c>
      <c r="H245" s="243" t="s">
        <v>731</v>
      </c>
      <c r="I245" s="243" t="s">
        <v>732</v>
      </c>
      <c r="J245" s="243" t="s">
        <v>429</v>
      </c>
      <c r="K245" s="243" t="s">
        <v>733</v>
      </c>
      <c r="L245" s="243" t="s">
        <v>734</v>
      </c>
      <c r="M245" s="243" t="s">
        <v>735</v>
      </c>
      <c r="N245" s="243" t="s">
        <v>736</v>
      </c>
      <c r="O245" s="243" t="s">
        <v>737</v>
      </c>
      <c r="P245" s="243" t="s">
        <v>738</v>
      </c>
      <c r="Q245" s="243" t="s">
        <v>739</v>
      </c>
      <c r="R245" s="243" t="s">
        <v>740</v>
      </c>
      <c r="S245" s="243" t="s">
        <v>741</v>
      </c>
    </row>
    <row r="246" spans="1:19">
      <c r="A246" s="239">
        <v>6</v>
      </c>
      <c r="B246" s="238" t="s">
        <v>304</v>
      </c>
      <c r="C246" s="242" t="s">
        <v>726</v>
      </c>
      <c r="D246" s="242" t="s">
        <v>727</v>
      </c>
      <c r="E246" s="242" t="s">
        <v>728</v>
      </c>
      <c r="F246" s="242" t="s">
        <v>729</v>
      </c>
      <c r="G246" s="243" t="s">
        <v>730</v>
      </c>
      <c r="H246" s="243" t="s">
        <v>731</v>
      </c>
      <c r="I246" s="243" t="s">
        <v>732</v>
      </c>
      <c r="J246" s="243" t="s">
        <v>429</v>
      </c>
      <c r="K246" s="243" t="s">
        <v>733</v>
      </c>
      <c r="L246" s="243" t="s">
        <v>734</v>
      </c>
      <c r="M246" s="243" t="s">
        <v>735</v>
      </c>
      <c r="N246" s="243" t="s">
        <v>736</v>
      </c>
      <c r="O246" s="243" t="s">
        <v>737</v>
      </c>
      <c r="P246" s="243" t="s">
        <v>738</v>
      </c>
      <c r="Q246" s="243" t="s">
        <v>739</v>
      </c>
      <c r="R246" s="243" t="s">
        <v>740</v>
      </c>
      <c r="S246" s="243" t="s">
        <v>741</v>
      </c>
    </row>
    <row r="247" spans="1:19">
      <c r="A247" s="239">
        <v>7</v>
      </c>
      <c r="B247" s="238" t="s">
        <v>305</v>
      </c>
      <c r="C247" s="242" t="s">
        <v>726</v>
      </c>
      <c r="D247" s="242" t="s">
        <v>727</v>
      </c>
      <c r="E247" s="242" t="s">
        <v>728</v>
      </c>
      <c r="F247" s="242" t="s">
        <v>729</v>
      </c>
      <c r="G247" s="243" t="s">
        <v>730</v>
      </c>
      <c r="H247" s="243" t="s">
        <v>731</v>
      </c>
      <c r="I247" s="243" t="s">
        <v>732</v>
      </c>
      <c r="J247" s="243" t="s">
        <v>429</v>
      </c>
      <c r="K247" s="243" t="s">
        <v>733</v>
      </c>
      <c r="L247" s="243" t="s">
        <v>734</v>
      </c>
      <c r="M247" s="243" t="s">
        <v>735</v>
      </c>
      <c r="N247" s="243" t="s">
        <v>736</v>
      </c>
      <c r="O247" s="243" t="s">
        <v>737</v>
      </c>
      <c r="P247" s="243" t="s">
        <v>738</v>
      </c>
      <c r="Q247" s="243" t="s">
        <v>739</v>
      </c>
      <c r="R247" s="243" t="s">
        <v>740</v>
      </c>
      <c r="S247" s="243" t="s">
        <v>741</v>
      </c>
    </row>
    <row r="248" spans="1:19">
      <c r="A248" s="239">
        <v>8</v>
      </c>
      <c r="B248" s="238" t="s">
        <v>306</v>
      </c>
      <c r="C248" s="242" t="s">
        <v>726</v>
      </c>
      <c r="D248" s="242" t="s">
        <v>727</v>
      </c>
      <c r="E248" s="242" t="s">
        <v>728</v>
      </c>
      <c r="F248" s="242" t="s">
        <v>729</v>
      </c>
      <c r="G248" s="243" t="s">
        <v>730</v>
      </c>
      <c r="H248" s="243" t="s">
        <v>731</v>
      </c>
      <c r="I248" s="243" t="s">
        <v>732</v>
      </c>
      <c r="J248" s="243" t="s">
        <v>429</v>
      </c>
      <c r="K248" s="243" t="s">
        <v>733</v>
      </c>
      <c r="L248" s="243" t="s">
        <v>734</v>
      </c>
      <c r="M248" s="243" t="s">
        <v>735</v>
      </c>
      <c r="N248" s="243" t="s">
        <v>736</v>
      </c>
      <c r="O248" s="243" t="s">
        <v>737</v>
      </c>
      <c r="P248" s="243" t="s">
        <v>738</v>
      </c>
      <c r="Q248" s="243" t="s">
        <v>739</v>
      </c>
      <c r="R248" s="243" t="s">
        <v>740</v>
      </c>
      <c r="S248" s="243" t="s">
        <v>741</v>
      </c>
    </row>
    <row r="249" spans="1:19">
      <c r="A249" s="239">
        <v>9</v>
      </c>
      <c r="B249" s="238" t="s">
        <v>307</v>
      </c>
      <c r="C249" s="242" t="s">
        <v>726</v>
      </c>
      <c r="D249" s="242" t="s">
        <v>727</v>
      </c>
      <c r="E249" s="242" t="s">
        <v>728</v>
      </c>
      <c r="F249" s="242" t="s">
        <v>729</v>
      </c>
      <c r="G249" s="243" t="s">
        <v>730</v>
      </c>
      <c r="H249" s="243" t="s">
        <v>731</v>
      </c>
      <c r="I249" s="243" t="s">
        <v>732</v>
      </c>
      <c r="J249" s="243" t="s">
        <v>429</v>
      </c>
      <c r="K249" s="243" t="s">
        <v>733</v>
      </c>
      <c r="L249" s="243" t="s">
        <v>734</v>
      </c>
      <c r="M249" s="243" t="s">
        <v>735</v>
      </c>
      <c r="N249" s="243" t="s">
        <v>736</v>
      </c>
      <c r="O249" s="243" t="s">
        <v>737</v>
      </c>
      <c r="P249" s="243" t="s">
        <v>738</v>
      </c>
      <c r="Q249" s="243" t="s">
        <v>739</v>
      </c>
      <c r="R249" s="243" t="s">
        <v>740</v>
      </c>
      <c r="S249" s="243" t="s">
        <v>741</v>
      </c>
    </row>
    <row r="250" spans="1:19">
      <c r="A250" s="239">
        <v>10</v>
      </c>
      <c r="B250" s="238" t="s">
        <v>308</v>
      </c>
      <c r="C250" s="242" t="s">
        <v>726</v>
      </c>
      <c r="D250" s="242" t="s">
        <v>727</v>
      </c>
      <c r="E250" s="242" t="s">
        <v>728</v>
      </c>
      <c r="F250" s="242" t="s">
        <v>729</v>
      </c>
      <c r="G250" s="243" t="s">
        <v>730</v>
      </c>
      <c r="H250" s="243" t="s">
        <v>731</v>
      </c>
      <c r="I250" s="243" t="s">
        <v>732</v>
      </c>
      <c r="J250" s="243" t="s">
        <v>429</v>
      </c>
      <c r="K250" s="243" t="s">
        <v>733</v>
      </c>
      <c r="L250" s="243" t="s">
        <v>734</v>
      </c>
      <c r="M250" s="243" t="s">
        <v>735</v>
      </c>
      <c r="N250" s="243" t="s">
        <v>736</v>
      </c>
      <c r="O250" s="243" t="s">
        <v>737</v>
      </c>
      <c r="P250" s="243" t="s">
        <v>738</v>
      </c>
      <c r="Q250" s="243" t="s">
        <v>739</v>
      </c>
      <c r="R250" s="243" t="s">
        <v>740</v>
      </c>
      <c r="S250" s="243" t="s">
        <v>741</v>
      </c>
    </row>
    <row r="251" spans="1:19">
      <c r="A251" s="239">
        <v>11</v>
      </c>
      <c r="B251" s="238" t="s">
        <v>309</v>
      </c>
      <c r="C251" s="242" t="s">
        <v>726</v>
      </c>
      <c r="D251" s="242" t="s">
        <v>727</v>
      </c>
      <c r="E251" s="242" t="s">
        <v>728</v>
      </c>
      <c r="F251" s="242" t="s">
        <v>729</v>
      </c>
      <c r="G251" s="243" t="s">
        <v>730</v>
      </c>
      <c r="H251" s="243" t="s">
        <v>731</v>
      </c>
      <c r="I251" s="243" t="s">
        <v>732</v>
      </c>
      <c r="J251" s="243" t="s">
        <v>429</v>
      </c>
      <c r="K251" s="243" t="s">
        <v>733</v>
      </c>
      <c r="L251" s="243" t="s">
        <v>734</v>
      </c>
      <c r="M251" s="243" t="s">
        <v>735</v>
      </c>
      <c r="N251" s="243" t="s">
        <v>736</v>
      </c>
      <c r="O251" s="243" t="s">
        <v>737</v>
      </c>
      <c r="P251" s="243" t="s">
        <v>738</v>
      </c>
      <c r="Q251" s="243" t="s">
        <v>739</v>
      </c>
      <c r="R251" s="243" t="s">
        <v>740</v>
      </c>
      <c r="S251" s="243" t="s">
        <v>741</v>
      </c>
    </row>
    <row r="252" spans="1:19">
      <c r="A252" s="239">
        <v>12</v>
      </c>
      <c r="B252" s="238" t="s">
        <v>310</v>
      </c>
      <c r="C252" s="242" t="s">
        <v>726</v>
      </c>
      <c r="D252" s="242" t="s">
        <v>727</v>
      </c>
      <c r="E252" s="242" t="s">
        <v>728</v>
      </c>
      <c r="F252" s="242" t="s">
        <v>729</v>
      </c>
      <c r="G252" s="243" t="s">
        <v>730</v>
      </c>
      <c r="H252" s="243" t="s">
        <v>731</v>
      </c>
      <c r="I252" s="243" t="s">
        <v>732</v>
      </c>
      <c r="J252" s="243" t="s">
        <v>429</v>
      </c>
      <c r="K252" s="243" t="s">
        <v>733</v>
      </c>
      <c r="L252" s="243" t="s">
        <v>734</v>
      </c>
      <c r="M252" s="243" t="s">
        <v>735</v>
      </c>
      <c r="N252" s="243" t="s">
        <v>736</v>
      </c>
      <c r="O252" s="243" t="s">
        <v>737</v>
      </c>
      <c r="P252" s="243" t="s">
        <v>738</v>
      </c>
      <c r="Q252" s="243" t="s">
        <v>739</v>
      </c>
      <c r="R252" s="243" t="s">
        <v>740</v>
      </c>
      <c r="S252" s="243" t="s">
        <v>741</v>
      </c>
    </row>
    <row r="253" spans="1:19">
      <c r="A253" s="239">
        <v>13</v>
      </c>
      <c r="B253" s="238" t="s">
        <v>311</v>
      </c>
      <c r="C253" s="242" t="s">
        <v>726</v>
      </c>
      <c r="D253" s="242" t="s">
        <v>727</v>
      </c>
      <c r="E253" s="242" t="s">
        <v>728</v>
      </c>
      <c r="F253" s="242" t="s">
        <v>729</v>
      </c>
      <c r="G253" s="243" t="s">
        <v>730</v>
      </c>
      <c r="H253" s="243" t="s">
        <v>731</v>
      </c>
      <c r="I253" s="243" t="s">
        <v>732</v>
      </c>
      <c r="J253" s="243" t="s">
        <v>429</v>
      </c>
      <c r="K253" s="243" t="s">
        <v>733</v>
      </c>
      <c r="L253" s="243" t="s">
        <v>734</v>
      </c>
      <c r="M253" s="243" t="s">
        <v>735</v>
      </c>
      <c r="N253" s="243" t="s">
        <v>736</v>
      </c>
      <c r="O253" s="243" t="s">
        <v>737</v>
      </c>
      <c r="P253" s="243" t="s">
        <v>738</v>
      </c>
      <c r="Q253" s="243" t="s">
        <v>739</v>
      </c>
      <c r="R253" s="243" t="s">
        <v>740</v>
      </c>
      <c r="S253" s="243" t="s">
        <v>741</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681" t="s">
        <v>742</v>
      </c>
      <c r="B255" s="681"/>
      <c r="C255" s="681"/>
      <c r="D255" s="681"/>
      <c r="E255" s="681"/>
      <c r="F255" s="681"/>
      <c r="G255" s="681"/>
      <c r="H255" s="681"/>
      <c r="I255" s="681"/>
      <c r="J255" s="681"/>
      <c r="K255" s="681"/>
      <c r="L255" s="681"/>
      <c r="M255" s="681"/>
      <c r="N255" s="681"/>
      <c r="O255" s="681"/>
      <c r="P255" s="681"/>
      <c r="Q255" s="681"/>
      <c r="R255" s="681"/>
      <c r="S255" s="681"/>
    </row>
    <row r="257" spans="1:16">
      <c r="A257" s="672" t="s">
        <v>744</v>
      </c>
      <c r="B257" s="672"/>
      <c r="C257" s="672"/>
      <c r="D257" s="672"/>
      <c r="E257" s="672"/>
      <c r="F257" s="672"/>
      <c r="G257" s="672"/>
      <c r="H257" s="672"/>
      <c r="I257" s="672"/>
      <c r="J257" s="672"/>
      <c r="K257" s="672"/>
      <c r="L257" s="672"/>
      <c r="M257" s="672"/>
      <c r="N257" s="672"/>
      <c r="O257" s="672"/>
      <c r="P257" s="672"/>
    </row>
    <row r="258" spans="1:16">
      <c r="A258" s="235"/>
      <c r="B258" s="235"/>
      <c r="C258" s="235"/>
      <c r="D258" s="235"/>
      <c r="E258" s="235"/>
      <c r="F258" s="235"/>
      <c r="G258" s="235"/>
      <c r="H258" s="235"/>
      <c r="I258" s="235"/>
      <c r="J258" s="235"/>
      <c r="K258" s="235"/>
      <c r="L258" s="235"/>
      <c r="M258" s="235"/>
      <c r="N258" s="235"/>
      <c r="O258" s="235"/>
      <c r="P258" s="235"/>
    </row>
    <row r="259" spans="1:16">
      <c r="A259" s="673" t="s">
        <v>364</v>
      </c>
      <c r="B259" s="674" t="s">
        <v>495</v>
      </c>
      <c r="C259" s="675" t="s">
        <v>496</v>
      </c>
      <c r="D259" s="675"/>
      <c r="E259" s="675"/>
      <c r="F259" s="675"/>
      <c r="G259" s="675"/>
      <c r="H259" s="675"/>
      <c r="I259" s="675"/>
      <c r="J259" s="675"/>
      <c r="K259" s="675"/>
      <c r="L259" s="675"/>
      <c r="M259" s="675"/>
      <c r="N259" s="675"/>
      <c r="O259" s="675"/>
      <c r="P259" s="283"/>
    </row>
    <row r="260" spans="1:16">
      <c r="A260" s="673"/>
      <c r="B260" s="674"/>
      <c r="C260" s="236" t="s">
        <v>563</v>
      </c>
      <c r="D260" s="236" t="s">
        <v>502</v>
      </c>
      <c r="E260" s="236" t="s">
        <v>564</v>
      </c>
      <c r="F260" s="236" t="s">
        <v>565</v>
      </c>
      <c r="G260" s="236" t="s">
        <v>528</v>
      </c>
      <c r="H260" s="240" t="s">
        <v>245</v>
      </c>
      <c r="I260" s="240" t="s">
        <v>442</v>
      </c>
      <c r="J260" s="676" t="s">
        <v>538</v>
      </c>
      <c r="K260" s="676"/>
      <c r="L260" s="236" t="s">
        <v>323</v>
      </c>
      <c r="M260" s="236" t="s">
        <v>520</v>
      </c>
      <c r="N260" s="236" t="s">
        <v>745</v>
      </c>
      <c r="O260" s="236" t="s">
        <v>605</v>
      </c>
      <c r="P260" s="284"/>
    </row>
    <row r="261" spans="1:16">
      <c r="A261" s="677">
        <v>1</v>
      </c>
      <c r="B261" s="677" t="s">
        <v>746</v>
      </c>
      <c r="C261" s="236" t="s">
        <v>500</v>
      </c>
      <c r="D261" s="236" t="s">
        <v>500</v>
      </c>
      <c r="E261" s="236" t="s">
        <v>500</v>
      </c>
      <c r="F261" s="236" t="s">
        <v>500</v>
      </c>
      <c r="G261" s="236" t="s">
        <v>500</v>
      </c>
      <c r="H261" s="236" t="s">
        <v>500</v>
      </c>
      <c r="I261" s="236" t="s">
        <v>500</v>
      </c>
      <c r="J261" s="236" t="s">
        <v>500</v>
      </c>
      <c r="K261" s="236" t="s">
        <v>501</v>
      </c>
      <c r="L261" s="236" t="s">
        <v>500</v>
      </c>
      <c r="M261" s="236" t="s">
        <v>747</v>
      </c>
      <c r="N261" s="236" t="s">
        <v>747</v>
      </c>
      <c r="O261" s="236" t="s">
        <v>747</v>
      </c>
      <c r="P261" s="276"/>
    </row>
    <row r="262" spans="1:16">
      <c r="A262" s="677"/>
      <c r="B262" s="677"/>
      <c r="C262" s="243" t="s">
        <v>535</v>
      </c>
      <c r="D262" s="243" t="s">
        <v>748</v>
      </c>
      <c r="E262" s="243" t="s">
        <v>535</v>
      </c>
      <c r="F262" s="243" t="s">
        <v>749</v>
      </c>
      <c r="G262" s="243" t="s">
        <v>533</v>
      </c>
      <c r="H262" s="240">
        <v>25</v>
      </c>
      <c r="I262" s="240" t="s">
        <v>750</v>
      </c>
      <c r="J262" s="240" t="s">
        <v>547</v>
      </c>
      <c r="K262" s="240" t="s">
        <v>751</v>
      </c>
      <c r="L262" s="240" t="s">
        <v>573</v>
      </c>
      <c r="M262" s="243" t="s">
        <v>554</v>
      </c>
      <c r="N262" s="243" t="s">
        <v>752</v>
      </c>
      <c r="O262" s="243" t="s">
        <v>753</v>
      </c>
      <c r="P262" s="275"/>
    </row>
    <row r="263" spans="1:16" ht="12.75" customHeight="1">
      <c r="A263" s="668" t="s">
        <v>754</v>
      </c>
      <c r="B263" s="668"/>
      <c r="C263" s="668"/>
      <c r="D263" s="668"/>
      <c r="E263" s="668"/>
      <c r="F263" s="668"/>
      <c r="G263" s="668"/>
      <c r="H263" s="668"/>
      <c r="I263" s="668"/>
      <c r="J263" s="668"/>
      <c r="K263" s="668"/>
      <c r="L263" s="668"/>
      <c r="M263" s="668"/>
      <c r="N263" s="668"/>
      <c r="O263" s="668"/>
      <c r="P263" s="235"/>
    </row>
    <row r="264" spans="1:16">
      <c r="A264" s="282"/>
      <c r="B264" s="282"/>
      <c r="C264" s="282"/>
      <c r="D264" s="282"/>
      <c r="E264" s="282"/>
      <c r="F264" s="282"/>
      <c r="G264" s="282"/>
      <c r="H264" s="282"/>
      <c r="I264" s="235"/>
      <c r="J264" s="235"/>
      <c r="K264" s="235"/>
      <c r="L264" s="235"/>
      <c r="M264" s="235"/>
      <c r="N264" s="235"/>
      <c r="O264" s="235"/>
      <c r="P264" s="235"/>
    </row>
    <row r="265" spans="1:16">
      <c r="A265" s="669" t="s">
        <v>755</v>
      </c>
      <c r="B265" s="669"/>
      <c r="C265" s="669"/>
      <c r="D265" s="669"/>
      <c r="E265" s="669"/>
      <c r="F265" s="669"/>
      <c r="G265" s="669"/>
      <c r="H265" s="669"/>
      <c r="I265" s="669"/>
      <c r="J265" s="669"/>
      <c r="K265" s="669"/>
      <c r="L265" s="669"/>
      <c r="M265" s="669"/>
      <c r="N265" s="669"/>
      <c r="O265" s="235"/>
      <c r="P265" s="235"/>
    </row>
    <row r="266" spans="1:16">
      <c r="A266" s="235"/>
      <c r="B266" s="235"/>
      <c r="C266" s="235"/>
      <c r="D266" s="235"/>
      <c r="E266" s="235"/>
      <c r="F266" s="235"/>
      <c r="G266" s="235"/>
      <c r="H266" s="235"/>
      <c r="I266" s="235"/>
      <c r="J266" s="235"/>
      <c r="K266" s="235"/>
      <c r="L266" s="235"/>
      <c r="M266" s="235"/>
      <c r="N266" s="235"/>
    </row>
    <row r="267" spans="1:16">
      <c r="A267" s="670" t="s">
        <v>364</v>
      </c>
      <c r="B267" s="670" t="s">
        <v>756</v>
      </c>
      <c r="C267" s="289"/>
      <c r="D267" s="289"/>
      <c r="E267" s="289"/>
      <c r="F267" s="671" t="s">
        <v>496</v>
      </c>
      <c r="G267" s="671"/>
      <c r="H267" s="671"/>
      <c r="I267" s="671"/>
      <c r="J267" s="671"/>
      <c r="K267" s="671"/>
      <c r="L267" s="671"/>
      <c r="M267" s="290"/>
      <c r="N267" s="235"/>
    </row>
    <row r="268" spans="1:16">
      <c r="A268" s="670"/>
      <c r="B268" s="670"/>
      <c r="C268" s="236" t="s">
        <v>563</v>
      </c>
      <c r="D268" s="236" t="s">
        <v>502</v>
      </c>
      <c r="E268" s="236" t="s">
        <v>83</v>
      </c>
      <c r="F268" s="291" t="s">
        <v>511</v>
      </c>
      <c r="G268" s="291" t="s">
        <v>245</v>
      </c>
      <c r="H268" s="291" t="s">
        <v>321</v>
      </c>
      <c r="I268" s="291" t="s">
        <v>318</v>
      </c>
      <c r="J268" s="291" t="s">
        <v>323</v>
      </c>
      <c r="K268" s="291" t="s">
        <v>528</v>
      </c>
      <c r="L268" s="255" t="s">
        <v>523</v>
      </c>
      <c r="M268" s="235"/>
      <c r="N268" s="235"/>
    </row>
    <row r="269" spans="1:16">
      <c r="A269" s="289"/>
      <c r="B269" s="289"/>
      <c r="C269" s="291" t="s">
        <v>500</v>
      </c>
      <c r="D269" s="291" t="s">
        <v>500</v>
      </c>
      <c r="E269" s="291" t="s">
        <v>500</v>
      </c>
      <c r="F269" s="291" t="s">
        <v>500</v>
      </c>
      <c r="G269" s="291" t="s">
        <v>500</v>
      </c>
      <c r="H269" s="291" t="s">
        <v>500</v>
      </c>
      <c r="I269" s="291" t="s">
        <v>500</v>
      </c>
      <c r="J269" s="291" t="s">
        <v>500</v>
      </c>
      <c r="K269" s="291" t="s">
        <v>500</v>
      </c>
      <c r="L269" s="255" t="s">
        <v>524</v>
      </c>
      <c r="M269" s="235"/>
      <c r="N269" s="235"/>
    </row>
    <row r="270" spans="1:16">
      <c r="A270" s="292">
        <v>1</v>
      </c>
      <c r="B270" s="293" t="s">
        <v>757</v>
      </c>
      <c r="C270" s="292" t="s">
        <v>486</v>
      </c>
      <c r="D270" s="292" t="s">
        <v>429</v>
      </c>
      <c r="E270" s="292" t="s">
        <v>426</v>
      </c>
      <c r="F270" s="289" t="s">
        <v>595</v>
      </c>
      <c r="G270" s="289" t="s">
        <v>758</v>
      </c>
      <c r="H270" s="289" t="s">
        <v>705</v>
      </c>
      <c r="I270" s="289" t="s">
        <v>759</v>
      </c>
      <c r="J270" s="289" t="s">
        <v>760</v>
      </c>
      <c r="K270" s="289" t="s">
        <v>761</v>
      </c>
      <c r="L270" s="255" t="s">
        <v>762</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667" t="s">
        <v>763</v>
      </c>
      <c r="B272" s="667"/>
      <c r="C272" s="667"/>
      <c r="D272" s="667"/>
      <c r="E272" s="667"/>
      <c r="F272" s="667"/>
      <c r="G272" s="667"/>
      <c r="H272" s="667"/>
      <c r="I272" s="667"/>
      <c r="J272" s="667"/>
      <c r="K272" s="667"/>
      <c r="L272" s="667"/>
      <c r="M272" s="235"/>
      <c r="N272" s="235"/>
    </row>
    <row r="273" spans="1:14">
      <c r="A273" s="282"/>
      <c r="B273" s="282"/>
      <c r="C273" s="282"/>
      <c r="D273" s="282"/>
      <c r="E273" s="282"/>
      <c r="F273" s="282"/>
      <c r="G273" s="282"/>
      <c r="H273" s="282"/>
      <c r="I273" s="282"/>
      <c r="J273" s="282"/>
      <c r="K273" s="282"/>
      <c r="L273" s="282"/>
      <c r="M273" s="235"/>
      <c r="N273" s="235"/>
    </row>
  </sheetData>
  <sheetProtection formatCells="0" formatColumns="0" formatRows="0" insertColumns="0" insertRows="0" insertHyperlinks="0" deleteColumns="0" deleteRows="0" sort="0" autoFilter="0" pivotTables="0"/>
  <mergeCells count="175">
    <mergeCell ref="B2:Q2"/>
    <mergeCell ref="A5:J5"/>
    <mergeCell ref="B6:D6"/>
    <mergeCell ref="A7:A9"/>
    <mergeCell ref="B7:B9"/>
    <mergeCell ref="C7:H7"/>
    <mergeCell ref="C8:D8"/>
    <mergeCell ref="E8:F8"/>
    <mergeCell ref="G8:H8"/>
    <mergeCell ref="A12:A13"/>
    <mergeCell ref="B12:B13"/>
    <mergeCell ref="C12:Z12"/>
    <mergeCell ref="B16:F17"/>
    <mergeCell ref="A19:J20"/>
    <mergeCell ref="A22:A24"/>
    <mergeCell ref="B22:B24"/>
    <mergeCell ref="C22:J22"/>
    <mergeCell ref="C23:D23"/>
    <mergeCell ref="E23:F23"/>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87:A89"/>
    <mergeCell ref="B87:B89"/>
    <mergeCell ref="C87:H87"/>
    <mergeCell ref="C88:D88"/>
    <mergeCell ref="A93:H93"/>
    <mergeCell ref="A60:A61"/>
    <mergeCell ref="B60:B61"/>
    <mergeCell ref="C60:O60"/>
    <mergeCell ref="A83:O83"/>
    <mergeCell ref="A85:H85"/>
    <mergeCell ref="L98:L99"/>
    <mergeCell ref="M98:M99"/>
    <mergeCell ref="A95:U95"/>
    <mergeCell ref="A97:A99"/>
    <mergeCell ref="B97:B99"/>
    <mergeCell ref="C97:Y97"/>
    <mergeCell ref="C98:C99"/>
    <mergeCell ref="D98:D99"/>
    <mergeCell ref="E98:E99"/>
    <mergeCell ref="F98:F99"/>
    <mergeCell ref="G98:G99"/>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A186:A187"/>
    <mergeCell ref="B186:B187"/>
    <mergeCell ref="C186:AC186"/>
    <mergeCell ref="A192:P192"/>
    <mergeCell ref="A194:A196"/>
    <mergeCell ref="B194:B196"/>
    <mergeCell ref="C194:P194"/>
    <mergeCell ref="C195:D195"/>
    <mergeCell ref="E195:G195"/>
    <mergeCell ref="H195:H196"/>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3:Z24"/>
  <sheetViews>
    <sheetView workbookViewId="0">
      <pane xSplit="2" topLeftCell="C1" activePane="topRight" state="frozen"/>
      <selection activeCell="A2" sqref="A2"/>
      <selection pane="topRight" activeCell="H22" sqref="H22"/>
    </sheetView>
  </sheetViews>
  <sheetFormatPr defaultRowHeight="13.2"/>
  <cols>
    <col min="2" max="2" width="28.6640625" customWidth="1"/>
    <col min="3" max="4" width="12.44140625" bestFit="1" customWidth="1"/>
    <col min="5" max="5" width="12.44140625" customWidth="1"/>
    <col min="6" max="6" width="12.44140625" bestFit="1" customWidth="1"/>
    <col min="7" max="7" width="13.6640625" bestFit="1" customWidth="1"/>
    <col min="8" max="8" width="12.44140625" bestFit="1" customWidth="1"/>
    <col min="9" max="9" width="18.6640625" bestFit="1" customWidth="1"/>
    <col min="10" max="11" width="12.44140625" bestFit="1" customWidth="1"/>
    <col min="12" max="12" width="17.6640625" bestFit="1" customWidth="1"/>
    <col min="13" max="13" width="13.6640625" bestFit="1" customWidth="1"/>
    <col min="14" max="14" width="14.6640625" bestFit="1" customWidth="1"/>
    <col min="15" max="20" width="12.44140625" bestFit="1" customWidth="1"/>
    <col min="21" max="23" width="13.6640625" bestFit="1" customWidth="1"/>
    <col min="24" max="24" width="18.5546875" bestFit="1" customWidth="1"/>
    <col min="25" max="25" width="20" bestFit="1" customWidth="1"/>
    <col min="26" max="26" width="19.109375" bestFit="1" customWidth="1"/>
  </cols>
  <sheetData>
    <row r="3" spans="2:26">
      <c r="B3" s="232" t="s">
        <v>477</v>
      </c>
    </row>
    <row r="4" spans="2:26" ht="13.8" thickBot="1"/>
    <row r="5" spans="2:26" ht="13.8" thickBot="1">
      <c r="B5" s="229" t="s">
        <v>0</v>
      </c>
      <c r="C5" s="233" t="s">
        <v>72</v>
      </c>
      <c r="D5" s="230" t="s">
        <v>430</v>
      </c>
      <c r="E5" s="233" t="s">
        <v>455</v>
      </c>
      <c r="F5" s="230" t="s">
        <v>456</v>
      </c>
      <c r="G5" s="233" t="s">
        <v>457</v>
      </c>
      <c r="H5" s="230" t="s">
        <v>458</v>
      </c>
      <c r="I5" s="233" t="s">
        <v>459</v>
      </c>
      <c r="J5" s="230" t="s">
        <v>431</v>
      </c>
      <c r="K5" s="233" t="s">
        <v>460</v>
      </c>
      <c r="L5" s="230" t="s">
        <v>461</v>
      </c>
      <c r="M5" s="233" t="s">
        <v>462</v>
      </c>
      <c r="N5" s="230" t="s">
        <v>463</v>
      </c>
      <c r="O5" s="233" t="s">
        <v>464</v>
      </c>
      <c r="P5" s="230" t="s">
        <v>465</v>
      </c>
      <c r="Q5" s="233" t="s">
        <v>466</v>
      </c>
      <c r="R5" s="230" t="s">
        <v>467</v>
      </c>
      <c r="S5" s="233" t="s">
        <v>468</v>
      </c>
      <c r="T5" s="230" t="s">
        <v>469</v>
      </c>
      <c r="U5" s="233" t="s">
        <v>470</v>
      </c>
      <c r="V5" s="230" t="s">
        <v>471</v>
      </c>
      <c r="W5" s="233" t="s">
        <v>472</v>
      </c>
      <c r="X5" s="230" t="s">
        <v>473</v>
      </c>
      <c r="Y5" s="233" t="s">
        <v>474</v>
      </c>
      <c r="Z5" s="231" t="s">
        <v>475</v>
      </c>
    </row>
    <row r="6" spans="2:26" ht="16.2"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2"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2"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2"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2"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2"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2"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2"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2"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2"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2"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2"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2"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2" thickBot="1">
      <c r="B19" s="217" t="s">
        <v>383</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476</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09375" defaultRowHeight="13.2"/>
  <cols>
    <col min="1" max="1" width="3.33203125" style="45" customWidth="1" collapsed="1"/>
    <col min="2" max="2" width="9.109375" style="45" collapsed="1"/>
    <col min="3" max="3" width="32" style="45" customWidth="1" collapsed="1"/>
    <col min="4" max="4" width="8" style="45" customWidth="1" collapsed="1"/>
    <col min="5" max="5" width="10.5546875" style="45" bestFit="1" customWidth="1" collapsed="1"/>
    <col min="6" max="6" width="8.44140625" style="45" customWidth="1" collapsed="1"/>
    <col min="7" max="7" width="14" style="45" bestFit="1" customWidth="1" collapsed="1"/>
    <col min="8" max="8" width="8.109375" style="45" customWidth="1" collapsed="1"/>
    <col min="9" max="9" width="15.109375" style="45" customWidth="1" collapsed="1"/>
    <col min="10" max="10" width="9" style="45" customWidth="1" collapsed="1"/>
    <col min="11" max="11" width="9.109375" style="45" customWidth="1" collapsed="1"/>
    <col min="12" max="12" width="9.33203125" style="45" customWidth="1" collapsed="1"/>
    <col min="13" max="13" width="8.109375" style="45" bestFit="1" customWidth="1" collapsed="1"/>
    <col min="14" max="14" width="8.5546875" style="45" customWidth="1" collapsed="1"/>
    <col min="15" max="15" width="4.5546875" style="45" customWidth="1" collapsed="1"/>
    <col min="16" max="16" width="12.33203125" style="45" customWidth="1" collapsed="1"/>
    <col min="17" max="18" width="9.109375" style="45" collapsed="1"/>
    <col min="19" max="19" width="11.88671875" style="45" bestFit="1" customWidth="1" collapsed="1"/>
    <col min="20" max="20" width="12.88671875" style="45" bestFit="1" customWidth="1" collapsed="1"/>
    <col min="21" max="69" width="9.109375" style="45" collapsed="1"/>
    <col min="70" max="70" width="9.109375" style="45"/>
    <col min="71" max="16384" width="9.10937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67" t="s">
        <v>240</v>
      </c>
      <c r="E5" s="768"/>
      <c r="F5" s="768"/>
      <c r="G5" s="768"/>
      <c r="H5" s="769"/>
      <c r="I5" s="10"/>
      <c r="J5" s="14"/>
      <c r="K5" s="15"/>
      <c r="L5" s="15" t="s">
        <v>87</v>
      </c>
      <c r="M5" s="771">
        <v>42976</v>
      </c>
      <c r="N5" s="771"/>
      <c r="O5" s="771"/>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70">
        <v>1</v>
      </c>
      <c r="E7" s="770"/>
      <c r="F7" s="770"/>
      <c r="G7" s="770"/>
      <c r="H7" s="770"/>
      <c r="I7" s="79"/>
      <c r="J7" s="79"/>
      <c r="K7" s="79"/>
      <c r="L7" s="73" t="s">
        <v>253</v>
      </c>
      <c r="M7" s="772">
        <v>101169507300.96001</v>
      </c>
      <c r="N7" s="772"/>
      <c r="O7" s="772"/>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70">
        <v>3</v>
      </c>
      <c r="E9" s="770"/>
      <c r="F9" s="770"/>
      <c r="G9" s="770"/>
      <c r="H9" s="770"/>
      <c r="I9" s="11"/>
      <c r="J9" s="10"/>
      <c r="K9" s="10"/>
      <c r="L9" s="73" t="s">
        <v>265</v>
      </c>
      <c r="M9" s="772"/>
      <c r="N9" s="772"/>
      <c r="O9" s="772"/>
      <c r="P9" s="53"/>
      <c r="Q9" s="17"/>
    </row>
    <row r="10" spans="1:17" s="6" customFormat="1" ht="17.25" customHeight="1">
      <c r="A10" s="51"/>
      <c r="B10" s="7"/>
      <c r="C10" s="20"/>
      <c r="D10" s="18"/>
      <c r="E10" s="18"/>
      <c r="F10" s="18"/>
      <c r="G10" s="9"/>
      <c r="H10" s="9"/>
      <c r="I10" s="777" t="s">
        <v>339</v>
      </c>
      <c r="J10" s="777"/>
      <c r="K10" s="777"/>
      <c r="L10" s="777"/>
      <c r="M10" s="778">
        <f>M7*0.02%</f>
        <v>20233901.460192002</v>
      </c>
      <c r="N10" s="779"/>
      <c r="O10" s="780"/>
      <c r="P10" s="53"/>
      <c r="Q10" s="17"/>
    </row>
    <row r="11" spans="1:17" s="6" customFormat="1" ht="17.25" customHeight="1">
      <c r="A11" s="51"/>
      <c r="B11" s="7"/>
      <c r="C11" s="19" t="s">
        <v>249</v>
      </c>
      <c r="D11" s="770">
        <v>2</v>
      </c>
      <c r="E11" s="770"/>
      <c r="F11" s="770"/>
      <c r="G11" s="770"/>
      <c r="H11" s="770"/>
      <c r="I11" s="773"/>
      <c r="J11" s="773"/>
      <c r="K11" s="773"/>
      <c r="L11" s="773"/>
      <c r="M11" s="773"/>
      <c r="N11" s="773"/>
      <c r="O11" s="773"/>
      <c r="P11" s="774"/>
      <c r="Q11" s="17"/>
    </row>
    <row r="12" spans="1:17" s="6" customFormat="1" ht="17.25" customHeight="1">
      <c r="A12" s="51"/>
      <c r="B12" s="7"/>
      <c r="C12" s="20"/>
      <c r="D12" s="18"/>
      <c r="E12" s="18"/>
      <c r="F12" s="18"/>
      <c r="G12" s="9"/>
      <c r="H12" s="9"/>
      <c r="I12" s="775"/>
      <c r="J12" s="775"/>
      <c r="K12" s="775"/>
      <c r="L12" s="775"/>
      <c r="M12" s="775"/>
      <c r="N12" s="775"/>
      <c r="O12" s="775"/>
      <c r="P12" s="776"/>
      <c r="Q12" s="17"/>
    </row>
    <row r="13" spans="1:17" s="6" customFormat="1" ht="15.6">
      <c r="A13" s="51"/>
      <c r="B13" s="7"/>
      <c r="C13" s="19" t="s">
        <v>90</v>
      </c>
      <c r="D13" s="75">
        <v>5</v>
      </c>
      <c r="E13" s="10"/>
      <c r="F13" s="10"/>
      <c r="G13" s="10"/>
      <c r="H13" s="73" t="s">
        <v>255</v>
      </c>
      <c r="I13" s="749" t="s">
        <v>260</v>
      </c>
      <c r="J13" s="750"/>
      <c r="K13" s="750"/>
      <c r="L13" s="750"/>
      <c r="M13" s="750"/>
      <c r="N13" s="750"/>
      <c r="O13" s="750"/>
      <c r="P13" s="751"/>
      <c r="Q13" s="17"/>
    </row>
    <row r="14" spans="1:17" s="6" customFormat="1" ht="13.8">
      <c r="A14" s="51"/>
      <c r="B14" s="7"/>
      <c r="C14" s="20" t="s">
        <v>158</v>
      </c>
      <c r="D14" s="18"/>
      <c r="E14" s="22"/>
      <c r="F14" s="22"/>
      <c r="G14" s="9"/>
      <c r="H14" s="9"/>
      <c r="I14" s="752"/>
      <c r="J14" s="753"/>
      <c r="K14" s="753"/>
      <c r="L14" s="753"/>
      <c r="M14" s="753"/>
      <c r="N14" s="753"/>
      <c r="O14" s="753"/>
      <c r="P14" s="754"/>
      <c r="Q14" s="17"/>
    </row>
    <row r="15" spans="1:17" s="6" customFormat="1" ht="11.25" customHeight="1">
      <c r="A15" s="51"/>
      <c r="B15" s="7"/>
      <c r="C15" s="20"/>
      <c r="D15" s="18"/>
      <c r="E15" s="22"/>
      <c r="F15" s="22"/>
      <c r="G15" s="9"/>
      <c r="H15" s="9"/>
      <c r="I15" s="755"/>
      <c r="J15" s="756"/>
      <c r="K15" s="756"/>
      <c r="L15" s="756"/>
      <c r="M15" s="756"/>
      <c r="N15" s="756"/>
      <c r="O15" s="756"/>
      <c r="P15" s="757"/>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63">
        <v>10000000</v>
      </c>
      <c r="F18" s="736"/>
      <c r="G18" s="737"/>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60">
        <f>E18*(100-E25)/100</f>
        <v>8500000</v>
      </c>
      <c r="F20" s="761"/>
      <c r="G20" s="762"/>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5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59"/>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31"/>
      <c r="M21" s="732"/>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63">
        <v>7</v>
      </c>
      <c r="F22" s="736"/>
      <c r="G22" s="737"/>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5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59"/>
      <c r="N22" s="4">
        <f>IF(AVERAGE(J50,L50,N50)=0,0,AVERAGEA(J50,L50,N50))</f>
        <v>15</v>
      </c>
      <c r="O22" s="11"/>
      <c r="P22" s="56">
        <f>AVERAGE(J22,N22)</f>
        <v>11.683994999999999</v>
      </c>
      <c r="Q22" s="17"/>
    </row>
    <row r="23" spans="1:24" s="6" customFormat="1" ht="14.25" customHeight="1">
      <c r="A23" s="51"/>
      <c r="B23" s="7"/>
      <c r="C23" s="33" t="s">
        <v>241</v>
      </c>
      <c r="D23" s="18"/>
      <c r="E23" s="760">
        <f>E18-E20</f>
        <v>1500000</v>
      </c>
      <c r="F23" s="761"/>
      <c r="G23" s="762"/>
      <c r="H23" s="9"/>
      <c r="I23" s="16"/>
      <c r="J23" s="9"/>
      <c r="K23" s="9"/>
      <c r="L23" s="731"/>
      <c r="M23" s="732"/>
      <c r="N23" s="9"/>
      <c r="O23" s="11"/>
      <c r="P23" s="53"/>
      <c r="Q23" s="17"/>
    </row>
    <row r="24" spans="1:24" s="6" customFormat="1" ht="16.5" customHeight="1">
      <c r="A24" s="51"/>
      <c r="B24" s="7"/>
      <c r="C24" s="33" t="s">
        <v>89</v>
      </c>
      <c r="D24" s="18"/>
      <c r="E24" s="764">
        <f>'Доходы раст-во (для сведения)'!B4</f>
        <v>0.14499999999999999</v>
      </c>
      <c r="F24" s="765"/>
      <c r="G24" s="766"/>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5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59"/>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63">
        <v>15</v>
      </c>
      <c r="F25" s="736"/>
      <c r="G25" s="737"/>
      <c r="H25" s="9"/>
      <c r="I25" s="11"/>
      <c r="J25" s="10"/>
      <c r="K25" s="21"/>
      <c r="L25" s="10"/>
      <c r="M25" s="9"/>
      <c r="N25" s="10"/>
      <c r="O25" s="11"/>
      <c r="P25" s="53"/>
    </row>
    <row r="26" spans="1:24" s="6" customFormat="1" ht="16.5" customHeight="1">
      <c r="A26" s="51"/>
      <c r="B26" s="7"/>
      <c r="C26" s="33" t="s">
        <v>242</v>
      </c>
      <c r="D26" s="16"/>
      <c r="E26" s="760">
        <f>E20/E22+E20*E24</f>
        <v>2446785.7142857146</v>
      </c>
      <c r="F26" s="761"/>
      <c r="G26" s="762"/>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5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59"/>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5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59"/>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5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59"/>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5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59"/>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5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59"/>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5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59"/>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5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59"/>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38" t="s">
        <v>266</v>
      </c>
      <c r="D40" s="738"/>
      <c r="E40" s="738"/>
      <c r="F40" s="738"/>
      <c r="G40" s="738"/>
      <c r="H40" s="738"/>
      <c r="I40" s="738"/>
      <c r="J40" s="9"/>
      <c r="K40" s="9"/>
      <c r="L40" s="10"/>
      <c r="M40" s="9"/>
      <c r="N40" s="10"/>
      <c r="O40" s="11"/>
      <c r="P40" s="53"/>
    </row>
    <row r="41" spans="1:16" s="6" customFormat="1" ht="17.25" customHeight="1">
      <c r="A41" s="51"/>
      <c r="B41" s="7"/>
      <c r="C41" s="738"/>
      <c r="D41" s="738"/>
      <c r="E41" s="738"/>
      <c r="F41" s="738"/>
      <c r="G41" s="738"/>
      <c r="H41" s="738"/>
      <c r="I41" s="738"/>
      <c r="J41" s="736"/>
      <c r="K41" s="736"/>
      <c r="L41" s="737"/>
      <c r="M41" s="9"/>
      <c r="N41" s="10"/>
      <c r="O41" s="11"/>
      <c r="P41" s="53"/>
    </row>
    <row r="42" spans="1:16" s="6" customFormat="1" ht="17.25" customHeight="1">
      <c r="A42" s="51"/>
      <c r="B42" s="7"/>
      <c r="C42" s="738"/>
      <c r="D42" s="738"/>
      <c r="E42" s="738"/>
      <c r="F42" s="738"/>
      <c r="G42" s="738"/>
      <c r="H42" s="738"/>
      <c r="I42" s="738"/>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47"/>
      <c r="L44" s="747"/>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3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32"/>
      <c r="E48" s="37">
        <v>300</v>
      </c>
      <c r="F48" s="35" t="s">
        <v>70</v>
      </c>
      <c r="G48" s="9"/>
      <c r="H48" s="73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32"/>
      <c r="J48" s="38">
        <v>15</v>
      </c>
      <c r="K48" s="9"/>
      <c r="L48" s="38">
        <v>15</v>
      </c>
      <c r="M48" s="9"/>
      <c r="N48" s="38">
        <v>15</v>
      </c>
      <c r="O48" s="35" t="s">
        <v>74</v>
      </c>
      <c r="P48" s="53"/>
    </row>
    <row r="49" spans="1:16" s="6" customFormat="1" ht="9" customHeight="1">
      <c r="A49" s="51"/>
      <c r="B49" s="7"/>
      <c r="C49" s="731"/>
      <c r="D49" s="732"/>
      <c r="E49" s="9"/>
      <c r="F49" s="16"/>
      <c r="G49" s="9"/>
      <c r="H49" s="731"/>
      <c r="I49" s="732"/>
      <c r="J49" s="9"/>
      <c r="K49" s="9"/>
      <c r="L49" s="9"/>
      <c r="M49" s="10"/>
      <c r="N49" s="9"/>
      <c r="O49" s="16"/>
      <c r="P49" s="57"/>
    </row>
    <row r="50" spans="1:16" s="6" customFormat="1" ht="17.25" customHeight="1">
      <c r="A50" s="51"/>
      <c r="B50" s="7"/>
      <c r="C50" s="73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32"/>
      <c r="E50" s="39">
        <v>500</v>
      </c>
      <c r="F50" s="35" t="s">
        <v>70</v>
      </c>
      <c r="G50" s="9"/>
      <c r="H50" s="73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32"/>
      <c r="J50" s="38">
        <v>15</v>
      </c>
      <c r="K50" s="9"/>
      <c r="L50" s="38">
        <v>15</v>
      </c>
      <c r="M50" s="9"/>
      <c r="N50" s="38">
        <v>15</v>
      </c>
      <c r="O50" s="35" t="s">
        <v>74</v>
      </c>
      <c r="P50" s="53"/>
    </row>
    <row r="51" spans="1:16" s="6" customFormat="1" ht="7.5" customHeight="1">
      <c r="A51" s="51"/>
      <c r="B51" s="7"/>
      <c r="C51" s="731"/>
      <c r="D51" s="732"/>
      <c r="E51" s="9"/>
      <c r="F51" s="16"/>
      <c r="G51" s="9"/>
      <c r="H51" s="731"/>
      <c r="I51" s="732"/>
      <c r="J51" s="9"/>
      <c r="K51" s="9"/>
      <c r="L51" s="9"/>
      <c r="M51" s="11"/>
      <c r="N51" s="9"/>
      <c r="O51" s="16"/>
      <c r="P51" s="57"/>
    </row>
    <row r="52" spans="1:16" s="6" customFormat="1" ht="17.25" customHeight="1">
      <c r="A52" s="51"/>
      <c r="B52" s="7"/>
      <c r="C52" s="73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32"/>
      <c r="E52" s="39">
        <v>0</v>
      </c>
      <c r="F52" s="35" t="s">
        <v>70</v>
      </c>
      <c r="G52" s="9"/>
      <c r="H52" s="73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32"/>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3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32"/>
      <c r="E54" s="39">
        <v>0</v>
      </c>
      <c r="F54" s="35" t="s">
        <v>70</v>
      </c>
      <c r="G54" s="9"/>
      <c r="H54" s="73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32"/>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3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32"/>
      <c r="E56" s="39">
        <v>0</v>
      </c>
      <c r="F56" s="35" t="s">
        <v>70</v>
      </c>
      <c r="G56" s="9"/>
      <c r="H56" s="73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32"/>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3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32"/>
      <c r="E58" s="39">
        <v>0</v>
      </c>
      <c r="F58" s="35" t="s">
        <v>70</v>
      </c>
      <c r="G58" s="9"/>
      <c r="H58" s="73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32"/>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3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32"/>
      <c r="E60" s="39">
        <v>0</v>
      </c>
      <c r="F60" s="35" t="s">
        <v>70</v>
      </c>
      <c r="G60" s="9"/>
      <c r="H60" s="73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32"/>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3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32"/>
      <c r="E62" s="39">
        <v>0</v>
      </c>
      <c r="F62" s="35" t="s">
        <v>70</v>
      </c>
      <c r="G62" s="9"/>
      <c r="H62" s="73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32"/>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3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32"/>
      <c r="E64" s="39">
        <v>0</v>
      </c>
      <c r="F64" s="35" t="s">
        <v>70</v>
      </c>
      <c r="G64" s="9"/>
      <c r="H64" s="73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32"/>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3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32"/>
      <c r="E66" s="39">
        <v>0</v>
      </c>
      <c r="F66" s="35" t="s">
        <v>70</v>
      </c>
      <c r="G66" s="9"/>
      <c r="H66" s="73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32"/>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6">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6">
      <c r="A71" s="51"/>
      <c r="B71" s="7"/>
      <c r="C71" s="43" t="s">
        <v>161</v>
      </c>
      <c r="D71" s="68"/>
      <c r="E71" s="68"/>
      <c r="F71" s="68"/>
      <c r="G71" s="68"/>
      <c r="H71" s="68"/>
      <c r="I71" s="77"/>
      <c r="J71" s="68"/>
      <c r="K71" s="68"/>
      <c r="L71" s="68"/>
      <c r="M71" s="68"/>
      <c r="N71" s="84"/>
      <c r="O71" s="84"/>
      <c r="P71" s="84"/>
    </row>
    <row r="72" spans="1:20" s="6" customFormat="1" ht="16.2" thickBot="1">
      <c r="A72" s="51"/>
      <c r="B72" s="7"/>
      <c r="C72" s="9"/>
      <c r="D72" s="9"/>
      <c r="E72" s="9"/>
      <c r="F72" s="9"/>
      <c r="G72" s="9"/>
      <c r="H72" s="9"/>
      <c r="I72" s="10"/>
      <c r="J72" s="10"/>
      <c r="K72" s="10"/>
      <c r="L72" s="10"/>
      <c r="M72" s="10"/>
      <c r="N72" s="10"/>
      <c r="O72" s="35"/>
      <c r="P72" s="53"/>
    </row>
    <row r="73" spans="1:20" s="6" customFormat="1" ht="39.75" customHeight="1" thickBot="1">
      <c r="A73" s="51"/>
      <c r="B73" s="7"/>
      <c r="C73" s="743" t="s">
        <v>88</v>
      </c>
      <c r="D73" s="744"/>
      <c r="E73" s="744"/>
      <c r="F73" s="744"/>
      <c r="G73" s="744"/>
      <c r="H73" s="744"/>
      <c r="I73" s="744"/>
      <c r="J73" s="744"/>
      <c r="K73" s="744"/>
      <c r="L73" s="744"/>
      <c r="M73" s="744"/>
      <c r="N73" s="744"/>
      <c r="O73" s="745"/>
      <c r="P73" s="53"/>
    </row>
    <row r="74" spans="1:20" s="6" customFormat="1" ht="14.4"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46">
        <f>'Доходы раст-во (для сведения)'!B173</f>
        <v>50400000</v>
      </c>
      <c r="F75" s="746"/>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46" t="e">
        <f>SUM(PRODUCT(#REF!,$E$48),PRODUCT(#REF!,$E$50),PRODUCT(#REF!,$E$52),PRODUCT(#REF!,$E$54),PRODUCT(#REF!,$E$56),PRODUCT(#REF!,$E$58),PRODUCT(#REF!,$E$60),PRODUCT(#REF!,$E$62),PRODUCT(#REF!,$E$64),PRODUCT(#REF!,$E$66))</f>
        <v>#REF!</v>
      </c>
      <c r="F77" s="746"/>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39" t="e">
        <f>(E75-E77)*'Доходы раст-во (для сведения)'!B8</f>
        <v>#REF!</v>
      </c>
      <c r="F79" s="740"/>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41" t="e">
        <f>IF(AND(E20+M9&lt;'Доходы раст-во (для сведения)'!B6,E79&gt;I77),"ДА","НЕТ")</f>
        <v>#REF!</v>
      </c>
      <c r="N82" s="742"/>
      <c r="O82" s="11"/>
      <c r="P82" s="53"/>
      <c r="S82" s="63"/>
    </row>
    <row r="83" spans="1:69" s="6" customFormat="1" ht="13.8">
      <c r="A83" s="51"/>
      <c r="B83" s="7"/>
      <c r="C83" s="748" t="str">
        <f>(IF(E20+M9&gt;'Доходы раст-во (для сведения)'!B6," ВНИМАНИЕ! ПРЕВЫШЕН ЛИМИТ ФИНАНСИРОВАНИЯ ПО ПРОГРАММЕ ЭКСПРЕСС-ЛИЗИНГ","."))</f>
        <v>.</v>
      </c>
      <c r="D83" s="748"/>
      <c r="E83" s="748"/>
      <c r="F83" s="748"/>
      <c r="G83" s="748"/>
      <c r="H83" s="748"/>
      <c r="I83" s="748"/>
      <c r="J83" s="9"/>
      <c r="K83" s="9"/>
      <c r="L83" s="10"/>
      <c r="M83" s="9"/>
      <c r="N83" s="10"/>
      <c r="O83" s="11"/>
      <c r="P83" s="53"/>
    </row>
    <row r="84" spans="1:69" s="6" customFormat="1" ht="13.8">
      <c r="A84" s="51"/>
      <c r="B84" s="7"/>
      <c r="C84" s="9"/>
      <c r="D84" s="9"/>
      <c r="E84" s="9"/>
      <c r="F84" s="9"/>
      <c r="G84" s="9"/>
      <c r="H84" s="9"/>
      <c r="I84" s="9"/>
      <c r="J84" s="9"/>
      <c r="K84" s="9"/>
      <c r="L84" s="10"/>
      <c r="M84" s="9"/>
      <c r="N84" s="10"/>
      <c r="O84" s="11"/>
      <c r="P84" s="53"/>
    </row>
    <row r="85" spans="1:69" s="6" customFormat="1" ht="28.5" customHeight="1">
      <c r="A85" s="51"/>
      <c r="B85" s="10"/>
      <c r="C85" s="61" t="s">
        <v>234</v>
      </c>
      <c r="D85" s="734" t="s">
        <v>233</v>
      </c>
      <c r="E85" s="734"/>
      <c r="F85" s="734"/>
      <c r="G85" s="734"/>
      <c r="H85" s="734"/>
      <c r="I85" s="734"/>
      <c r="J85" s="734"/>
      <c r="K85" s="734"/>
      <c r="L85" s="734"/>
      <c r="M85" s="61"/>
      <c r="N85" s="61" t="s">
        <v>248</v>
      </c>
      <c r="O85" s="61"/>
      <c r="P85" s="62"/>
    </row>
    <row r="86" spans="1:69" s="6" customFormat="1">
      <c r="A86" s="51"/>
      <c r="B86" s="10"/>
      <c r="C86" s="10"/>
      <c r="D86" s="733"/>
      <c r="E86" s="733"/>
      <c r="F86" s="733"/>
      <c r="G86" s="733"/>
      <c r="H86" s="733"/>
      <c r="I86" s="733"/>
      <c r="J86" s="733"/>
      <c r="K86" s="733"/>
      <c r="L86" s="733"/>
      <c r="M86" s="10"/>
      <c r="N86" s="10" t="s">
        <v>235</v>
      </c>
      <c r="O86" s="735"/>
      <c r="P86" s="735"/>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L34:M34"/>
    <mergeCell ref="L36:M36"/>
    <mergeCell ref="L38:M38"/>
    <mergeCell ref="L28:M28"/>
    <mergeCell ref="L30:M30"/>
    <mergeCell ref="L32:M32"/>
    <mergeCell ref="M5:O5"/>
    <mergeCell ref="D11:H11"/>
    <mergeCell ref="M7:O7"/>
    <mergeCell ref="M9:O9"/>
    <mergeCell ref="I11:P12"/>
    <mergeCell ref="I10:L10"/>
    <mergeCell ref="M10:O10"/>
    <mergeCell ref="E23:G23"/>
    <mergeCell ref="E24:G24"/>
    <mergeCell ref="D5:H5"/>
    <mergeCell ref="D7:H7"/>
    <mergeCell ref="D9:H9"/>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xr:uid="{00000000-0002-0000-0700-000000000000}">
      <formula1>0</formula1>
      <formula2>D46</formula2>
    </dataValidation>
    <dataValidation type="decimal" allowBlank="1" showErrorMessage="1" errorTitle="Внимание!" error="Урожайность должна быть в пределах от 0 до 100 ц/га" sqref="J28:J32 L67 J67 J22 J24 J20 J26 N67 J34:J39" xr:uid="{00000000-0002-0000-0700-000001000000}">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xr:uid="{00000000-0002-0000-0700-000002000000}"/>
    <dataValidation type="decimal" allowBlank="1" showErrorMessage="1" errorTitle="внимание!" error="необходимо ввести цифру от 0 до 100 000" sqref="E44" xr:uid="{00000000-0002-0000-0700-000003000000}">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xr:uid="{00000000-0002-0000-0700-000004000000}">
      <formula1>3</formula1>
      <formula2>15</formula2>
    </dataValidation>
    <dataValidation errorStyle="warning" allowBlank="1" showErrorMessage="1" sqref="M82:N82" xr:uid="{00000000-0002-0000-0700-000005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xr:uid="{00000000-0002-0000-0700-000006000000}">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xr:uid="{00000000-0002-0000-0700-000007000000}">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xr:uid="{00000000-0002-0000-0700-000008000000}">
      <formula1>3</formula1>
      <formula2>D22</formula2>
    </dataValidation>
    <dataValidation type="whole" operator="greaterThanOrEqual" allowBlank="1" showInputMessage="1" showErrorMessage="1" sqref="E25:G25" xr:uid="{00000000-0002-0000-0700-000009000000}">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xr:uid="{00000000-0002-0000-0700-00000A000000}">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xr:uid="{00000000-0002-0000-0700-00000B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xr:uid="{00000000-0002-0000-0700-00000C000000}">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xr:uid="{00000000-0002-0000-0700-00000D000000}">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xr:uid="{00000000-0002-0000-0700-00000E000000}">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xr:uid="{00000000-0002-0000-0700-00000F000000}">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7620</xdr:colOff>
                    <xdr:row>5</xdr:row>
                    <xdr:rowOff>190500</xdr:rowOff>
                  </from>
                  <to>
                    <xdr:col>6</xdr:col>
                    <xdr:colOff>746760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213360</xdr:rowOff>
                  </from>
                  <to>
                    <xdr:col>6</xdr:col>
                    <xdr:colOff>731520</xdr:colOff>
                    <xdr:row>9</xdr:row>
                    <xdr:rowOff>60960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7620</xdr:rowOff>
                  </from>
                  <to>
                    <xdr:col>6</xdr:col>
                    <xdr:colOff>731520</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502920</xdr:colOff>
                    <xdr:row>18</xdr:row>
                    <xdr:rowOff>144780</xdr:rowOff>
                  </from>
                  <to>
                    <xdr:col>8</xdr:col>
                    <xdr:colOff>982980</xdr:colOff>
                    <xdr:row>20</xdr:row>
                    <xdr:rowOff>7620</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975360</xdr:colOff>
                    <xdr:row>22</xdr:row>
                    <xdr:rowOff>22860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975360</xdr:colOff>
                    <xdr:row>24</xdr:row>
                    <xdr:rowOff>22860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502920</xdr:colOff>
                    <xdr:row>24</xdr:row>
                    <xdr:rowOff>182880</xdr:rowOff>
                  </from>
                  <to>
                    <xdr:col>8</xdr:col>
                    <xdr:colOff>982980</xdr:colOff>
                    <xdr:row>26</xdr:row>
                    <xdr:rowOff>7620</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502920</xdr:colOff>
                    <xdr:row>27</xdr:row>
                    <xdr:rowOff>0</xdr:rowOff>
                  </from>
                  <to>
                    <xdr:col>8</xdr:col>
                    <xdr:colOff>982980</xdr:colOff>
                    <xdr:row>28</xdr:row>
                    <xdr:rowOff>22860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502920</xdr:colOff>
                    <xdr:row>28</xdr:row>
                    <xdr:rowOff>99060</xdr:rowOff>
                  </from>
                  <to>
                    <xdr:col>8</xdr:col>
                    <xdr:colOff>982980</xdr:colOff>
                    <xdr:row>30</xdr:row>
                    <xdr:rowOff>22860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502920</xdr:colOff>
                    <xdr:row>31</xdr:row>
                    <xdr:rowOff>7620</xdr:rowOff>
                  </from>
                  <to>
                    <xdr:col>8</xdr:col>
                    <xdr:colOff>982980</xdr:colOff>
                    <xdr:row>32</xdr:row>
                    <xdr:rowOff>30480</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502920</xdr:colOff>
                    <xdr:row>33</xdr:row>
                    <xdr:rowOff>7620</xdr:rowOff>
                  </from>
                  <to>
                    <xdr:col>8</xdr:col>
                    <xdr:colOff>982980</xdr:colOff>
                    <xdr:row>34</xdr:row>
                    <xdr:rowOff>30480</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518160</xdr:colOff>
                    <xdr:row>35</xdr:row>
                    <xdr:rowOff>0</xdr:rowOff>
                  </from>
                  <to>
                    <xdr:col>8</xdr:col>
                    <xdr:colOff>990600</xdr:colOff>
                    <xdr:row>36</xdr:row>
                    <xdr:rowOff>22860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525780</xdr:colOff>
                    <xdr:row>36</xdr:row>
                    <xdr:rowOff>83820</xdr:rowOff>
                  </from>
                  <to>
                    <xdr:col>8</xdr:col>
                    <xdr:colOff>998220</xdr:colOff>
                    <xdr:row>38</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r:uid="{00000000-0002-0000-0700-000010000000}">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r:uid="{00000000-0002-0000-0700-000011000000}">
          <x14:formula1>
            <xm:f>1</xm:f>
          </x14:formula1>
          <x14:formula2>
            <xm:f>'Доходы раст-во (для сведения)'!B6</xm:f>
          </x14:formula2>
          <xm:sqref>E20:G20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33"/>
  <dimension ref="A1:P43"/>
  <sheetViews>
    <sheetView zoomScaleNormal="100" workbookViewId="0">
      <selection activeCell="F12" sqref="F12"/>
    </sheetView>
  </sheetViews>
  <sheetFormatPr defaultRowHeight="13.2"/>
  <cols>
    <col min="1" max="1" width="3.109375" bestFit="1" customWidth="1" collapsed="1"/>
    <col min="2" max="2" width="22.5546875" bestFit="1" customWidth="1" collapsed="1"/>
    <col min="3" max="3" width="18" bestFit="1" customWidth="1" collapsed="1"/>
    <col min="4" max="4" width="19.109375" customWidth="1" collapsed="1"/>
    <col min="5" max="5" width="14.33203125" bestFit="1" customWidth="1" collapsed="1"/>
    <col min="6" max="6" width="14.33203125" customWidth="1"/>
    <col min="7" max="7" width="22.5546875" bestFit="1" customWidth="1" collapsed="1"/>
    <col min="8" max="8" width="12" bestFit="1" customWidth="1" collapsed="1"/>
    <col min="9" max="9" width="23.6640625" bestFit="1" customWidth="1" collapsed="1"/>
    <col min="10" max="11" width="16.44140625" bestFit="1" customWidth="1" collapsed="1"/>
    <col min="12" max="12" width="15.6640625" bestFit="1" customWidth="1" collapsed="1"/>
    <col min="13" max="13" width="15.6640625" customWidth="1"/>
    <col min="14" max="14" width="14.109375" bestFit="1" customWidth="1" collapsed="1"/>
    <col min="15" max="15" width="20.6640625" bestFit="1" customWidth="1" collapsed="1"/>
    <col min="16" max="16" width="19.554687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383</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383</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4.4">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18</vt:i4>
      </vt:variant>
    </vt:vector>
  </HeadingPairs>
  <TitlesOfParts>
    <vt:vector size="30" baseType="lpstr">
      <vt:lpstr>Главная страница</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'Главная страница'!Область_печати</vt:lpstr>
      <vt:lpstr>'старый шаблон '!Область_печати</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Алдияр Уалиев</cp:lastModifiedBy>
  <cp:lastPrinted>2020-10-02T04:22:12Z</cp:lastPrinted>
  <dcterms:created xsi:type="dcterms:W3CDTF">2004-04-29T11:25:05Z</dcterms:created>
  <dcterms:modified xsi:type="dcterms:W3CDTF">2020-11-26T07:27:21Z</dcterms:modified>
</cp:coreProperties>
</file>