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Owner\OneDrive\PC Desktop\Web Scraping\Bridge the gap\"/>
    </mc:Choice>
  </mc:AlternateContent>
  <xr:revisionPtr revIDLastSave="167" documentId="8_{84A3E366-1338-418C-B51E-A35163DC39B9}" xr6:coauthVersionLast="36" xr6:coauthVersionMax="36" xr10:uidLastSave="{3219B1F5-5A78-48D7-91C5-F97604B457E4}"/>
  <bookViews>
    <workbookView xWindow="0" yWindow="0" windowWidth="20490" windowHeight="6945" xr2:uid="{00000000-000D-0000-FFFF-FFFF00000000}"/>
  </bookViews>
  <sheets>
    <sheet name="bridgethegap"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66" i="1" l="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1" i="1"/>
  <c r="A52"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<sst xmlns="http://schemas.openxmlformats.org/spreadsheetml/2006/main" count="640" uniqueCount="456">
  <si>
    <t>Telephone</t>
  </si>
  <si>
    <t>Address</t>
  </si>
  <si>
    <t>Contact</t>
  </si>
  <si>
    <t>Website</t>
  </si>
  <si>
    <t>Fax</t>
  </si>
  <si>
    <t>Emergency/Crisis
Help Now
Suicide/Self-Harm</t>
  </si>
  <si>
    <t>(800) 563-1575</t>
  </si>
  <si>
    <t>Mental Health Info
Sexual Health &amp; Pregnancy</t>
  </si>
  <si>
    <t>47 Janeway Place</t>
  </si>
  <si>
    <t>Provides supportive programs and services aimed at preventing HIV/HCV and supporting persons living with and affected by HIV/HCV</t>
  </si>
  <si>
    <t>(709) 722-2666</t>
  </si>
  <si>
    <t>Substance Use/Addiction</t>
  </si>
  <si>
    <t>Fellowship of relatives and friends of alcoholics who share their experiences, strength and hope in order to solve their common problems.</t>
  </si>
  <si>
    <t>1 (888) 455-2666</t>
  </si>
  <si>
    <t>Info for Parents
Mental Health Info
Peer Support
Substance Use/Addiction</t>
  </si>
  <si>
    <t>3 Blackmarsh Road</t>
  </si>
  <si>
    <t>Fellowship of young Al-Anon members, usually teenagers, whose lives have been affected by someone elseâ€™s drinking.</t>
  </si>
  <si>
    <t>(709) 632-9464</t>
  </si>
  <si>
    <t>Sandra Hewitt-Parsons is an accredited Art Psychotherapist who is currently taking referrals for in-person and distance sessions. Sandra specializes in trauma, anxiety and other mental health issues affecting youth and adults.</t>
  </si>
  <si>
    <t>Sandra Hewitt-Parsons</t>
  </si>
  <si>
    <t>http://safeharbourstudio.com</t>
  </si>
  <si>
    <t>(709) 739-5405</t>
  </si>
  <si>
    <t>P.O Box 26061, RPO
LeMarchant Road
St. Johnâ€™s, NL
A1E 0A5</t>
  </si>
  <si>
    <t>The APNL was established to support the profession of psychology and its role in promoting psychological health and human welfare.
APNL supports the discipline of psychology in its broadest form. Most APNL members are registered psychologists, working in post-secondary, healthcare, education or in private practice. Some members may be graduate students of psychology and other members may be teaching psychology at the college or university level and/or engaged in psychological research.</t>
  </si>
  <si>
    <t>http://apnl.ca/find-a-psychologist</t>
  </si>
  <si>
    <t>(709) 722-2803</t>
  </si>
  <si>
    <t>Info for Parents
Mental Health Info</t>
  </si>
  <si>
    <t>70 Clinch Crescent</t>
  </si>
  <si>
    <t>Community agency offering programs, supports, services and outreach throughout the province for persons with Autism Spectrum Disorder (ASD)</t>
  </si>
  <si>
    <t>(709) 722-4926</t>
  </si>
  <si>
    <t>(709) 489-4190</t>
  </si>
  <si>
    <t>Mental Health Info</t>
  </si>
  <si>
    <t xml:space="preserve">7 High Street, 2nd Floor,
Town Square Mall
Grand Falls-Windsor
NL, A2A 2J4
</t>
  </si>
  <si>
    <t>Community agency offering programs, supports, services and outreach throughout the province for persons with Autism Spectrum Disorder (ASD).</t>
  </si>
  <si>
    <t>(709) 489-0694</t>
  </si>
  <si>
    <t>(709) 466-7177</t>
  </si>
  <si>
    <t>105 Manitoba Drive, Clarenville, NL</t>
  </si>
  <si>
    <t>A community agencyÂ thatÂ provides programs and services to all those affected by Autism Spectrum Disorder (ASD)</t>
  </si>
  <si>
    <t>(709) 637-7450</t>
  </si>
  <si>
    <t>40 Main Street, Corner Brook</t>
  </si>
  <si>
    <t>(709) 777-7715/2200</t>
  </si>
  <si>
    <t>Info for Parents
Mental Health Info
Suicide/Self-Harm</t>
  </si>
  <si>
    <t>Soutcott Hall, 5th Floor</t>
  </si>
  <si>
    <t>The Bridges Program works collaboratively with youth, and theirÂ families, to build awareness, skills and the understandingÂ needed to addressÂ mental health challenges.
WhatÂ they do:
 	Focused, short-term individual psychotherapy
 	Family therapy
 	Skill building groups
 	Psychiatric consultation
Admission to this program is coordinated through Child and Adolescent Central Intake.</t>
  </si>
  <si>
    <t>(709) 489-3302</t>
  </si>
  <si>
    <t>16 Pinsent Drive
PO Box 542
Grand Falls-Windsor
NL  A2A 2J9</t>
  </si>
  <si>
    <t>Community agency offering systemic advocacy, education, and awareness of mental health and mental illness</t>
  </si>
  <si>
    <t>(709) 489-3701</t>
  </si>
  <si>
    <t>(709) 753-8550</t>
  </si>
  <si>
    <t>Eating Disorders
Info for Parents
LGBTQ2S
Mental Health Info
Sexual Health &amp; Pregnancy
Substance Use/Addiction
Suicide/Self-Harm</t>
  </si>
  <si>
    <t>70 The Boulevard</t>
  </si>
  <si>
    <t>Community agency offering systemic advocacy, education, support and awareness of mental health and mental illness</t>
  </si>
  <si>
    <t>1 (855) 643-5553</t>
  </si>
  <si>
    <t>157 Minnesota Drive, Stephenville</t>
  </si>
  <si>
    <t>1-844-353-3330</t>
  </si>
  <si>
    <t>Help Now
Help-Info Lines
Mental Health Info
Substance Use/Addiction</t>
  </si>
  <si>
    <t>Triage line for community-based services, available 8:30 am to 4:30 pm, Monday to Friday.
Mental Health and Addictions triage is a process to provide quick assessment and timely access to an appropriate mental health and addictions health professional.Â Â Central Healthâ€™s health professionals have backgrounds in social work, occupational therapy, nursing and psychology. Using thisÂ tollÂ free triage line,Â persons needingÂ mental health and addictions services can callÂ to refer themselves.Â Health care providers or other referral sourcesÂ may continue to refer clients through mail, fax or phone.</t>
  </si>
  <si>
    <t>(709) 777-2200</t>
  </si>
  <si>
    <t>Eating Disorders
Info for Parents
Mental Health Info
Substance Use/Addiction</t>
  </si>
  <si>
    <t>Southcott Hall, 5th Floor, 100 Forest Road</t>
  </si>
  <si>
    <t>Inpatient, day patient, and outpatient programs offer a team approach that includes the parent/guardians along with a team of health professionals.</t>
  </si>
  <si>
    <t>(709) 753-7710</t>
  </si>
  <si>
    <t>Mental Health Info
Peer Support</t>
  </si>
  <si>
    <t xml:space="preserve">70 Boulevard Drive
St. Johnâ€™s
</t>
  </si>
  <si>
    <t>Community agency led by people who live withÂ mental illness/mental health issues. CHANNAL offers one on one peer support, group peer support and public education and training.</t>
  </si>
  <si>
    <t>(709) 753-1109</t>
  </si>
  <si>
    <t>(709) 643-4361</t>
  </si>
  <si>
    <t>106-108 Carolina Drive, Suite 1, Stephenville</t>
  </si>
  <si>
    <t>(709) 634-4171</t>
  </si>
  <si>
    <t>133 Riverside Drive, Corner Brook</t>
  </si>
  <si>
    <t>Provides mental health promotion, education and prevention services, consultation, coordination, assessment and counseling services to children, youth (under age 19 years) and their families who have mental health issues and/or mental illness</t>
  </si>
  <si>
    <t xml:space="preserve">L.A. Miller Centre, 5th Floor, Southcott Hall, 100 Forest Road
St. Johnâ€™s, NL
A1A 1E5
</t>
  </si>
  <si>
    <t>Families and youth can call the Central Intake line directly for information, self-referral, and assessment. Referrals are screened and assessed over the telephone or in person by an Intake Coordinator and then assigned to the most appropriate service.Â  Programs covered by Child Central Intake include Janeway Family Centre, Bridges, Janeway Psychiatry, Community Mental Health Counselling and Adolescent Addictions (Rowan Centre)</t>
  </si>
  <si>
    <t>(709) 777-2211</t>
  </si>
  <si>
    <t>(709) 754-0446</t>
  </si>
  <si>
    <t>Housing &amp; Immediate Needs
Mental Health Info
Peer Support
Sexual Health &amp; Pregnancy
Substance Use/Addiction</t>
  </si>
  <si>
    <t>261 Duckworth St., St. Johnâ€™s NL</t>
  </si>
  <si>
    <t>Choices for Youth is an organization based in St. Johnâ€™s that serves the needs of youth.Â  They provide Housing/Housing/Shelter as well as various support programs for young people ages 16-29.Â  For more information, please visit www.choicesforyouth.ca</t>
  </si>
  <si>
    <t>(709) 757-3050</t>
  </si>
  <si>
    <t>Help Now
Housing &amp; Immediate Needs</t>
  </si>
  <si>
    <t>Provides an emergency place for young men 16-29 who are homeless</t>
  </si>
  <si>
    <t>(709) 925-3377</t>
  </si>
  <si>
    <t>(709) 634-4322</t>
  </si>
  <si>
    <t>The Community Mental Health Initiative is committed to working with and on behalf of the whole community providing individuals with the opportunity to develop in responsible and beneficial ways to identify mental health needs, promoting the general well being of all persons of all ages through the integration of services in a partnership of collaboration and cooperation.</t>
  </si>
  <si>
    <t>(709) 456-2401 ext234</t>
  </si>
  <si>
    <t>Mental Health Info
Substance Use/Addiction</t>
  </si>
  <si>
    <t>Powered by Kids Help Phone, anyone in need, regardless of age can text â€˜Talkâ€™ to 686868, to speak to a trained crisis responder.
Every texter is connected with a Crisis Responder,Â a real-life human being, trained to bring texters from a hot moment to a cool calm through active listening and collaborative problem-solving. All of our Crisis Responders are volunteers, donating their time to helping people in crisis.</t>
  </si>
  <si>
    <t>(709) 729-3658</t>
  </si>
  <si>
    <t>Info for Parents
Mental Health Info
Substance Use/Addiction</t>
  </si>
  <si>
    <t>1st Floor, West Block, Confederation Building</t>
  </si>
  <si>
    <t>Provides leadership in provincial policies and programs related to mental health and addictions in Newfoundland and Labrador.</t>
  </si>
  <si>
    <t>(709) 729-4429</t>
  </si>
  <si>
    <t>(709) 786-5224 OR 786-5219</t>
  </si>
  <si>
    <t>Dawe Building, 17 Bareneed Road</t>
  </si>
  <si>
    <t>Hours: Every Thursday, 9:00 a.m. â€“ 4:00 pm. Please call for dates.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</si>
  <si>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257-2999</t>
  </si>
  <si>
    <t xml:space="preserve">Dr. Hugh Twomey Health Centre
25 Twomey Drive
</t>
  </si>
  <si>
    <t>Hours: Every Wednesday, 9:00 a.m. â€“ 3:00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</si>
  <si>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886-2185</t>
  </si>
  <si>
    <t>Doorways Walk-In Counselling (12yrs +)</t>
  </si>
  <si>
    <t>1 Peddle Place</t>
  </si>
  <si>
    <t>Hours: By appointment for same day or next day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</si>
  <si>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960-0234</t>
  </si>
  <si>
    <t>Mental Health Department</t>
  </si>
  <si>
    <t>Hours: Every Wednesday, 1:00 pm â€“ 5:00 pm, Last call accepted at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</si>
  <si>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635-7830</t>
  </si>
  <si>
    <t>20 Farm Road</t>
  </si>
  <si>
    <t>Hours: Every Tuesday, 1:00 p.m. â€“ 4:30p.m. (Last walk in accepted at 3:15 p.m.)
Evening appointments by request
Â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</si>
  <si>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489-8841</t>
  </si>
  <si>
    <t>Doorways Walk-In Counselling (12yrs +)
Help Now
Mental Health Info
Substance Use/Addiction</t>
  </si>
  <si>
    <t xml:space="preserve">36 Queensway â€“ Community Health Building
Grand Falls-Windsor, NL
A2A 2E1
</t>
  </si>
  <si>
    <t>Hours: Every Tuesday and Wednesday,Â 1 p.m. â€“ 4:30 p.m. (last registration at 3:30 p.m.)
Every Thursday 8:30 am â€“ 4:30 p.m. (last registration at 3:30 p.m.)Â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</si>
  <si>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489-0114</t>
  </si>
  <si>
    <t>(709) 458-2381 ext 260</t>
  </si>
  <si>
    <t>Bonne Bay Health Centre</t>
  </si>
  <si>
    <t>(709) 587-2200</t>
  </si>
  <si>
    <t xml:space="preserve">Dr. A.A. Wilkinson Memorial Health Centre
Station Drive
</t>
  </si>
  <si>
    <t>Hours: Every second Tuesday (please call for dates) 10:00 a.m. â€“ 3:00 p.m.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</si>
  <si>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227-3641/ (709) 227-1624</t>
  </si>
  <si>
    <t>Placentia Health Centre</t>
  </si>
  <si>
    <t>Hours: Every second Tuesday (please call for dates) 9:00 a.m. â€“ 4:00 p.m.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</si>
  <si>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525-2100</t>
  </si>
  <si>
    <t xml:space="preserve">St. Maryâ€™s Health Centre
Dillons Lane
</t>
  </si>
  <si>
    <t>Hours: Every second Friday please call us for dates.Â  10:00 a.m. â€“ 2:30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</si>
  <si>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334-3941</t>
  </si>
  <si>
    <t xml:space="preserve">Community Services Building
294 Southern Shore Highway
</t>
  </si>
  <si>
    <t>Hours: Third Thursday of each month 9:00 a.m. â€“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</si>
  <si>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873-2330</t>
  </si>
  <si>
    <t>Doorways Walk-In Counselling (12yrs +)
Eating Disorders
Help Now
Info for Parents
LGBTQ2S
Mental Health Info
Peer Support
Sexual Health &amp; Pregnancy
Substance Use/Addiction
Suicide/Self-Harm</t>
  </si>
  <si>
    <t>US Memorial Health Centre
Memorial Drive</t>
  </si>
  <si>
    <t>Hours: Every MondayÂ Â 8:30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</si>
  <si>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468-5317</t>
  </si>
  <si>
    <t>Bonavista Peninsula Health Care Centre
20-24 Hospital Road</t>
  </si>
  <si>
    <t>Hours: EveryÂ  Tuesday, 8:30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</si>
  <si>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466-5723</t>
  </si>
  <si>
    <t>5 Coish Place</t>
  </si>
  <si>
    <t>Hours: Every Tuesday, 8:30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</si>
  <si>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456-2401, ext. 6246 or 6242</t>
  </si>
  <si>
    <t>Mental Health &amp; Addictions Department Strait of Belle Isle Health Centre</t>
  </si>
  <si>
    <t>Hours: Every Tuesday, 10:00 a.m. â€“ 6:00 p.m. Last appointment booked at 5:00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</si>
  <si>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931-2450, ext. 231</t>
  </si>
  <si>
    <t>Mental Health &amp; Addictions Department Labrador South Health Centre</t>
  </si>
  <si>
    <t>Hours: Every Monday, 11:00 a.m. â€“ 7:00 pm (Last walk in accepted at 6:00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</si>
  <si>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256-5438</t>
  </si>
  <si>
    <t xml:space="preserve">James Patten Memorial
125 Trans Canada Highway
Gander, NL
A1V 1P7
</t>
  </si>
  <si>
    <t>Hours: Every Tuesday, 1 p.m. â€“ 4:30 p.m. (last registration at 3:30 p.m.)
Every Thursday, 8:30 a.m. â€“ 4:00 p.m.(last registration at 3:30 p.m.)Â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</si>
  <si>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832-1640 or 832-1602</t>
  </si>
  <si>
    <t>Dr. S. Beckley Heath Centre
3 Grandview Blvd.</t>
  </si>
  <si>
    <t>Hours: Every Wednesday and ThursdayÂ  9:30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</si>
  <si>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897-2343</t>
  </si>
  <si>
    <t>Hours: Every Tuesday, 2:00 p.m. â€“ 10:00 pm (Last walk in accepted at 9:00pm)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</si>
  <si>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Mental Health &amp; Addictions Department Labrador Health Centre</t>
  </si>
  <si>
    <t>Hours: Every Tuesday, 2:00 p.m. â€“ 10:00 pm. Last appointment booked at 9:00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</si>
  <si>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945-6512 or 945-6584</t>
  </si>
  <si>
    <t>Taylor Building
33 Cathedral Street</t>
  </si>
  <si>
    <t>Hours: Every Wednesday (Starting August 1, 2018)Â  8:30 a.m. â€“ 3:00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</si>
  <si>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229-1551</t>
  </si>
  <si>
    <t>9:30 a.m. â€“ 3:30 p.m.Doorways Walk-In Counselling (12yrs +)
Eating Disorders
Help Now
Hours: Third Thursday of each month
Info for Parents
LGBTQ2S
Mental Health Info
Peer Support
Sexual Health &amp; Pregnancy
Substance Use/Addiction
Suicide/Self-Harm</t>
  </si>
  <si>
    <t>Community Services Building
363 Main Highway</t>
  </si>
  <si>
    <t>Hours: Third Thursday of each month, 9:30 a.m. â€“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</si>
  <si>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Mental Health and Addictions Department
Hopedale Clinic</t>
  </si>
  <si>
    <t>Hours: Every Thursday, 2:00 p.m. â€“ 5:00 pm (Last walk in accepted atÂ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</si>
  <si>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285-8251</t>
  </si>
  <si>
    <t>Mental Health &amp; Addictions Department
Labrador West Health Centre</t>
  </si>
  <si>
    <t>Hours: Every Tuesday, 2:00 p.m. â€“ 10:00 p.m. Last appointment booked at 9:00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</si>
  <si>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922-2912, ext. 212 or 922-2184</t>
  </si>
  <si>
    <t>Mental Health &amp; Addictions Department Nain Clinic</t>
  </si>
  <si>
    <t>Hours: Every Thursday, 2:00 pm â€“ 5:00 pm. Last appointment booked at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</si>
  <si>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Mental Health &amp; Addictions Department Port Hope Simpson Clinic</t>
  </si>
  <si>
    <t>Hours: Every Wednesday, 1:00 pm â€“ 5:00 pm Last appointment booked at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</si>
  <si>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861-9126</t>
  </si>
  <si>
    <t>Rufus Guinchard Health Centre</t>
  </si>
  <si>
    <t>(709) 454-0326</t>
  </si>
  <si>
    <t>Mental Health &amp; Addictions Department
Curtis Memorial Hospital</t>
  </si>
  <si>
    <t>Hours: Every Tuesday, 10:00 am â€“ 6:00 pm. Last appointment booked at 5:00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</si>
  <si>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752-4903</t>
  </si>
  <si>
    <t>Building 532, Pleasantville (Back of building on Roosevelt Ave)</t>
  </si>
  <si>
    <t>Hours of operation:
Monday 8:30 am â€“ 4:30 pm
Tuesday 11:00 am â€“ 7:00 pm
Wednesday 11:00 am â€“ 3:00 pm
Thursday 11:00 â€“ 7:00 pm
Friday 11:00 am â€“ 3:00 pm
The last session available will be one hour prior to the end of each day.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</si>
  <si>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(709)334-3941</t>
  </si>
  <si>
    <t>Community Services Building</t>
  </si>
  <si>
    <t>Hours: Third Thursday of eachÂ month 8:30 a.m. â€“ 4:30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</si>
  <si>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634-4506</t>
  </si>
  <si>
    <t>35 Booneâ€™s Road</t>
  </si>
  <si>
    <t>Hours: Every Tuesday 1:00 p.m. â€“ 8:00 p.m. (last appointment booked at 7:00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</si>
  <si>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432-2930</t>
  </si>
  <si>
    <t>Ferryland Health &amp; Community Services
Main Highway</t>
  </si>
  <si>
    <t>Hours: Third Wednesday of each month, 9:00 a.m. â€“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</si>
  <si>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Labrador West Health Centre</t>
  </si>
  <si>
    <t>(709) 279-7952</t>
  </si>
  <si>
    <t>8:30 a.m. â€“ 4:30 p.m. Doorways Walk-In Counselling (12yrs +)
Eating Disorders
Help Now
Hours: Every day
Info for Parents
LGBTQ2S
Mental Health Info
Peer Support
Sexual Health &amp; Pregnancy
Substance Use/Addiction
Suicide/Self-Harm</t>
  </si>
  <si>
    <t>Community Services Building
10 â€“ 12 Harris Drive, Business Park</t>
  </si>
  <si>
    <t>Hours: Monday to Friday 9:00 a.m.- 3:30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</si>
  <si>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457-2215, ext. 234</t>
  </si>
  <si>
    <t>Mental Health &amp; Addictions Department White Bay Central Health Centre</t>
  </si>
  <si>
    <t>Hours: Every Thursday, 10:00 a.m. â€“ 6:00 pm. Last appointment booked atÂ 5:00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</si>
  <si>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643-8740</t>
  </si>
  <si>
    <t>127 Montana Drive</t>
  </si>
  <si>
    <t>Hours: Every Wednesday from 1:00 p.m. â€“ 8:00 p.m. (last walk-in accepted at 7:00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</si>
  <si>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759-3370</t>
  </si>
  <si>
    <t>9:30 a.m. â€“ 3:30 p.m.Doorways Walk-In Counselling (12yrs +)
Eating Disorders
Help Now
Hours: Third Monday of each month
Info for Parents
LGBTQ2S
Mental Health Info
Peer Support
Sexual Health &amp; Pregnancy
Substance Use/Addiction
Suicide/Self-Harm</t>
  </si>
  <si>
    <t>Community Services Building
39 Main Street</t>
  </si>
  <si>
    <t>Hours: Third Monday of each month, 9:30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</si>
  <si>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1-855-722-0500 or in St. Johnâ€™s (709) 722-0500</t>
  </si>
  <si>
    <t>Eating Disorders
Info for Parents
Mental Health Info</t>
  </si>
  <si>
    <t>The Carnell Building
13-15 Pippy Place
St. Johnâ€™s, NL
A1B 3X2</t>
  </si>
  <si>
    <t>The Eating Disorder Foundation of Newfoundland and Labrador (EDFNL) is a leadership advocacy group dedicated to promoting research and providing public support services and information about matters related to eating disorders, including information on available treatment services for individuals and families who experience disordered eating.</t>
  </si>
  <si>
    <t>(709) 722-0552</t>
  </si>
  <si>
    <t>(709) 777-3340</t>
  </si>
  <si>
    <t>Housing &amp; Immediate Needs
Info for Parents
Mental Health Info
Substance Use/Addiction</t>
  </si>
  <si>
    <t>Family care,Â  board and lodging (relatives and non-relatives) at the Waterford.</t>
  </si>
  <si>
    <t>1-888-899-HELP (4357) or 1-800-363-5864</t>
  </si>
  <si>
    <t>Help-Info Lines
Mental Health Info
Substance Use/Addiction</t>
  </si>
  <si>
    <t>The Gambling Help Line is a free, confidential service available province-wide, 24 hours a day. If you or a family member has a gambling concern, please call us for information and support.</t>
  </si>
  <si>
    <t>811 or TTY 1-888-709-3555</t>
  </si>
  <si>
    <t>Doorways Walk-In Counselling (12yrs +)
Emergency/Crisis
Help Now
Help-Info Lines
Housing &amp; Immediate Needs
Info for Parents
LGBTQ2S
Mental Health Info
Sexual Health &amp; Pregnancy
Substance Use/Addiction
Suicide/Self-Harm</t>
  </si>
  <si>
    <t>HealthLine is a free, confidential, 24 hour telephone line, staffed by experienced registered nurses in our province who can offer health advice, information and connect you to resources and local services. We are always there for you at 811.</t>
  </si>
  <si>
    <t>(709) 777-2041</t>
  </si>
  <si>
    <t>Eating Disorders
Help Now
Mental Health Info</t>
  </si>
  <si>
    <t xml:space="preserve">35 Majorâ€™s Path, Suite 101
St. Johnâ€™s, NL
A1A 4Z9
</t>
  </si>
  <si>
    <t>The Hope Program is for you and your family if you are 15+ and have been diagnosed with anorexia nervosa, bulimia nervosa or other specified feeding and eating disorder. We are available to anyone in the province by phone and we are also at the Renata Elizabeth Withers Centre for Hope on Majorâ€™s Path in St. Johnâ€™s so that you can begin your journey to wellness in a trusting, supportive environment. Talk to a physician or health care provider.Â Â If the Hope Program is the best option for you, they can make a referral.</t>
  </si>
  <si>
    <t>(709) 777-2042</t>
  </si>
  <si>
    <t>(709) 292-8360</t>
  </si>
  <si>
    <t>Help Now
Substance Use/Addiction</t>
  </si>
  <si>
    <t>15 Lincoln Road
Grand Falls-Windsor
NL A2A 2E1</t>
  </si>
  <si>
    <t>Provides specialized inpatient addictions treatment services for youth</t>
  </si>
  <si>
    <t>(709) 489-6810</t>
  </si>
  <si>
    <t>709-753-5621 (voice)  709-753-5620 (tty)</t>
  </si>
  <si>
    <t>The Viking Building
136 Crosbie Rd, Suite 100A
St. Johnâ€™s, NL. A1B 3K3</t>
  </si>
  <si>
    <t>Established in November 2001, Interpreting Services of Newfoundland and Labrador Inc. (ISNL Inc) is the province wide provider of visual language interpretation services for persons who are Deaf and/or hard of hearing. We have a board of directors made up of our Executive Director and 2 other members who are freelance interpreters in the community. Input from the Deaf community was established through an advisory committee chosen by the Newfoundland and Labrador Association of the Deaf (NLAD).</t>
  </si>
  <si>
    <t>http://www.isnl.ca/contactus.php</t>
  </si>
  <si>
    <t>709-753-5682</t>
  </si>
  <si>
    <t>1 (800) 668-6868</t>
  </si>
  <si>
    <t>Help Now
Help-Info Lines
Info for Parents
Mental Health Info
Substance Use/Addiction</t>
  </si>
  <si>
    <t>Toronto, ON</t>
  </si>
  <si>
    <t>Kids Help Phone is Canadaâ€™s only national service offering professional counselling, information and referrals 24/7 by phone, Live Chat and the Always There chat app, through its free, and anonymous service. Young people can connect in both English and French for the support they need, in the way they need it most.</t>
  </si>
  <si>
    <t>https://kidshelpphone.ca/</t>
  </si>
  <si>
    <t>(709) 579-1009</t>
  </si>
  <si>
    <t>Info for Parents
LGBTQ2S
Mental Health Info
Peer Support</t>
  </si>
  <si>
    <t>203 Merrymeeting Road</t>
  </si>
  <si>
    <t>Fellowship for individuals identified as lesbian, gay, bisexual, transgendered, queer and questioning</t>
  </si>
  <si>
    <t>Info for Parents
LGBTQ2S
Mental Health Info
Sexual Health &amp; Pregnancy</t>
  </si>
  <si>
    <t>Fellowship for individuals identified as lesbian, gay, bisexual, transgender, queer and questioning ages 16-25.</t>
  </si>
  <si>
    <t>(709) 864-7619</t>
  </si>
  <si>
    <t>Info for Parents
LGBTQ2S
Mental Health Info
Peer Support
Sexual Health &amp; Pregnancy</t>
  </si>
  <si>
    <t>Memorial University, University Centre, UC6022</t>
  </si>
  <si>
    <t>Fellowship for individuals identified as lesbian, gay, bisexual, transgender, queer and questioning</t>
  </si>
  <si>
    <t>(709) 777-5074</t>
  </si>
  <si>
    <t>(709) 256-5438/2813</t>
  </si>
  <si>
    <t xml:space="preserve">125 Trans Canada Highway
Gander, NL
A1V 1P7
</t>
  </si>
  <si>
    <t>(709) 292-2246</t>
  </si>
  <si>
    <t xml:space="preserve">50 Union Street
Grand Falls-Windsor
NL, A2A 2E1
</t>
  </si>
  <si>
    <t>Provides assessment and therapeutic counselling to individuals of all ages in the areas of mental health and addiction</t>
  </si>
  <si>
    <t>(709) 536-2405</t>
  </si>
  <si>
    <t>PO Box 209
Badgerâ€™s Quay
NL  A0G 1B0</t>
  </si>
  <si>
    <t xml:space="preserve">PO Box 100
Churchill Falls, NL
A0R 1A0
</t>
  </si>
  <si>
    <t>(709) 925-3380</t>
  </si>
  <si>
    <t>Eating Disorders
Help Now
Info for Parents
LGBTQ2S
Mental Health Info
Peer Support
Sexual Health &amp; Pregnancy
Substance Use/Addiction
Suicide/Self-Harm</t>
  </si>
  <si>
    <t>(709) 456-2401 Ext. 6242</t>
  </si>
  <si>
    <t>Help Now
Mental Health Info
Substance Use/Addiction</t>
  </si>
  <si>
    <t xml:space="preserve">251 Viking Trail
PO Box 59
Flowerâ€™s Cove, NL
A0K 2N0
</t>
  </si>
  <si>
    <t>(709) 456-2115</t>
  </si>
  <si>
    <t>(709) 266-2221</t>
  </si>
  <si>
    <t xml:space="preserve">PO Box 9
Fogo, NL
A0G 2B0
</t>
  </si>
  <si>
    <t>(709) 931-2450 Ext. 231</t>
  </si>
  <si>
    <t xml:space="preserve">1-2 Seseme Street
PO Box 70
Forteau, NL
A0K 2P0
</t>
  </si>
  <si>
    <t xml:space="preserve">36 Queensway
Grand Falls-Windsor
NL, A2A 2E1
</t>
  </si>
  <si>
    <t xml:space="preserve">Labrador Health Centre
PO Box 7000, Stn C
Happy Valley-Goose Bay
A0P 1S0
</t>
  </si>
  <si>
    <t>(709) 896-4900</t>
  </si>
  <si>
    <t>(709) 933-3388</t>
  </si>
  <si>
    <t>Hopedale, NL
A0P 1G0</t>
  </si>
  <si>
    <t xml:space="preserve">1700 Nichols-Adam Highway
Labrador City, NL
A2V 0B2
</t>
  </si>
  <si>
    <t>(709) 944-3927</t>
  </si>
  <si>
    <t>(709) 923-2207</t>
  </si>
  <si>
    <t xml:space="preserve">Harmony Street
Makkovik, NL
A0P 1J0
</t>
  </si>
  <si>
    <t>(709) 922-2912 Ext. 212</t>
  </si>
  <si>
    <t xml:space="preserve">Nain
NL, A0P 1L0
</t>
  </si>
  <si>
    <t>(709) 922-2426</t>
  </si>
  <si>
    <t>(709) 478-8834</t>
  </si>
  <si>
    <t>1 Pasteen Street
PO Box 187
Natuashish, NL
A0P 1A0</t>
  </si>
  <si>
    <t>(709) 478-8817</t>
  </si>
  <si>
    <t>(709) 458-2381</t>
  </si>
  <si>
    <t xml:space="preserve">Port Hope Simpson Clinic
Box 129
Port Hope Simpson, NL
A0K 4E0
</t>
  </si>
  <si>
    <t>(709) 960-0461</t>
  </si>
  <si>
    <t>(709) 861-9125</t>
  </si>
  <si>
    <t>(709) 673-4974</t>
  </si>
  <si>
    <t xml:space="preserve">83 Little Bay Road
PO Box 597
Springdale, NL
A0J 1T0
</t>
  </si>
  <si>
    <t>(709) 673-4970</t>
  </si>
  <si>
    <t xml:space="preserve">Charles S. Curtis Memorial Hospital, 178-200 West Street
St. Anthony, NL
A0K 4S0
</t>
  </si>
  <si>
    <t>(709) 454-4041</t>
  </si>
  <si>
    <t>(709) 538-3738</t>
  </si>
  <si>
    <t xml:space="preserve">Cormier Avenue
PO Box 490
St. Albanâ€™s, NL
A0H 2E0
</t>
  </si>
  <si>
    <t>(709) 884-1370</t>
  </si>
  <si>
    <t xml:space="preserve">Hospital Lane
Twillingate, NL
A0G 4M0
</t>
  </si>
  <si>
    <t>(709) 532-5271</t>
  </si>
  <si>
    <t>Baie Verte
NL, A0H 1B0</t>
  </si>
  <si>
    <t>(709) 532-4632</t>
  </si>
  <si>
    <t>35 Boones Road</t>
  </si>
  <si>
    <t>Eating Disorders
Help Now
Info for Parents
LGBTQ2S
Mental Health Info
Peer Support
Sexual Health &amp; Pregnancy
Substance Use/Addiction</t>
  </si>
  <si>
    <t>125 Trans Canada Highway
Gander, NL
A1V 1P7</t>
  </si>
  <si>
    <t>(709) 256-5667</t>
  </si>
  <si>
    <t>(709) 535-0906</t>
  </si>
  <si>
    <t xml:space="preserve">394-412 Main Street
PO Box 1209
Lewisporte, NL
A0G 3A0
</t>
  </si>
  <si>
    <t>(709) 535-0360</t>
  </si>
  <si>
    <t>(709) 695-6250</t>
  </si>
  <si>
    <t>3-9 Barhaven Drive</t>
  </si>
  <si>
    <t>(709) 457-2215 ext 234</t>
  </si>
  <si>
    <t xml:space="preserve">63 Cloud Drive
Roddickton-Bide Arm, NL
A0K 4P0
</t>
  </si>
  <si>
    <t>(709) 752-3916 / 1-877-999-7589</t>
  </si>
  <si>
    <t>Mental Health and Addictions Systems Navigator
Are you having difficulty navigating the system or connecting with a service? Our Navigator is a central point of contact for individuals, family members and stakeholders throughout the province to:
 	Problem solve so that you can figure out next steps
 	Consider options and find the right mental health or addiction service
 	Get help in making connections
Call 752-3916 or 1-877-999-7589; VRS calls are welcome</t>
  </si>
  <si>
    <t>Mr. Barry Hewitt</t>
  </si>
  <si>
    <t>(709) 456-2401 ext. 6246</t>
  </si>
  <si>
    <t>(709) 457-2215</t>
  </si>
  <si>
    <t>(709) 737-4668 / 1-888-737-4668</t>
  </si>
  <si>
    <t>Emergency/Crisis
Help Now
Help-Info Lines
Suicide/Self-Harm</t>
  </si>
  <si>
    <t>Call now if you feel like you are unable to cope, are thinking about suicide or if you are unsure where to turn for help. The Mental Health Crisis Line is a free, confidential service for individuals, family and friends.Â  The crisis line is province-wide, 24 hours a day.</t>
  </si>
  <si>
    <t>https://www.youtube.com/watch?v=K4CN9xk7hJU</t>
  </si>
  <si>
    <t>(709) 786-5224</t>
  </si>
  <si>
    <t>17 Bareneed Road</t>
  </si>
  <si>
    <t>(709) 834-7906</t>
  </si>
  <si>
    <t>130 Conception Bay Highway, Villa Nova Plaza</t>
  </si>
  <si>
    <t>(709) 945-6513</t>
  </si>
  <si>
    <t>33 Cathedral Street</t>
  </si>
  <si>
    <t>Provides assessment and therapeutic counselling to individuals of all ages in the areas of mental health and addictions</t>
  </si>
  <si>
    <t>(709) 895-7056</t>
  </si>
  <si>
    <t>Eating Disorders
Help Now
Info for Parents
LGBTQ2S
Mental Health Info
Sexual Health &amp; Pregnancy
Substance Use/Addiction
Suicide/Self-Harm</t>
  </si>
  <si>
    <t>1720 Portugal Cove Road</t>
  </si>
  <si>
    <t>(709) 488-2701</t>
  </si>
  <si>
    <t>(709) 468-5318</t>
  </si>
  <si>
    <t>20-24 Hospital Road</t>
  </si>
  <si>
    <t>(709) 229-1558</t>
  </si>
  <si>
    <t>363 Main Highway</t>
  </si>
  <si>
    <t>10-12 Harris Drive Business Park</t>
  </si>
  <si>
    <t>(709) 752-4121</t>
  </si>
  <si>
    <t>760 Topsail Road</t>
  </si>
  <si>
    <t>(709) 227-3641</t>
  </si>
  <si>
    <t>1 Corrigan Place</t>
  </si>
  <si>
    <t>Provides assessment and therapeutic counselling to individuals of all ages in the areas of mental health and addiction
3 West, St. Clareâ€™sÂ Â Â Â Â Â Â Â Â Â Â Â Â Â Â Â Â Â Â Â Â Â Â Â Â Â Â Â Â Â Â Â Â Â Â Â Â Â Â  Â  Â (709) 777-5390
LeMarchant HouseÂ Â Â Â Â Â Â Â Â Â Â Â Â Â Â Â Â Â Â Â Â Â Â Â Â Â Â Â Â Â Â Â Â Â Â Â Â Â Â Â Â (709) 777-5622
Terrace ClinicÂ Â Â Â Â Â Â Â Â Â Â Â Â Â Â Â Â Â Â Â Â Â Â Â Â Â Â Â Â Â Â Â Â Â Â Â Â Â Â Â Â Â Â Â Â Â  Â  Â (709) 777-3453
Shea HeightsÂ Â Â Â (57B Linegar Avenue)Â Â Â Â Â Â  Â (709) 752-4313</t>
  </si>
  <si>
    <t>(709) 437-2210</t>
  </si>
  <si>
    <t>1345 Torbay Road</t>
  </si>
  <si>
    <t>Main Road</t>
  </si>
  <si>
    <t>294 Southern Shore Highway</t>
  </si>
  <si>
    <t>1-877-327-4636</t>
  </si>
  <si>
    <t>Help Now
Info for Parents
Mental Health Info
Sexual Health &amp; Pregnancy
Substance Use/Addiction</t>
  </si>
  <si>
    <t>Provides information about the safety or risk of alcohol, nicotine and recreational drugs such as marijuana, cocaine and ecstasy during pregnancy and breastfeeding.</t>
  </si>
  <si>
    <t>http://motherisk.org/</t>
  </si>
  <si>
    <t>(709) 864-8874</t>
  </si>
  <si>
    <t>Memorial University, University Centre 5th Floor</t>
  </si>
  <si>
    <t>Offers individualized personal counselling, outpatient psychiatric services and a wide range of group counselling</t>
  </si>
  <si>
    <t>(709) 579-8641</t>
  </si>
  <si>
    <t>Help Now
Housing &amp; Immediate Needs
Mental Health Info</t>
  </si>
  <si>
    <t xml:space="preserve">4 Patrick Street
</t>
  </si>
  <si>
    <t>Naomi Centre is an emergency shelter that offers safe and supportive temporary housing for women aged 16-30 within a harm reduction model. Our staff provide supportive counselling services and support is also provided to former residents of Naomi Centre.
We accept self-referrals or referrals from others including health care providers, family counselling agencies, government departments, or family and friends of individuals needing emergency housing.</t>
  </si>
  <si>
    <t>(709) 579-7096</t>
  </si>
  <si>
    <t>1-866-633-4220</t>
  </si>
  <si>
    <t>Eating Disorders
Help-Info Lines
Mental Health Info</t>
  </si>
  <si>
    <t xml:space="preserve">22 Elizabeth Street
Toronto, ON
M5G 1P5
</t>
  </si>
  <si>
    <t>Non-profit organization providing information, resources, referrals and support on eating disorders and food and weight preoccupation to individuals with eating disorders and their families.</t>
  </si>
  <si>
    <t>(709) 466-1511</t>
  </si>
  <si>
    <t>86 Manitoba Drive, Suite 101, Clarenville</t>
  </si>
  <si>
    <t>Offer a variety of age-appropriate, play-based programs for children 6 and under which promote child development and enhanced family relationships and interaction. They also offer parent programming which is based on topics of which parents wish to have more knowledge. We also have a variety of materials/resources which parents may borrow.</t>
  </si>
  <si>
    <t>(709) 740-4794</t>
  </si>
  <si>
    <t>Community agency offering programs (neurocognitive rehabilitation), supports, and outreach (including advocacy, education, and awareness) throughout the province for persons with neuropsychiatric conditions/brain injury. Aimed at preventing brain injury and supporting persons living with and affected by neuropsychiatric conditions/brain injury.</t>
  </si>
  <si>
    <t>https://npanl0.wixsite.com/npacanada</t>
  </si>
  <si>
    <t>1-800-726-2743 or 726-1411</t>
  </si>
  <si>
    <t>Help Now
Help-Info Lines</t>
  </si>
  <si>
    <t xml:space="preserve">360 Topsail Road, Suite 101
St. Johnâ€™s, NL
A1E 2B6
</t>
  </si>
  <si>
    <t>Call province-wide for 24/7 support and information if you have been impacted by sexual violence.</t>
  </si>
  <si>
    <t>Help is available for you and your family if you are a youth or adult and have concerns related to opioid use or want help to reduce the physical, mental and emotional withdrawal symptoms.Â  Please donâ€™t hesitate to talk to your doctor or a mental health and addictions counsellor about the best options for you.
To find a physician or counsellor
Call 811 and a Healthline nurse will provide you with a contact number.</t>
  </si>
  <si>
    <t>(709) 738-1742</t>
  </si>
  <si>
    <t>Eating Disorders
Info for Parents
Mental Health Info
Peer Support</t>
  </si>
  <si>
    <t>Fellowship of individuals who, through shared experience, strength and hope, are recovering from compulsive overeating</t>
  </si>
  <si>
    <t>(709) 739-5145</t>
  </si>
  <si>
    <t>LGBTQ2S</t>
  </si>
  <si>
    <t xml:space="preserve">89 Kingâ€™s Road
St Johnâ€™s, NL
A1C 3P4
</t>
  </si>
  <si>
    <t>Fellowship for individuals identified seeking support and information on sexual orientation, gender identity and gender expression.</t>
  </si>
  <si>
    <t>Sexual Health &amp; Pregnancy</t>
  </si>
  <si>
    <t xml:space="preserve">203 Merrymeeting Road
St Johnâ€™s, NL
A1C 2W6
</t>
  </si>
  <si>
    <t>Offers health education and promotion, health protection, disease and injury prevention, health surveillance, and population health assessment.</t>
  </si>
  <si>
    <t>(709) 726-2308</t>
  </si>
  <si>
    <t>(709) 643-4444/1-866-553-4433</t>
  </si>
  <si>
    <t>Fellowship for individuals identified as lesbian, gay, bisexual and transgendered.</t>
  </si>
  <si>
    <t>(709) 738-1055</t>
  </si>
  <si>
    <t>103 Mount Scio Road</t>
  </si>
  <si>
    <t>oerateSa therapeutic riding programÂ to help Newfoundland and Labrador children grow and develop despiteÂ physical, cognitive and emotional disabilities â€“ all through horseback riding.</t>
  </si>
  <si>
    <t>1-877-752-4980</t>
  </si>
  <si>
    <t xml:space="preserve">Building 532 Pleasantville,
80 Charter Avenue
St. Johnâ€™s, NL
A1B 4A4
</t>
  </si>
  <si>
    <t>The Recovery Centre in St. Johnâ€™s is open to anyone in the province who is 16+ and needs help while withdrawing from alcohol, drugs and/or gambling.Â  (You may remember this service as â€œdetoxâ€, but things have changed). Â We now have around-the-clock nursing support and can provide medication to help with your withdrawals as needed.Â  Once you start to feel better, we have a counsellor and meetingsÂ to support you as you begin your recovery.</t>
  </si>
  <si>
    <t>(709) 634-4921/4171</t>
  </si>
  <si>
    <t>133 Riverside Drive</t>
  </si>
  <si>
    <t>Provides support and consultation regarding resources, programs, and initiatives on substance use prevention, gambling prevention, mental health promotion, and mental illness prevention</t>
  </si>
  <si>
    <t>(709) 454-0521</t>
  </si>
  <si>
    <t>(709) 897-2364</t>
  </si>
  <si>
    <t xml:space="preserve">14 Royal Street
Happy Valley-Goose Bay
A0P 1E0
</t>
  </si>
  <si>
    <t>Coordinates FASD clinics within the region and support to families</t>
  </si>
  <si>
    <t>(709) 896-0640</t>
  </si>
  <si>
    <t>(709) 634-4927/4171</t>
  </si>
  <si>
    <t>24 Brook Street</t>
  </si>
  <si>
    <t>709-771-1077</t>
  </si>
  <si>
    <t>170 Cashin Ave. Extension,
St. Johnâ€™s, NL</t>
  </si>
  <si>
    <t>The Safe Harbour Outreach Project (SHOP) is the only sex worker advocacy program in Newfoundland &amp; Labrador, operated by the St. Johnâ€™s Status of Women Council/Womenâ€™s Centre. Our mandate at SHOP is to advocate for the human rights of all women who have engaged in sex work across our city and province, both on an individual and collective level. We have connected with over 250 women and in practice our work involves a great deal of individual support, outreach, and advocacy. This unique program was developed in partnership with women who engage in sex work, and everything we do is informed by the real experts â€“ sex workers themselves.
For more information and to support sex workersâ€™ human rights follow SHOP on Facebook or Twitter, visit our website atÂ sjwomenscentre.ca/programs/SHOPÂ or contact our two SHOP staff.</t>
  </si>
  <si>
    <t>http://sjwomenscentre.ca/programs/SHOP</t>
  </si>
  <si>
    <t>709-722-3184</t>
  </si>
  <si>
    <t>(709) 777-3335</t>
  </si>
  <si>
    <t xml:space="preserve">18A-18B UB Waterford Hospital
</t>
  </si>
  <si>
    <t>Community agency offering education, support programs, public policy and research to improve the quality of life for individuals with schizophrenia and psychosis</t>
  </si>
  <si>
    <t>(709) 640-5163/777-3335</t>
  </si>
  <si>
    <t>(800) 363-5864</t>
  </si>
  <si>
    <t>Help-Info Lines
Substance Use/Addiction</t>
  </si>
  <si>
    <t xml:space="preserve">15 Pippy Place, 3rd Floor
PO Box 13457, Stn A
St. Johnâ€™s, NL
A1B 4B8
</t>
  </si>
  <si>
    <t>The Smokersâ€™ Helpline is a free, confidential service providing information, resources, advice, support and motivational counselling while you are working toward being smoke free. We also have a text message support program where you can receive a text per day for 12 weeks.</t>
  </si>
  <si>
    <t>https://www.smokershelp.net/</t>
  </si>
  <si>
    <t>(709) 726-2550</t>
  </si>
  <si>
    <t>250 Elizabeth Ave</t>
  </si>
  <si>
    <t>http://www.stjohnspride.ca/</t>
  </si>
  <si>
    <t>Take Home Naloxone Kits are for individuals who are at risk of an opioid overdose and for their friends/family who might witness an overdose:
 	Call 911 right away if you think that someone is having an overdose
 	Naloxone is a temporary medication that can save a life in the event of a fentanyl or other opioid overdose
 	Naloxone Kits are free and instruction is provided
Â Find a Naloxone Kit near you:
 	Call 811 and a Healthline nurse will provide you with a contact number and location. The URL below provides a listing of distribution sites.</t>
  </si>
  <si>
    <t>http://â€¢http://www.health.gov.nl.ca/health/naloxonekits/</t>
  </si>
  <si>
    <t>(709) 754-0536</t>
  </si>
  <si>
    <t>Eating Disorders
Info for Parents
LGBTQ2S
Mental Health Info
Peer Support
Sexual Health &amp; Pregnancy
Substance Use/Addiction</t>
  </si>
  <si>
    <t>108 Lemarchant Road</t>
  </si>
  <si>
    <t>Community agency providing educational programming, outreach services, and youth development opportunities to youth primarily 12 â€“ 24 years.</t>
  </si>
  <si>
    <t>(709) 752-4919</t>
  </si>
  <si>
    <t>Cordage Place, St. Johnâ€™s</t>
  </si>
  <si>
    <t>(709) 752-3914</t>
  </si>
  <si>
    <t xml:space="preserve">7 Mallow Drive
Paradise, NL
A1L 3A9
</t>
  </si>
  <si>
    <t>Tuckamore is a live-in treatment Centre for 12 â€“ 18 year olds in the Newfoundland and Labrador who have complexÂ mental healthÂ concerns. Tuckamore is located in Paradise and the average length of stay for young people is between 6 â€“ 12 months. The program includes individual, group and family counselling as well as life skills training, recreation, and art and music therapy.Â  Tuckamore provides a safe home-like environment, a school area, a multipurpose room, a physical fitness area and an apartment for family visiting overnight. You can also ask your physician, nurse, clinician or social worker about other supports for youth in your area (ie. counselling). If Tuckamore is right for you, they can help with a referral.</t>
  </si>
  <si>
    <t>https://youtu.be/yp_6aEjBzyc</t>
  </si>
  <si>
    <t>(709) 595-3223</t>
  </si>
  <si>
    <t>Help Now
Mental Health Info
Peer Support
Substance Use/Addiction</t>
  </si>
  <si>
    <t>46 Powell Drive, Carbonear</t>
  </si>
  <si>
    <t>Provides peer support, education, information and hope for individuals recovery from addiction.</t>
  </si>
  <si>
    <t>(709) 739-6017</t>
  </si>
  <si>
    <t xml:space="preserve">6 Logy Bay Road
PO Box 7114
St. Johnâ€™s, NL
A1E 3J3
</t>
  </si>
  <si>
    <t>Provides services and supports for all individuals with a Developmental Disability and their families in the St. Johnâ€™s and surrounding areas</t>
  </si>
  <si>
    <t>(709) 739-5532</t>
  </si>
  <si>
    <t>(709) 722-9377</t>
  </si>
  <si>
    <t>Help Now
Housing &amp; Immediate Needs
Info for Parents
Mental Health Info</t>
  </si>
  <si>
    <t>145 Lemarchant Road</t>
  </si>
  <si>
    <t>Provides a variety of residential and support services to children and youth ages 8-18 who are involved with Child, Youth and Family Services or Youth Corrections</t>
  </si>
  <si>
    <t>(709) 896-5074</t>
  </si>
  <si>
    <t xml:space="preserve">14 Royal Street
Happy Valley-Goose Bay, NL
A0P 1E0
</t>
  </si>
  <si>
    <t>(709)2424</t>
  </si>
  <si>
    <t xml:space="preserve">Charles S. Curtis Memorial Hospital, 178-200 West Street
St. Anthony, NL
A0K 4S0
</t>
  </si>
  <si>
    <t>(709) 994-2296</t>
  </si>
  <si>
    <t>Labrador West Health Centre
1700 Nichols-Adam Hghway,
Labrador City
NL,  A2V 0B2</t>
  </si>
  <si>
    <t>Port aux BasquesÂ Â Â Â Â Â  (709) 695-6901
StephenvilleÂ Â Â Â Â Â Â Â Â Â Â Â Â Â Â  (709) 643-4595
Corner BrookÂ Â Â Â Â Â Â Â Â Â Â Â Â  (709) 639-1710
Bonne BayÂ Â Â Â Â Â Â Â Â Â Â Â Â Â Â Â Â Â  (709) 458-2381 ext. 272</t>
  </si>
  <si>
    <t>(709) 535-0905</t>
  </si>
  <si>
    <t xml:space="preserve">462 Main Street â€“ Lewisporte Community Health Centre
Lewisporte NL
A0G3A0
</t>
  </si>
  <si>
    <t>Hours: Every Wednesday, 1 p.m. â€“ 4:30 p.m. (last registration at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</si>
  <si>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 xml:space="preserve">83 Little Bay Road â€“ Green Bay Community Health (CNA Building)
Springdale, NL
A0J1T0
</t>
  </si>
  <si>
    <t xml:space="preserve">4 Cormier Avenue
St. Albanâ€™s NL
</t>
  </si>
  <si>
    <t>The Newfoundland and Labrador Public LibrariesÂ operates 94 libraries around the province.Â  Our materials on a wide variety of health topics are available on loan for free with a valid library card.Â  Our materials Â may be available in several different formats such as regular print, eBooks and as audio-books.Â Â  You can apply for a library card online. Each library also has public computers that you can use to access the Internet.</t>
  </si>
  <si>
    <t>http://www.nlpl.ca</t>
  </si>
  <si>
    <t>3 Blackmarsh Rd,
St. Johnâ€™s, NL
A1E 1S2</t>
  </si>
  <si>
    <t>Name</t>
  </si>
  <si>
    <t>Content</t>
  </si>
  <si>
    <t>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</si>
</sst>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0" applyFont="1"/>
    <xf numFmtId="0" fontId="0" fillId="0" borderId="10" xfId="0" applyBorder="1"/>
    <xf numFmtId="0" fontId="0" fillId="0" borderId="10" xfId="0" applyBorder="1" applyAlignment="1">
      <alignment wrapText="1"/>
    </xf>
    <xf numFmtId="0" fontId="18" fillId="33" borderId="10" xfId="0" applyFont="1" applyFill="1" applyBorder="1" applyAlignment="1">
      <alignment horizontal="center"/>
    </xf>
    <xf numFmtId="0" fontId="18" fillId="33" borderId="10" xfId="0" applyFont="1" applyFill="1" applyBorder="1" applyAlignment="1">
      <alignment horizontal="center" wrapText="1"/>
    </xf>
    <xf numFmtId="0" fontId="19" fillId="0" borderId="10"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6"/>
  <sheetViews>
    <sheetView tabSelected="1" zoomScaleNormal="100" workbookViewId="0">
      <selection activeCell="B5" sqref="B5"/>
    </sheetView>
  </sheetViews>
  <sheetFormatPr defaultRowHeight="15" x14ac:dyDescent="0.25"/>
  <cols>
    <col min="1" max="1" width="116.28515625" bestFit="1" customWidth="1"/>
    <col min="2" max="2" width="255.7109375" bestFit="1" customWidth="1"/>
    <col min="3" max="3" width="38" style="1" bestFit="1" customWidth="1"/>
    <col min="4" max="4" width="67.42578125" bestFit="1" customWidth="1"/>
    <col min="5" max="5" width="44.42578125" bestFit="1" customWidth="1"/>
    <col min="6" max="6" width="21.42578125" bestFit="1" customWidth="1"/>
    <col min="7" max="7" width="56.7109375" bestFit="1" customWidth="1"/>
    <col min="8" max="8" width="13.7109375" bestFit="1" customWidth="1"/>
  </cols>
  <sheetData>
    <row r="1" spans="1:8" s="2" customFormat="1" ht="31.5" x14ac:dyDescent="0.5">
      <c r="A1" s="5" t="s">
        <v>453</v>
      </c>
      <c r="B1" s="5" t="s">
        <v>454</v>
      </c>
      <c r="C1" s="6" t="s">
        <v>455</v>
      </c>
      <c r="D1" s="5" t="s">
        <v>1</v>
      </c>
      <c r="E1" s="5" t="s">
        <v>0</v>
      </c>
      <c r="F1" s="5" t="s">
        <v>2</v>
      </c>
      <c r="G1" s="5" t="s">
        <v>3</v>
      </c>
      <c r="H1" s="5" t="s">
        <v>4</v>
      </c>
    </row>
    <row r="2" spans="1:8" ht="45" x14ac:dyDescent="0.25">
      <c r="A2" s="7" t="str">
        <f>HYPERLINK("https://www.bridgethegapp.ca/adult/service-directory/911-emergency-medical-services-communication-centre/","911 Emergency Medical Services Communication Centre")</f>
        <v>911 Emergency Medical Services Communication Centre</v>
      </c>
      <c r="B2" s="3"/>
      <c r="C2" s="4" t="s">
        <v>5</v>
      </c>
      <c r="D2" s="3"/>
      <c r="E2" s="3">
        <v>911</v>
      </c>
      <c r="F2" s="3"/>
      <c r="G2" s="3"/>
      <c r="H2" s="3"/>
    </row>
    <row r="3" spans="1:8" ht="30" x14ac:dyDescent="0.25">
      <c r="A3" s="7" t="str">
        <f>HYPERLINK("https://www.bridgethegapp.ca/adult/service-directory/aids-committee-of-newfoundland-and-labrador/","AIDS Committee of Newfoundland and Labrador")</f>
        <v>AIDS Committee of Newfoundland and Labrador</v>
      </c>
      <c r="B3" s="3" t="s">
        <v>9</v>
      </c>
      <c r="C3" s="4" t="s">
        <v>7</v>
      </c>
      <c r="D3" s="3" t="s">
        <v>8</v>
      </c>
      <c r="E3" s="3" t="s">
        <v>6</v>
      </c>
      <c r="F3" s="3"/>
      <c r="G3" s="3"/>
      <c r="H3" s="3"/>
    </row>
    <row r="4" spans="1:8" ht="45" x14ac:dyDescent="0.25">
      <c r="A4" s="7" t="str">
        <f>HYPERLINK("https://www.bridgethegapp.ca/adult/service-directory/al-anon-information-and-services-2/","Al-Anon Information and Services")</f>
        <v>Al-Anon Information and Services</v>
      </c>
      <c r="B4" s="3" t="s">
        <v>12</v>
      </c>
      <c r="C4" s="4" t="s">
        <v>11</v>
      </c>
      <c r="D4" s="4" t="s">
        <v>452</v>
      </c>
      <c r="E4" s="3" t="s">
        <v>10</v>
      </c>
      <c r="F4" s="3"/>
      <c r="G4" s="3"/>
      <c r="H4" s="3"/>
    </row>
    <row r="5" spans="1:8" ht="60" x14ac:dyDescent="0.25">
      <c r="A5" s="7" t="str">
        <f>HYPERLINK("https://www.bridgethegapp.ca/adult/service-directory/alateen-information-and-services/","Alateen Information and Services")</f>
        <v>Alateen Information and Services</v>
      </c>
      <c r="B5" s="3" t="s">
        <v>16</v>
      </c>
      <c r="C5" s="4" t="s">
        <v>14</v>
      </c>
      <c r="D5" s="3" t="s">
        <v>15</v>
      </c>
      <c r="E5" s="3" t="s">
        <v>13</v>
      </c>
      <c r="F5" s="3"/>
      <c r="G5" s="3"/>
      <c r="H5" s="3"/>
    </row>
    <row r="6" spans="1:8" x14ac:dyDescent="0.25">
      <c r="A6" s="7" t="str">
        <f>HYPERLINK("https://www.bridgethegapp.ca/adult/service-directory/art-therapy/","Art Therapy")</f>
        <v>Art Therapy</v>
      </c>
      <c r="B6" s="3" t="s">
        <v>18</v>
      </c>
      <c r="C6" s="4"/>
      <c r="D6" s="3"/>
      <c r="E6" s="3" t="s">
        <v>17</v>
      </c>
      <c r="F6" s="3" t="s">
        <v>19</v>
      </c>
      <c r="G6" s="3" t="s">
        <v>20</v>
      </c>
      <c r="H6" s="3"/>
    </row>
    <row r="7" spans="1:8" ht="60" x14ac:dyDescent="0.25">
      <c r="A7" s="7" t="str">
        <f>HYPERLINK("https://www.bridgethegapp.ca/adult/service-directory/association-of-psychology-of-nl-apnl/","Association of Psychology of NL (APNL)")</f>
        <v>Association of Psychology of NL (APNL)</v>
      </c>
      <c r="B7" s="4" t="s">
        <v>23</v>
      </c>
      <c r="C7" s="4"/>
      <c r="D7" s="4" t="s">
        <v>22</v>
      </c>
      <c r="E7" s="3" t="s">
        <v>21</v>
      </c>
      <c r="F7" s="3"/>
      <c r="G7" s="3" t="s">
        <v>24</v>
      </c>
      <c r="H7" s="3"/>
    </row>
    <row r="8" spans="1:8" ht="30" x14ac:dyDescent="0.25">
      <c r="A8" s="7" t="str">
        <f>HYPERLINK("https://www.bridgethegapp.ca/adult/service-directory/autism-society-nl-provincial-headquarters/","Autism Society NL Provincial Headquarters")</f>
        <v>Autism Society NL Provincial Headquarters</v>
      </c>
      <c r="B8" s="3" t="s">
        <v>28</v>
      </c>
      <c r="C8" s="4" t="s">
        <v>26</v>
      </c>
      <c r="D8" s="3" t="s">
        <v>27</v>
      </c>
      <c r="E8" s="3" t="s">
        <v>25</v>
      </c>
      <c r="F8" s="3"/>
      <c r="G8" s="3"/>
      <c r="H8" s="3" t="s">
        <v>29</v>
      </c>
    </row>
    <row r="9" spans="1:8" ht="75" x14ac:dyDescent="0.25">
      <c r="A9" s="7" t="str">
        <f>HYPERLINK("https://www.bridgethegapp.ca/adult/service-directory/autism-society-of-newfoundland-and-labrador-central/","Autism Society of Newfoundland and Labrador â€“ Central")</f>
        <v>Autism Society of Newfoundland and Labrador â€“ Central</v>
      </c>
      <c r="B9" s="3" t="s">
        <v>33</v>
      </c>
      <c r="C9" s="4" t="s">
        <v>31</v>
      </c>
      <c r="D9" s="4" t="s">
        <v>32</v>
      </c>
      <c r="E9" s="3" t="s">
        <v>30</v>
      </c>
      <c r="F9" s="3"/>
      <c r="G9" s="3"/>
      <c r="H9" s="3" t="s">
        <v>34</v>
      </c>
    </row>
    <row r="10" spans="1:8" x14ac:dyDescent="0.25">
      <c r="A10" s="7" t="str">
        <f>HYPERLINK("https://www.bridgethegapp.ca/adult/service-directory/autism-society-of-newfoundland-and-labrador-eastern/","Autism Society of Newfoundland and Labrador â€“ Eastern")</f>
        <v>Autism Society of Newfoundland and Labrador â€“ Eastern</v>
      </c>
      <c r="B10" s="3" t="s">
        <v>37</v>
      </c>
      <c r="C10" s="4" t="s">
        <v>31</v>
      </c>
      <c r="D10" s="3" t="s">
        <v>36</v>
      </c>
      <c r="E10" s="3" t="s">
        <v>35</v>
      </c>
      <c r="F10" s="3"/>
      <c r="G10" s="3"/>
      <c r="H10" s="3"/>
    </row>
    <row r="11" spans="1:8" ht="30" x14ac:dyDescent="0.25">
      <c r="A11" s="7" t="str">
        <f>HYPERLINK("https://www.bridgethegapp.ca/adult/service-directory/autism-society-of-newfoundland-and-labrador-western/","Autism Society of Newfoundland and Labrador â€“ Western")</f>
        <v>Autism Society of Newfoundland and Labrador â€“ Western</v>
      </c>
      <c r="B11" s="3" t="s">
        <v>28</v>
      </c>
      <c r="C11" s="4" t="s">
        <v>26</v>
      </c>
      <c r="D11" s="3" t="s">
        <v>39</v>
      </c>
      <c r="E11" s="3" t="s">
        <v>38</v>
      </c>
      <c r="F11" s="3"/>
      <c r="G11" s="3"/>
      <c r="H11" s="3"/>
    </row>
    <row r="12" spans="1:8" ht="105" x14ac:dyDescent="0.25">
      <c r="A12" s="7" t="str">
        <f>HYPERLINK("https://www.bridgethegapp.ca/adult/service-directory/bridges-program-ages-13-18-eastern-health/","Bridges Program (Ages 13-18)- Eastern Health")</f>
        <v>Bridges Program (Ages 13-18)- Eastern Health</v>
      </c>
      <c r="B12" s="4" t="s">
        <v>43</v>
      </c>
      <c r="C12" s="4" t="s">
        <v>41</v>
      </c>
      <c r="D12" s="3" t="s">
        <v>42</v>
      </c>
      <c r="E12" s="3" t="s">
        <v>40</v>
      </c>
      <c r="F12" s="3"/>
      <c r="G12" s="3"/>
      <c r="H12" s="3"/>
    </row>
    <row r="13" spans="1:8" ht="60" x14ac:dyDescent="0.25">
      <c r="A13" s="7" t="str">
        <f>HYPERLINK("https://www.bridgethegapp.ca/adult/service-directory/canadian-mental-health-association-central-office/","Canadian Mental Health Association â€“ Central Office")</f>
        <v>Canadian Mental Health Association â€“ Central Office</v>
      </c>
      <c r="B13" s="3" t="s">
        <v>46</v>
      </c>
      <c r="C13" s="4" t="s">
        <v>31</v>
      </c>
      <c r="D13" s="4" t="s">
        <v>45</v>
      </c>
      <c r="E13" s="3" t="s">
        <v>44</v>
      </c>
      <c r="F13" s="3"/>
      <c r="G13" s="3"/>
      <c r="H13" s="3" t="s">
        <v>47</v>
      </c>
    </row>
    <row r="14" spans="1:8" ht="105" x14ac:dyDescent="0.25">
      <c r="A14" s="7" t="str">
        <f>HYPERLINK("https://www.bridgethegapp.ca/adult/service-directory/canadian-mental-health-association-nl-provincial-office/","Canadian Mental Health Association â€“ NL Provincial Office")</f>
        <v>Canadian Mental Health Association â€“ NL Provincial Office</v>
      </c>
      <c r="B14" s="3" t="s">
        <v>51</v>
      </c>
      <c r="C14" s="4" t="s">
        <v>49</v>
      </c>
      <c r="D14" s="3" t="s">
        <v>50</v>
      </c>
      <c r="E14" s="3" t="s">
        <v>48</v>
      </c>
      <c r="F14" s="3"/>
      <c r="G14" s="3"/>
      <c r="H14" s="3"/>
    </row>
    <row r="15" spans="1:8" ht="30" x14ac:dyDescent="0.25">
      <c r="A15" s="7" t="str">
        <f>HYPERLINK("https://www.bridgethegapp.ca/adult/service-directory/canadian-mental-health-association-stephenville-office/","Canadian Mental Health Association â€“ Stephenville Office")</f>
        <v>Canadian Mental Health Association â€“ Stephenville Office</v>
      </c>
      <c r="B15" s="3" t="s">
        <v>46</v>
      </c>
      <c r="C15" s="4" t="s">
        <v>26</v>
      </c>
      <c r="D15" s="3" t="s">
        <v>53</v>
      </c>
      <c r="E15" s="3" t="s">
        <v>52</v>
      </c>
      <c r="F15" s="3"/>
      <c r="G15" s="3"/>
      <c r="H15" s="3"/>
    </row>
    <row r="16" spans="1:8" ht="60" x14ac:dyDescent="0.25">
      <c r="A16" s="7" t="str">
        <f>HYPERLINK("https://www.bridgethegapp.ca/adult/service-directory/central-health-mental-health-and-addictions-services-toll-free-triage-line/","Central Health Mental Health and Addictions ServicesÂ toll-freeÂ triage line")</f>
        <v>Central Health Mental Health and Addictions ServicesÂ toll-freeÂ triage line</v>
      </c>
      <c r="B16" s="4" t="s">
        <v>56</v>
      </c>
      <c r="C16" s="4" t="s">
        <v>55</v>
      </c>
      <c r="D16" s="3"/>
      <c r="E16" s="3" t="s">
        <v>54</v>
      </c>
      <c r="F16" s="3"/>
      <c r="G16" s="3"/>
      <c r="H16" s="3"/>
    </row>
    <row r="17" spans="1:8" ht="60" x14ac:dyDescent="0.25">
      <c r="A17" s="7" t="str">
        <f>HYPERLINK("https://www.bridgethegapp.ca/adult/service-directory/central-intake-services-for-janeway-family-centre-janeway-psychiatry-bridges-program-and-adolescent-addictions-services/","CENTRAL INTAKE services for Janeway Family Centre, Janeway Psychiatry, Bridges Program, and Adolescent Addictions Services")</f>
        <v>CENTRAL INTAKE services for Janeway Family Centre, Janeway Psychiatry, Bridges Program, and Adolescent Addictions Services</v>
      </c>
      <c r="B17" s="3" t="s">
        <v>60</v>
      </c>
      <c r="C17" s="4" t="s">
        <v>58</v>
      </c>
      <c r="D17" s="3" t="s">
        <v>59</v>
      </c>
      <c r="E17" s="3" t="s">
        <v>57</v>
      </c>
      <c r="F17" s="3"/>
      <c r="G17" s="3"/>
      <c r="H17" s="3"/>
    </row>
    <row r="18" spans="1:8" ht="45" x14ac:dyDescent="0.25">
      <c r="A18" s="7" t="str">
        <f>HYPERLINK("https://www.bridgethegapp.ca/adult/service-directory/channal-peer-support-centre-st-johns/","CHANNAL â€“ Peer Support Centre â€“ St. Johnâ€™s")</f>
        <v>CHANNAL â€“ Peer Support Centre â€“ St. Johnâ€™s</v>
      </c>
      <c r="B18" s="3" t="s">
        <v>64</v>
      </c>
      <c r="C18" s="4" t="s">
        <v>62</v>
      </c>
      <c r="D18" s="4" t="s">
        <v>63</v>
      </c>
      <c r="E18" s="3" t="s">
        <v>61</v>
      </c>
      <c r="F18" s="3"/>
      <c r="G18" s="3"/>
      <c r="H18" s="3" t="s">
        <v>65</v>
      </c>
    </row>
    <row r="19" spans="1:8" ht="30" x14ac:dyDescent="0.25">
      <c r="A19" s="7" t="str">
        <f>HYPERLINK("https://www.bridgethegapp.ca/adult/service-directory/channal-peer-support-centre/","CHANNAL â€“ Peer Support Centre â€“ Western Region")</f>
        <v>CHANNAL â€“ Peer Support Centre â€“ Western Region</v>
      </c>
      <c r="B19" s="3" t="s">
        <v>64</v>
      </c>
      <c r="C19" s="4" t="s">
        <v>62</v>
      </c>
      <c r="D19" s="3" t="s">
        <v>67</v>
      </c>
      <c r="E19" s="3" t="s">
        <v>66</v>
      </c>
      <c r="F19" s="3"/>
      <c r="G19" s="3"/>
      <c r="H19" s="3"/>
    </row>
    <row r="20" spans="1:8" ht="30" x14ac:dyDescent="0.25">
      <c r="A20" s="7" t="str">
        <f>HYPERLINK("https://www.bridgethegapp.ca/adult/service-directory/child-and-adolescent-mental-health-and-addictions-blomidon-place-under-19-years-corner-brook/","Child and Adolescent Mental Health and Addictions â€“ Blomidon Place (under 19 years) â€“ Corner Brook")</f>
        <v>Child and Adolescent Mental Health and Addictions â€“ Blomidon Place (under 19 years) â€“ Corner Brook</v>
      </c>
      <c r="B20" s="3" t="s">
        <v>70</v>
      </c>
      <c r="C20" s="4" t="s">
        <v>26</v>
      </c>
      <c r="D20" s="3" t="s">
        <v>69</v>
      </c>
      <c r="E20" s="3" t="s">
        <v>68</v>
      </c>
      <c r="F20" s="3"/>
      <c r="G20" s="3"/>
      <c r="H20" s="3"/>
    </row>
    <row r="21" spans="1:8" ht="60" x14ac:dyDescent="0.25">
      <c r="A21" s="7" t="str">
        <f>HYPERLINK("https://www.bridgethegapp.ca/adult/service-directory/children-adolescent-central-intake-mental-health-addictions-eastern-avalon/","Children/Adolescent Central Intake Mental Health &amp; Addictions â€“ Eastern Avalon")</f>
        <v>Children/Adolescent Central Intake Mental Health &amp; Addictions â€“ Eastern Avalon</v>
      </c>
      <c r="B21" s="3" t="s">
        <v>72</v>
      </c>
      <c r="C21" s="4"/>
      <c r="D21" s="4" t="s">
        <v>71</v>
      </c>
      <c r="E21" s="3" t="s">
        <v>57</v>
      </c>
      <c r="F21" s="3"/>
      <c r="G21" s="3"/>
      <c r="H21" s="3" t="s">
        <v>73</v>
      </c>
    </row>
    <row r="22" spans="1:8" ht="75" x14ac:dyDescent="0.25">
      <c r="A22" s="7" t="str">
        <f>HYPERLINK("https://www.bridgethegapp.ca/adult/service-directory/choices-for-youth-main-office/","Choices for Youth â€“ Main Office")</f>
        <v>Choices for Youth â€“ Main Office</v>
      </c>
      <c r="B22" s="3" t="s">
        <v>77</v>
      </c>
      <c r="C22" s="4" t="s">
        <v>75</v>
      </c>
      <c r="D22" s="3" t="s">
        <v>76</v>
      </c>
      <c r="E22" s="3" t="s">
        <v>74</v>
      </c>
      <c r="F22" s="3"/>
      <c r="G22" s="3"/>
      <c r="H22" s="3"/>
    </row>
    <row r="23" spans="1:8" ht="30" x14ac:dyDescent="0.25">
      <c r="A23" s="7" t="str">
        <f>HYPERLINK("https://www.bridgethegapp.ca/adult/service-directory/choices-for-youth-the-shelter-mens-housing-shelter/","Choices for Youth â€“ The Shelter â€“ Menâ€™s Housing/Shelter")</f>
        <v>Choices for Youth â€“ The Shelter â€“ Menâ€™s Housing/Shelter</v>
      </c>
      <c r="B23" s="3" t="s">
        <v>80</v>
      </c>
      <c r="C23" s="4" t="s">
        <v>79</v>
      </c>
      <c r="D23" s="3"/>
      <c r="E23" s="3" t="s">
        <v>78</v>
      </c>
      <c r="F23" s="3"/>
      <c r="G23" s="3"/>
      <c r="H23" s="3"/>
    </row>
    <row r="24" spans="1:8" x14ac:dyDescent="0.25">
      <c r="A24" s="7" t="str">
        <f>HYPERLINK("https://www.bridgethegapp.ca/adult/service-directory/community-health-nurse-churchill-falls/","Community Health Nurse- Churchill Falls")</f>
        <v>Community Health Nurse- Churchill Falls</v>
      </c>
      <c r="B24" s="3"/>
      <c r="C24" s="4"/>
      <c r="D24" s="3"/>
      <c r="E24" s="3" t="s">
        <v>81</v>
      </c>
      <c r="F24" s="3"/>
      <c r="G24" s="3"/>
      <c r="H24" s="3"/>
    </row>
    <row r="25" spans="1:8" x14ac:dyDescent="0.25">
      <c r="A25" s="7" t="str">
        <f>HYPERLINK("https://www.bridgethegapp.ca/adult/service-directory/community-mental-health-initiative-inc/","Community Mental Health Initiative Inc.Â ")</f>
        <v>Community Mental Health Initiative Inc.Â </v>
      </c>
      <c r="B25" s="3" t="s">
        <v>83</v>
      </c>
      <c r="C25" s="4" t="s">
        <v>31</v>
      </c>
      <c r="D25" s="3"/>
      <c r="E25" s="3" t="s">
        <v>82</v>
      </c>
      <c r="F25" s="3"/>
      <c r="G25" s="3"/>
      <c r="H25" s="3"/>
    </row>
    <row r="26" spans="1:8" ht="30" x14ac:dyDescent="0.25">
      <c r="A26" s="7" t="str">
        <f>HYPERLINK("https://www.bridgethegapp.ca/adult/service-directory/community-mental-health-nurse-lab-grenfell/","Community Mental Health Nurse  Lab -Grenfell")</f>
        <v>Community Mental Health Nurse  Lab -Grenfell</v>
      </c>
      <c r="B26" s="3"/>
      <c r="C26" s="4" t="s">
        <v>85</v>
      </c>
      <c r="D26" s="3"/>
      <c r="E26" s="3" t="s">
        <v>84</v>
      </c>
      <c r="F26" s="3"/>
      <c r="G26" s="3"/>
      <c r="H26" s="3"/>
    </row>
    <row r="27" spans="1:8" ht="45" x14ac:dyDescent="0.25">
      <c r="A27" s="7" t="str">
        <f>HYPERLINK("https://www.bridgethegapp.ca/adult/service-directory/crisis-text-line-text-talk-to-686868/","Crisis Text Line â€“ Text â€˜Talkâ€™ to 686868")</f>
        <v>Crisis Text Line â€“ Text â€˜Talkâ€™ to 686868</v>
      </c>
      <c r="B27" s="4" t="s">
        <v>86</v>
      </c>
      <c r="C27" s="4"/>
      <c r="D27" s="3"/>
      <c r="E27" s="3"/>
      <c r="F27" s="3"/>
      <c r="G27" s="3"/>
      <c r="H27" s="3"/>
    </row>
    <row r="28" spans="1:8" ht="45" x14ac:dyDescent="0.25">
      <c r="A28" s="7" t="str">
        <f>HYPERLINK("https://www.bridgethegapp.ca/adult/service-directory/department-of-health-and-community-services-mental-health-and-addictions-division/","Department of Health and Community Services â€“ Mental Health and Addictions Division")</f>
        <v>Department of Health and Community Services â€“ Mental Health and Addictions Division</v>
      </c>
      <c r="B28" s="3" t="s">
        <v>90</v>
      </c>
      <c r="C28" s="4" t="s">
        <v>88</v>
      </c>
      <c r="D28" s="3" t="s">
        <v>89</v>
      </c>
      <c r="E28" s="3" t="s">
        <v>87</v>
      </c>
      <c r="F28" s="3"/>
      <c r="G28" s="3"/>
      <c r="H28" s="3" t="s">
        <v>91</v>
      </c>
    </row>
    <row r="29" spans="1:8" ht="120" x14ac:dyDescent="0.25">
      <c r="A29" s="7" t="str">
        <f>HYPERLINK("https://www.bridgethegapp.ca/adult/service-directory/doorways-mental-health-walk-in-clinic-bay-roberts/","DoorWays Mental Health Walk-In Clinic â€“ Bay Roberts")</f>
        <v>DoorWays Mental Health Walk-In Clinic â€“ Bay Roberts</v>
      </c>
      <c r="B29" s="4" t="s">
        <v>94</v>
      </c>
      <c r="C29" s="4"/>
      <c r="D29" s="3" t="s">
        <v>93</v>
      </c>
      <c r="E29" s="3" t="s">
        <v>92</v>
      </c>
      <c r="F29" s="3"/>
      <c r="G29" s="3"/>
      <c r="H29" s="3"/>
    </row>
    <row r="30" spans="1:8" ht="120" x14ac:dyDescent="0.25">
      <c r="A30" s="7" t="str">
        <f>HYPERLINK("https://www.bridgethegapp.ca/adult/service-directory/doorways-mental-health-walk-in-clinic-bootwood/","DoorWays Mental Health Walk-In Clinic â€“ Botwood")</f>
        <v>DoorWays Mental Health Walk-In Clinic â€“ Botwood</v>
      </c>
      <c r="B30" s="4" t="s">
        <v>97</v>
      </c>
      <c r="C30" s="4"/>
      <c r="D30" s="4" t="s">
        <v>96</v>
      </c>
      <c r="E30" s="3" t="s">
        <v>95</v>
      </c>
      <c r="F30" s="3"/>
      <c r="G30" s="3"/>
      <c r="H30" s="3"/>
    </row>
    <row r="31" spans="1:8" ht="120" x14ac:dyDescent="0.25">
      <c r="A31" s="7" t="str">
        <f>HYPERLINK("https://www.bridgethegapp.ca/adult/service-directory/doorways-mental-health-walk-in-clinic-burgeo/","DoorWays Mental Health Walk-In Clinic â€“ Burgeo")</f>
        <v>DoorWays Mental Health Walk-In Clinic â€“ Burgeo</v>
      </c>
      <c r="B31" s="4" t="s">
        <v>101</v>
      </c>
      <c r="C31" s="4" t="s">
        <v>99</v>
      </c>
      <c r="D31" s="3" t="s">
        <v>100</v>
      </c>
      <c r="E31" s="3" t="s">
        <v>98</v>
      </c>
      <c r="F31" s="3"/>
      <c r="G31" s="3"/>
      <c r="H31" s="3"/>
    </row>
    <row r="32" spans="1:8" ht="120" x14ac:dyDescent="0.25">
      <c r="A32" s="7" t="str">
        <f>HYPERLINK("https://www.bridgethegapp.ca/adult/service-directory/doorways-mental-health-walk-in-clinic-charlottetown-marys-harbour-st-lewis-by-phone/","DoorWays Mental Health Walk-In Clinic â€“ Charlottetown, Maryâ€™s Harbour, St. Lewis (by phone)")</f>
        <v>DoorWays Mental Health Walk-In Clinic â€“ Charlottetown, Maryâ€™s Harbour, St. Lewis (by phone)</v>
      </c>
      <c r="B32" s="4" t="s">
        <v>104</v>
      </c>
      <c r="C32" s="4" t="s">
        <v>99</v>
      </c>
      <c r="D32" s="3" t="s">
        <v>103</v>
      </c>
      <c r="E32" s="3" t="s">
        <v>102</v>
      </c>
      <c r="F32" s="3"/>
      <c r="G32" s="3"/>
      <c r="H32" s="3"/>
    </row>
    <row r="33" spans="1:8" ht="150" x14ac:dyDescent="0.25">
      <c r="A33" s="7" t="str">
        <f>HYPERLINK("https://www.bridgethegapp.ca/adult/service-directory/doorways-walk-in-mental-health-clinic-deer-lake/","DoorWays Mental Health Walk-In Clinic â€“ Deer Lake")</f>
        <v>DoorWays Mental Health Walk-In Clinic â€“ Deer Lake</v>
      </c>
      <c r="B33" s="4" t="s">
        <v>107</v>
      </c>
      <c r="C33" s="4"/>
      <c r="D33" s="3" t="s">
        <v>106</v>
      </c>
      <c r="E33" s="3" t="s">
        <v>105</v>
      </c>
      <c r="F33" s="3"/>
      <c r="G33" s="3"/>
      <c r="H33" s="3"/>
    </row>
    <row r="34" spans="1:8" ht="135" x14ac:dyDescent="0.25">
      <c r="A34" s="7" t="str">
        <f>HYPERLINK("https://www.bridgethegapp.ca/adult/service-directory/doorways-mental-health-walk-in-clinic-grand-falls-windsor/","DoorWays Mental Health Walk-In Clinic â€“ Grand-Falls Windsor")</f>
        <v>DoorWays Mental Health Walk-In Clinic â€“ Grand-Falls Windsor</v>
      </c>
      <c r="B34" s="4" t="s">
        <v>111</v>
      </c>
      <c r="C34" s="4" t="s">
        <v>109</v>
      </c>
      <c r="D34" s="4" t="s">
        <v>110</v>
      </c>
      <c r="E34" s="3" t="s">
        <v>108</v>
      </c>
      <c r="F34" s="3"/>
      <c r="G34" s="3"/>
      <c r="H34" s="3" t="s">
        <v>112</v>
      </c>
    </row>
    <row r="35" spans="1:8" ht="120" x14ac:dyDescent="0.25">
      <c r="A35" s="7" t="str">
        <f>HYPERLINK("https://www.bridgethegapp.ca/adult/service-directory/doorways-mental-health-walk-in-clinic-norris-point/","DoorWays Mental Health Walk-In Clinic â€“ Norris Point")</f>
        <v>DoorWays Mental Health Walk-In Clinic â€“ Norris Point</v>
      </c>
      <c r="B35" s="4" t="s">
        <v>101</v>
      </c>
      <c r="C35" s="4" t="s">
        <v>99</v>
      </c>
      <c r="D35" s="3" t="s">
        <v>114</v>
      </c>
      <c r="E35" s="3" t="s">
        <v>113</v>
      </c>
      <c r="F35" s="3"/>
      <c r="G35" s="3"/>
      <c r="H35" s="3"/>
    </row>
    <row r="36" spans="1:8" ht="105" x14ac:dyDescent="0.25">
      <c r="A36" s="7" t="str">
        <f>HYPERLINK("https://www.bridgethegapp.ca/adult/service-directory/doorways-mental-health-walk-in-clinica-old-perlican/","DoorWays Mental Health Walk-in Clinic â€“ Old Perlican")</f>
        <v>DoorWays Mental Health Walk-in Clinic â€“ Old Perlican</v>
      </c>
      <c r="B36" s="4" t="s">
        <v>117</v>
      </c>
      <c r="C36" s="4"/>
      <c r="D36" s="4" t="s">
        <v>116</v>
      </c>
      <c r="E36" s="3" t="s">
        <v>115</v>
      </c>
      <c r="F36" s="3"/>
      <c r="G36" s="3"/>
      <c r="H36" s="3"/>
    </row>
    <row r="37" spans="1:8" ht="105" x14ac:dyDescent="0.25">
      <c r="A37" s="7" t="str">
        <f>HYPERLINK("https://www.bridgethegapp.ca/adult/service-directory/doorways-mental-health-walk-in-clinic-placentia/","DoorWays Mental Health Walk-in Clinic â€“ Placentia")</f>
        <v>DoorWays Mental Health Walk-in Clinic â€“ Placentia</v>
      </c>
      <c r="B37" s="4" t="s">
        <v>120</v>
      </c>
      <c r="C37" s="4"/>
      <c r="D37" s="3" t="s">
        <v>119</v>
      </c>
      <c r="E37" s="3" t="s">
        <v>118</v>
      </c>
      <c r="F37" s="3"/>
      <c r="G37" s="3"/>
      <c r="H37" s="3"/>
    </row>
    <row r="38" spans="1:8" ht="120" x14ac:dyDescent="0.25">
      <c r="A38" s="7" t="str">
        <f>HYPERLINK("https://www.bridgethegapp.ca/adult/service-directory/doorways-mental-health-walk-in-clinic-st-marys/","DoorWays Mental Health Walk-In Clinic â€“ St. Maryâ€™s")</f>
        <v>DoorWays Mental Health Walk-In Clinic â€“ St. Maryâ€™s</v>
      </c>
      <c r="B38" s="4" t="s">
        <v>123</v>
      </c>
      <c r="C38" s="4"/>
      <c r="D38" s="4" t="s">
        <v>122</v>
      </c>
      <c r="E38" s="3" t="s">
        <v>121</v>
      </c>
      <c r="F38" s="3"/>
      <c r="G38" s="3"/>
      <c r="H38" s="3"/>
    </row>
    <row r="39" spans="1:8" ht="120" x14ac:dyDescent="0.25">
      <c r="A39" s="7" t="str">
        <f>HYPERLINK("https://www.bridgethegapp.ca/adult/service-directory/doorways-mental-health-walk-in-clinic-witless-bay-2/","DoorWays Mental Health Walk-in Clinic â€“ Witless Bay")</f>
        <v>DoorWays Mental Health Walk-in Clinic â€“ Witless Bay</v>
      </c>
      <c r="B39" s="4" t="s">
        <v>126</v>
      </c>
      <c r="C39" s="4"/>
      <c r="D39" s="4" t="s">
        <v>125</v>
      </c>
      <c r="E39" s="3" t="s">
        <v>124</v>
      </c>
      <c r="F39" s="3"/>
      <c r="G39" s="3"/>
      <c r="H39" s="3"/>
    </row>
    <row r="40" spans="1:8" ht="150" x14ac:dyDescent="0.25">
      <c r="A40" s="7" t="str">
        <f>HYPERLINK("https://www.bridgethegapp.ca/adult/service-directory/doorways-mental-health-walk-in-clinic-st-lawrence/","DoorWays Mental Health Walk-In Clinic-  St. Lawrence")</f>
        <v>DoorWays Mental Health Walk-In Clinic-  St. Lawrence</v>
      </c>
      <c r="B40" s="4" t="s">
        <v>130</v>
      </c>
      <c r="C40" s="4" t="s">
        <v>128</v>
      </c>
      <c r="D40" s="4" t="s">
        <v>129</v>
      </c>
      <c r="E40" s="3" t="s">
        <v>127</v>
      </c>
      <c r="F40" s="3"/>
      <c r="G40" s="3"/>
      <c r="H40" s="3"/>
    </row>
    <row r="41" spans="1:8" ht="150" x14ac:dyDescent="0.25">
      <c r="A41" s="7" t="str">
        <f>HYPERLINK("https://www.bridgethegapp.ca/adult/service-directory/doorways-mental-health-walk-in-clinic-bonavista/","DoorWays Mental Health Walk-In Clinic- Bonavista")</f>
        <v>DoorWays Mental Health Walk-In Clinic- Bonavista</v>
      </c>
      <c r="B41" s="4" t="s">
        <v>133</v>
      </c>
      <c r="C41" s="4" t="s">
        <v>128</v>
      </c>
      <c r="D41" s="4" t="s">
        <v>132</v>
      </c>
      <c r="E41" s="3" t="s">
        <v>131</v>
      </c>
      <c r="F41" s="3"/>
      <c r="G41" s="3"/>
      <c r="H41" s="3"/>
    </row>
    <row r="42" spans="1:8" ht="150" x14ac:dyDescent="0.25">
      <c r="A42" s="7" t="str">
        <f>HYPERLINK("https://www.bridgethegapp.ca/adult/service-directory/doorways-mental-health-walk-in-clinic-clarenville/","DoorWays Mental Health Walk-In Clinic- Clarenville")</f>
        <v>DoorWays Mental Health Walk-In Clinic- Clarenville</v>
      </c>
      <c r="B42" s="4" t="s">
        <v>136</v>
      </c>
      <c r="C42" s="4" t="s">
        <v>128</v>
      </c>
      <c r="D42" s="3" t="s">
        <v>135</v>
      </c>
      <c r="E42" s="3" t="s">
        <v>134</v>
      </c>
      <c r="F42" s="3"/>
      <c r="G42" s="3"/>
      <c r="H42" s="3"/>
    </row>
    <row r="43" spans="1:8" ht="120" x14ac:dyDescent="0.25">
      <c r="A43" s="7" t="str">
        <f>HYPERLINK("https://www.bridgethegapp.ca/adult/service-directory/doorways-mental-health-walk-in-clinic-flowers-cove/","DoorWays Mental Health Walk-In Clinic- Flowerâ€™s Cove")</f>
        <v>DoorWays Mental Health Walk-In Clinic- Flowerâ€™s Cove</v>
      </c>
      <c r="B43" s="4" t="s">
        <v>139</v>
      </c>
      <c r="C43" s="4" t="s">
        <v>99</v>
      </c>
      <c r="D43" s="3" t="s">
        <v>138</v>
      </c>
      <c r="E43" s="3" t="s">
        <v>137</v>
      </c>
      <c r="F43" s="3"/>
      <c r="G43" s="3"/>
      <c r="H43" s="3"/>
    </row>
    <row r="44" spans="1:8" ht="120" x14ac:dyDescent="0.25">
      <c r="A44" s="7" t="str">
        <f>HYPERLINK("https://www.bridgethegapp.ca/adult/service-directory/doorways-mental-health-walk-in-clinic-forteau/","DoorWays Mental Health Walk-In Clinic- Forteau")</f>
        <v>DoorWays Mental Health Walk-In Clinic- Forteau</v>
      </c>
      <c r="B44" s="4" t="s">
        <v>142</v>
      </c>
      <c r="C44" s="4" t="s">
        <v>99</v>
      </c>
      <c r="D44" s="3" t="s">
        <v>141</v>
      </c>
      <c r="E44" s="3" t="s">
        <v>140</v>
      </c>
      <c r="F44" s="3"/>
      <c r="G44" s="3"/>
      <c r="H44" s="3"/>
    </row>
    <row r="45" spans="1:8" ht="135" x14ac:dyDescent="0.25">
      <c r="A45" s="7" t="str">
        <f>HYPERLINK("https://www.bridgethegapp.ca/adult/service-directory/doorways-mental-health-walk-in-clinic-gander/","DoorWays Mental Health Walk-In Clinic- Gander")</f>
        <v>DoorWays Mental Health Walk-In Clinic- Gander</v>
      </c>
      <c r="B45" s="4" t="s">
        <v>145</v>
      </c>
      <c r="C45" s="4" t="s">
        <v>109</v>
      </c>
      <c r="D45" s="4" t="s">
        <v>144</v>
      </c>
      <c r="E45" s="3" t="s">
        <v>143</v>
      </c>
      <c r="F45" s="3"/>
      <c r="G45" s="3"/>
      <c r="H45" s="3"/>
    </row>
    <row r="46" spans="1:8" ht="150" x14ac:dyDescent="0.25">
      <c r="A46" s="7" t="str">
        <f>HYPERLINK("https://www.bridgethegapp.ca/adult/service-directory/doorways-mental-health-walk-in-clinic-grand-bank/","DoorWays Mental Health Walk-In Clinic- Grand Bank")</f>
        <v>DoorWays Mental Health Walk-In Clinic- Grand Bank</v>
      </c>
      <c r="B46" s="4" t="s">
        <v>148</v>
      </c>
      <c r="C46" s="4" t="s">
        <v>128</v>
      </c>
      <c r="D46" s="4" t="s">
        <v>147</v>
      </c>
      <c r="E46" s="3" t="s">
        <v>146</v>
      </c>
      <c r="F46" s="3"/>
      <c r="G46" s="3"/>
      <c r="H46" s="3"/>
    </row>
    <row r="47" spans="1:8" ht="120" x14ac:dyDescent="0.25">
      <c r="A47" s="7" t="str">
        <f>HYPERLINK("https://www.bridgethegapp.ca/adult/service-directory/doorways-mental-health-walk-in-clinic-happy-valley-goose-bay/","DoorWays Mental Health Walk-In Clinic- Happy Valley Goose Bay")</f>
        <v>DoorWays Mental Health Walk-In Clinic- Happy Valley Goose Bay</v>
      </c>
      <c r="B47" s="4" t="s">
        <v>150</v>
      </c>
      <c r="C47" s="4"/>
      <c r="D47" s="3"/>
      <c r="E47" s="3" t="s">
        <v>149</v>
      </c>
      <c r="F47" s="3"/>
      <c r="G47" s="3"/>
      <c r="H47" s="3"/>
    </row>
    <row r="48" spans="1:8" ht="120" x14ac:dyDescent="0.25">
      <c r="A48" s="7" t="str">
        <f>HYPERLINK("https://www.bridgethegapp.ca/adult/service-directory/doorways-mental-health-walk-in-clinic-happy-valley-goose-bay-2/","DoorWays Mental Health Walk-In Clinic- Happy Valley-Goose Bay")</f>
        <v>DoorWays Mental Health Walk-In Clinic- Happy Valley-Goose Bay</v>
      </c>
      <c r="B48" s="4" t="s">
        <v>152</v>
      </c>
      <c r="C48" s="4" t="s">
        <v>99</v>
      </c>
      <c r="D48" s="3" t="s">
        <v>151</v>
      </c>
      <c r="E48" s="3" t="s">
        <v>149</v>
      </c>
      <c r="F48" s="3"/>
      <c r="G48" s="3"/>
      <c r="H48" s="3"/>
    </row>
    <row r="49" spans="1:8" ht="150" x14ac:dyDescent="0.25">
      <c r="A49" s="7" t="str">
        <f>HYPERLINK("https://www.bridgethegapp.ca/adult/service-directory/doorways-mental-health-walk-in-clinic-harbour-grace/","DoorWays Mental Health Walk-In Clinic- Harbour Grace")</f>
        <v>DoorWays Mental Health Walk-In Clinic- Harbour Grace</v>
      </c>
      <c r="B49" s="4" t="s">
        <v>155</v>
      </c>
      <c r="C49" s="4" t="s">
        <v>128</v>
      </c>
      <c r="D49" s="4" t="s">
        <v>154</v>
      </c>
      <c r="E49" s="3" t="s">
        <v>153</v>
      </c>
      <c r="F49" s="3"/>
      <c r="G49" s="3"/>
      <c r="H49" s="3"/>
    </row>
    <row r="50" spans="1:8" ht="180" x14ac:dyDescent="0.25">
      <c r="A50" s="7" t="str">
        <f>HYPERLINK("https://www.bridgethegapp.ca/adult/service-directory/doorways-mental-health-walk-in-clinic-holyrood/","DoorWays Mental Health Walk-In Clinic- Holyrood")</f>
        <v>DoorWays Mental Health Walk-In Clinic- Holyrood</v>
      </c>
      <c r="B50" s="4" t="s">
        <v>159</v>
      </c>
      <c r="C50" s="4" t="s">
        <v>157</v>
      </c>
      <c r="D50" s="4" t="s">
        <v>158</v>
      </c>
      <c r="E50" s="3" t="s">
        <v>156</v>
      </c>
      <c r="F50" s="3"/>
      <c r="G50" s="3"/>
      <c r="H50" s="3"/>
    </row>
    <row r="51" spans="1:8" ht="120" x14ac:dyDescent="0.25">
      <c r="A51" s="7" t="str">
        <f>HYPERLINK("https://www.bridgethegapp.ca/adult/service-directory/doorways-mental-health-walk-in-clinic-hopedale/","DoorWays Mental Health Walk-In Clinic- Hopedale")</f>
        <v>DoorWays Mental Health Walk-In Clinic- Hopedale</v>
      </c>
      <c r="B51" s="4" t="s">
        <v>161</v>
      </c>
      <c r="C51" s="4"/>
      <c r="D51" s="4" t="s">
        <v>160</v>
      </c>
      <c r="E51" s="3"/>
      <c r="F51" s="3"/>
      <c r="G51" s="3"/>
      <c r="H51" s="3"/>
    </row>
    <row r="52" spans="1:8" ht="120" x14ac:dyDescent="0.25">
      <c r="A52" s="7" t="str">
        <f>HYPERLINK("https://www.bridgethegapp.ca/adult/service-directory/doorways-mental-health-walk-in-clinic-labrador-city/","DoorWays Mental Health Walk-In Clinic- Labrador City")</f>
        <v>DoorWays Mental Health Walk-In Clinic- Labrador City</v>
      </c>
      <c r="B52" s="4" t="s">
        <v>164</v>
      </c>
      <c r="C52" s="4" t="s">
        <v>99</v>
      </c>
      <c r="D52" s="4" t="s">
        <v>163</v>
      </c>
      <c r="E52" s="3" t="s">
        <v>162</v>
      </c>
      <c r="F52" s="3"/>
      <c r="G52" s="3"/>
      <c r="H52" s="3"/>
    </row>
    <row r="53" spans="1:8" ht="120" x14ac:dyDescent="0.25">
      <c r="A53" s="7" t="str">
        <f>HYPERLINK("https://www.bridgethegapp.ca/adult/service-directory/doorways-mental-health-walk-in-clinic-nain/","DoorWays Mental Health Walk-In Clinic- Nain")</f>
        <v>DoorWays Mental Health Walk-In Clinic- Nain</v>
      </c>
      <c r="B53" s="4" t="s">
        <v>167</v>
      </c>
      <c r="C53" s="4"/>
      <c r="D53" s="3" t="s">
        <v>166</v>
      </c>
      <c r="E53" s="3" t="s">
        <v>165</v>
      </c>
      <c r="F53" s="3"/>
      <c r="G53" s="3"/>
      <c r="H53" s="3"/>
    </row>
    <row r="54" spans="1:8" ht="120" x14ac:dyDescent="0.25">
      <c r="A54" s="7" t="str">
        <f>HYPERLINK("https://www.bridgethegapp.ca/adult/service-directory/doorways-mental-health-walk-in-clinic-port-hope-simpson/","DoorWays Mental Health Walk-In Clinic- Port Hope Simpson")</f>
        <v>DoorWays Mental Health Walk-In Clinic- Port Hope Simpson</v>
      </c>
      <c r="B54" s="4" t="s">
        <v>169</v>
      </c>
      <c r="C54" s="4" t="s">
        <v>99</v>
      </c>
      <c r="D54" s="3" t="s">
        <v>168</v>
      </c>
      <c r="E54" s="3" t="s">
        <v>102</v>
      </c>
      <c r="F54" s="3"/>
      <c r="G54" s="3"/>
      <c r="H54" s="3"/>
    </row>
    <row r="55" spans="1:8" ht="120" x14ac:dyDescent="0.25">
      <c r="A55" s="7" t="str">
        <f>HYPERLINK("https://www.bridgethegapp.ca/adult/service-directory/doorways-mental-health-walk-in-clinic-port-saunders/","DoorWays Mental Health Walk-In Clinic- Port Saunders")</f>
        <v>DoorWays Mental Health Walk-In Clinic- Port Saunders</v>
      </c>
      <c r="B55" s="4" t="s">
        <v>101</v>
      </c>
      <c r="C55" s="4" t="s">
        <v>99</v>
      </c>
      <c r="D55" s="3" t="s">
        <v>171</v>
      </c>
      <c r="E55" s="3" t="s">
        <v>170</v>
      </c>
      <c r="F55" s="3"/>
      <c r="G55" s="3"/>
      <c r="H55" s="3"/>
    </row>
    <row r="56" spans="1:8" ht="120" x14ac:dyDescent="0.25">
      <c r="A56" s="7" t="str">
        <f>HYPERLINK("https://www.bridgethegapp.ca/adult/service-directory/doorways-mental-health-walk-in-clinic-st-anthony/","DoorWays Mental Health Walk-In Clinic- St. Anthony")</f>
        <v>DoorWays Mental Health Walk-In Clinic- St. Anthony</v>
      </c>
      <c r="B56" s="4" t="s">
        <v>174</v>
      </c>
      <c r="C56" s="4" t="s">
        <v>99</v>
      </c>
      <c r="D56" s="4" t="s">
        <v>173</v>
      </c>
      <c r="E56" s="3" t="s">
        <v>172</v>
      </c>
      <c r="F56" s="3"/>
      <c r="G56" s="3"/>
      <c r="H56" s="3"/>
    </row>
    <row r="57" spans="1:8" ht="210" x14ac:dyDescent="0.25">
      <c r="A57" s="7" t="str">
        <f>HYPERLINK("https://www.bridgethegapp.ca/adult/service-directory/doorways-mental-health-walk-in-clinics-st-johns/","DoorWays Mental Health Walk-In Clinic- St. Johnâ€™s")</f>
        <v>DoorWays Mental Health Walk-In Clinic- St. Johnâ€™s</v>
      </c>
      <c r="B57" s="4" t="s">
        <v>177</v>
      </c>
      <c r="C57" s="4" t="s">
        <v>128</v>
      </c>
      <c r="D57" s="3" t="s">
        <v>176</v>
      </c>
      <c r="E57" s="3" t="s">
        <v>175</v>
      </c>
      <c r="F57" s="3"/>
      <c r="G57" s="3"/>
      <c r="H57" s="3"/>
    </row>
    <row r="58" spans="1:8" ht="150" x14ac:dyDescent="0.25">
      <c r="A58" s="7" t="str">
        <f>HYPERLINK("https://www.bridgethegapp.ca/adult/service-directory/doorways-mental-health-walk-in-clinic-witless-bay/","DoorWays Mental Health Walk-In Clinic- Witless Bay")</f>
        <v>DoorWays Mental Health Walk-In Clinic- Witless Bay</v>
      </c>
      <c r="B58" s="4" t="s">
        <v>180</v>
      </c>
      <c r="C58" s="4" t="s">
        <v>128</v>
      </c>
      <c r="D58" s="3" t="s">
        <v>179</v>
      </c>
      <c r="E58" s="3" t="s">
        <v>178</v>
      </c>
      <c r="F58" s="3"/>
      <c r="G58" s="3"/>
      <c r="H58" s="3"/>
    </row>
    <row r="59" spans="1:8" ht="150" x14ac:dyDescent="0.25">
      <c r="A59" s="7" t="str">
        <f>HYPERLINK("https://www.bridgethegapp.ca/adult/service-directory/doorways-mental-health-walk-in-clinic-corner-brook/","DoorWays Mental Health Walk-In Clinic-Corner Brook")</f>
        <v>DoorWays Mental Health Walk-In Clinic-Corner Brook</v>
      </c>
      <c r="B59" s="4" t="s">
        <v>183</v>
      </c>
      <c r="C59" s="4" t="s">
        <v>128</v>
      </c>
      <c r="D59" s="3" t="s">
        <v>182</v>
      </c>
      <c r="E59" s="3" t="s">
        <v>181</v>
      </c>
      <c r="F59" s="3"/>
      <c r="G59" s="3"/>
      <c r="H59" s="3"/>
    </row>
    <row r="60" spans="1:8" ht="150" x14ac:dyDescent="0.25">
      <c r="A60" s="7" t="str">
        <f>HYPERLINK("https://www.bridgethegapp.ca/adult/service-directory/doorways-mental-health-walk-in-clinic-ferryland/","DoorWays Mental Health Walk-In Clinic-Ferryland")</f>
        <v>DoorWays Mental Health Walk-In Clinic-Ferryland</v>
      </c>
      <c r="B60" s="4" t="s">
        <v>186</v>
      </c>
      <c r="C60" s="4" t="s">
        <v>128</v>
      </c>
      <c r="D60" s="4" t="s">
        <v>185</v>
      </c>
      <c r="E60" s="3" t="s">
        <v>184</v>
      </c>
      <c r="F60" s="3"/>
      <c r="G60" s="3"/>
      <c r="H60" s="3"/>
    </row>
    <row r="61" spans="1:8" ht="120" x14ac:dyDescent="0.25">
      <c r="A61" s="7" t="str">
        <f>HYPERLINK("https://www.bridgethegapp.ca/adult/service-directory/doorways-mental-health-walk-in-clinic-labrador-city-2/","DoorWays Mental Health Walk-In Clinic-Labrador City")</f>
        <v>DoorWays Mental Health Walk-In Clinic-Labrador City</v>
      </c>
      <c r="B61" s="4" t="s">
        <v>150</v>
      </c>
      <c r="C61" s="4" t="s">
        <v>99</v>
      </c>
      <c r="D61" s="3" t="s">
        <v>187</v>
      </c>
      <c r="E61" s="3" t="s">
        <v>162</v>
      </c>
      <c r="F61" s="3"/>
      <c r="G61" s="3"/>
      <c r="H61" s="3"/>
    </row>
    <row r="62" spans="1:8" ht="180" x14ac:dyDescent="0.25">
      <c r="A62" s="7" t="str">
        <f>HYPERLINK("https://www.bridgethegapp.ca/adult/service-directory/doorways-mental-health-walk-in-clinic-marystown/","DoorWays Mental Health Walk-In Clinic-Marystown")</f>
        <v>DoorWays Mental Health Walk-In Clinic-Marystown</v>
      </c>
      <c r="B62" s="4" t="s">
        <v>191</v>
      </c>
      <c r="C62" s="4" t="s">
        <v>189</v>
      </c>
      <c r="D62" s="4" t="s">
        <v>190</v>
      </c>
      <c r="E62" s="3" t="s">
        <v>188</v>
      </c>
      <c r="F62" s="3"/>
      <c r="G62" s="3"/>
      <c r="H62" s="3"/>
    </row>
    <row r="63" spans="1:8" ht="120" x14ac:dyDescent="0.25">
      <c r="A63" s="7" t="str">
        <f>HYPERLINK("https://www.bridgethegapp.ca/adult/service-directory/doorways-mental-health-walk-in-clinic-roddickton/","DoorWays Mental Health Walk-In Clinic-Roddickton")</f>
        <v>DoorWays Mental Health Walk-In Clinic-Roddickton</v>
      </c>
      <c r="B63" s="4" t="s">
        <v>194</v>
      </c>
      <c r="C63" s="4" t="s">
        <v>99</v>
      </c>
      <c r="D63" s="3" t="s">
        <v>193</v>
      </c>
      <c r="E63" s="3" t="s">
        <v>192</v>
      </c>
      <c r="F63" s="3"/>
      <c r="G63" s="3"/>
      <c r="H63" s="3"/>
    </row>
    <row r="64" spans="1:8" ht="150" x14ac:dyDescent="0.25">
      <c r="A64" s="7" t="str">
        <f>HYPERLINK("https://www.bridgethegapp.ca/adult/service-directory/doorways-mental-health-walk-in-clinic-stephenvil/","DoorWays Mental Health Walk-In Clinic-Stephenville")</f>
        <v>DoorWays Mental Health Walk-In Clinic-Stephenville</v>
      </c>
      <c r="B64" s="4" t="s">
        <v>197</v>
      </c>
      <c r="C64" s="4" t="s">
        <v>128</v>
      </c>
      <c r="D64" s="3" t="s">
        <v>196</v>
      </c>
      <c r="E64" s="3" t="s">
        <v>195</v>
      </c>
      <c r="F64" s="3"/>
      <c r="G64" s="3"/>
      <c r="H64" s="3"/>
    </row>
    <row r="65" spans="1:8" ht="180" x14ac:dyDescent="0.25">
      <c r="A65" s="7" t="str">
        <f>HYPERLINK("https://www.bridgethegapp.ca/adult/service-directory/doorways-mental-health-walk-in-clinic-whitbourne/","DoorWays Mental Health Walk-In Clinic-Whitbourne")</f>
        <v>DoorWays Mental Health Walk-In Clinic-Whitbourne</v>
      </c>
      <c r="B65" s="4" t="s">
        <v>201</v>
      </c>
      <c r="C65" s="4" t="s">
        <v>199</v>
      </c>
      <c r="D65" s="4" t="s">
        <v>200</v>
      </c>
      <c r="E65" s="3" t="s">
        <v>198</v>
      </c>
      <c r="F65" s="3"/>
      <c r="G65" s="3"/>
      <c r="H65" s="3"/>
    </row>
    <row r="66" spans="1:8" ht="60" x14ac:dyDescent="0.25">
      <c r="A66" s="7" t="str">
        <f>HYPERLINK("https://www.bridgethegapp.ca/adult/service-directory/eating-disorder-foundation-of-newfoundland-and-labrador/","Eating Disorder Foundation of Newfoundland and Labrador")</f>
        <v>Eating Disorder Foundation of Newfoundland and Labrador</v>
      </c>
      <c r="B66" s="3" t="s">
        <v>205</v>
      </c>
      <c r="C66" s="4" t="s">
        <v>203</v>
      </c>
      <c r="D66" s="4" t="s">
        <v>204</v>
      </c>
      <c r="E66" s="3" t="s">
        <v>202</v>
      </c>
      <c r="F66" s="3"/>
      <c r="G66" s="3"/>
      <c r="H66" s="3" t="s">
        <v>206</v>
      </c>
    </row>
    <row r="67" spans="1:8" ht="60" x14ac:dyDescent="0.25">
      <c r="A67" s="7" t="str">
        <f>HYPERLINK("https://www.bridgethegapp.ca/adult/service-directory/family-care-waterford-hospital/","Family Care, Waterford Hospital")</f>
        <v>Family Care, Waterford Hospital</v>
      </c>
      <c r="B67" s="3" t="s">
        <v>209</v>
      </c>
      <c r="C67" s="4" t="s">
        <v>208</v>
      </c>
      <c r="D67" s="3"/>
      <c r="E67" s="3" t="s">
        <v>207</v>
      </c>
      <c r="F67" s="3"/>
      <c r="G67" s="3"/>
      <c r="H67" s="3"/>
    </row>
    <row r="68" spans="1:8" ht="45" x14ac:dyDescent="0.25">
      <c r="A68" s="7" t="str">
        <f>HYPERLINK("https://www.bridgethegapp.ca/adult/service-directory/gambling-helpline/","Gambling Help Line")</f>
        <v>Gambling Help Line</v>
      </c>
      <c r="B68" s="3" t="s">
        <v>212</v>
      </c>
      <c r="C68" s="4" t="s">
        <v>211</v>
      </c>
      <c r="D68" s="3"/>
      <c r="E68" s="3" t="s">
        <v>210</v>
      </c>
      <c r="F68" s="3"/>
      <c r="G68" s="3"/>
      <c r="H68" s="3"/>
    </row>
    <row r="69" spans="1:8" ht="165" x14ac:dyDescent="0.25">
      <c r="A69" s="7" t="str">
        <f>HYPERLINK("https://www.bridgethegapp.ca/adult/service-directory/healthline-811-or-tty-1-888-709-3555/","HealthLine 811 or TTY 1-888-709-3555")</f>
        <v>HealthLine 811 or TTY 1-888-709-3555</v>
      </c>
      <c r="B69" s="3" t="s">
        <v>215</v>
      </c>
      <c r="C69" s="4" t="s">
        <v>214</v>
      </c>
      <c r="D69" s="3"/>
      <c r="E69" s="3" t="s">
        <v>213</v>
      </c>
      <c r="F69" s="3"/>
      <c r="G69" s="3"/>
      <c r="H69" s="3"/>
    </row>
    <row r="70" spans="1:8" ht="60" x14ac:dyDescent="0.25">
      <c r="A70" s="7" t="str">
        <f>HYPERLINK("https://www.bridgethegapp.ca/adult/service-directory/hope-program-healthy-opportunities-for-people-with-eating-disorders/","HOPE Program â€“ Healthy Opportunities for People with Eating Disorders")</f>
        <v>HOPE Program â€“ Healthy Opportunities for People with Eating Disorders</v>
      </c>
      <c r="B70" s="3" t="s">
        <v>219</v>
      </c>
      <c r="C70" s="4" t="s">
        <v>217</v>
      </c>
      <c r="D70" s="4" t="s">
        <v>218</v>
      </c>
      <c r="E70" s="3" t="s">
        <v>216</v>
      </c>
      <c r="F70" s="3"/>
      <c r="G70" s="3"/>
      <c r="H70" s="3" t="s">
        <v>220</v>
      </c>
    </row>
    <row r="71" spans="1:8" ht="45" x14ac:dyDescent="0.25">
      <c r="A71" s="7" t="str">
        <f>HYPERLINK("https://www.bridgethegapp.ca/adult/service-directory/hope-valley-centre-addictions-treatment-for-individuals-12-18-yrs/","Hope Valley Centre (addictions treatment for individuals 12-18 yrs)")</f>
        <v>Hope Valley Centre (addictions treatment for individuals 12-18 yrs)</v>
      </c>
      <c r="B71" s="3" t="s">
        <v>224</v>
      </c>
      <c r="C71" s="4" t="s">
        <v>222</v>
      </c>
      <c r="D71" s="4" t="s">
        <v>223</v>
      </c>
      <c r="E71" s="3" t="s">
        <v>221</v>
      </c>
      <c r="F71" s="3"/>
      <c r="G71" s="3"/>
      <c r="H71" s="3" t="s">
        <v>225</v>
      </c>
    </row>
    <row r="72" spans="1:8" ht="45" x14ac:dyDescent="0.25">
      <c r="A72" s="7" t="str">
        <f>HYPERLINK("https://www.bridgethegapp.ca/adult/service-directory/interpreting-services-of-newfoundland-and-labrador-inc/","Interpreting Services of Newfoundland and Labrador Inc.")</f>
        <v>Interpreting Services of Newfoundland and Labrador Inc.</v>
      </c>
      <c r="B72" s="3" t="s">
        <v>228</v>
      </c>
      <c r="C72" s="4"/>
      <c r="D72" s="4" t="s">
        <v>227</v>
      </c>
      <c r="E72" s="3" t="s">
        <v>226</v>
      </c>
      <c r="F72" s="3"/>
      <c r="G72" s="3" t="s">
        <v>229</v>
      </c>
      <c r="H72" s="3" t="s">
        <v>230</v>
      </c>
    </row>
    <row r="73" spans="1:8" ht="75" x14ac:dyDescent="0.25">
      <c r="A73" s="7" t="str">
        <f>HYPERLINK("https://www.bridgethegapp.ca/adult/service-directory/kids-help-phone/","Kids Help Phone")</f>
        <v>Kids Help Phone</v>
      </c>
      <c r="B73" s="3" t="s">
        <v>234</v>
      </c>
      <c r="C73" s="4" t="s">
        <v>232</v>
      </c>
      <c r="D73" s="3" t="s">
        <v>233</v>
      </c>
      <c r="E73" s="3" t="s">
        <v>231</v>
      </c>
      <c r="F73" s="3"/>
      <c r="G73" s="3" t="s">
        <v>235</v>
      </c>
      <c r="H73" s="3"/>
    </row>
    <row r="74" spans="1:8" ht="60" x14ac:dyDescent="0.25">
      <c r="A74" s="7" t="str">
        <f>HYPERLINK("https://www.bridgethegapp.ca/adult/service-directory/lgbtq-youth-group-st-johns/","LGBTQ Youth Group â€“ St. Johnâ€™s")</f>
        <v>LGBTQ Youth Group â€“ St. Johnâ€™s</v>
      </c>
      <c r="B74" s="3" t="s">
        <v>239</v>
      </c>
      <c r="C74" s="4" t="s">
        <v>237</v>
      </c>
      <c r="D74" s="3" t="s">
        <v>238</v>
      </c>
      <c r="E74" s="3" t="s">
        <v>236</v>
      </c>
      <c r="F74" s="3" t="s">
        <v>236</v>
      </c>
      <c r="G74" s="3"/>
      <c r="H74" s="3"/>
    </row>
    <row r="75" spans="1:8" ht="60" x14ac:dyDescent="0.25">
      <c r="A75" s="7" t="str">
        <f>HYPERLINK("https://www.bridgethegapp.ca/adult/service-directory/lgbtq-youth-group-st-johns-planned-parenthood-nl-sexual-health-centre/","LGBTQ Youth Group â€“ St. Johnâ€™s â€“ Planned Parenthood NL Sexual Health Centre")</f>
        <v>LGBTQ Youth Group â€“ St. Johnâ€™s â€“ Planned Parenthood NL Sexual Health Centre</v>
      </c>
      <c r="B75" s="3" t="s">
        <v>241</v>
      </c>
      <c r="C75" s="4" t="s">
        <v>240</v>
      </c>
      <c r="D75" s="3" t="s">
        <v>238</v>
      </c>
      <c r="E75" s="3" t="s">
        <v>236</v>
      </c>
      <c r="F75" s="3"/>
      <c r="G75" s="3"/>
      <c r="H75" s="3"/>
    </row>
    <row r="76" spans="1:8" ht="75" x14ac:dyDescent="0.25">
      <c r="A76" s="7" t="str">
        <f>HYPERLINK("https://www.bridgethegapp.ca/adult/service-directory/lgbtq-mun/","LGBTQ-MUN")</f>
        <v>LGBTQ-MUN</v>
      </c>
      <c r="B76" s="3" t="s">
        <v>245</v>
      </c>
      <c r="C76" s="4" t="s">
        <v>243</v>
      </c>
      <c r="D76" s="3" t="s">
        <v>244</v>
      </c>
      <c r="E76" s="3" t="s">
        <v>242</v>
      </c>
      <c r="F76" s="3"/>
      <c r="G76" s="3"/>
      <c r="H76" s="3"/>
    </row>
    <row r="77" spans="1:8" ht="30" x14ac:dyDescent="0.25">
      <c r="A77" s="7" t="str">
        <f>HYPERLINK("https://www.bridgethegapp.ca/adult/service-directory/mental-health-addictions-outreach/","Mental Health &amp; Addictions Outreach")</f>
        <v>Mental Health &amp; Addictions Outreach</v>
      </c>
      <c r="B77" s="3"/>
      <c r="C77" s="4" t="s">
        <v>85</v>
      </c>
      <c r="D77" s="3"/>
      <c r="E77" s="3" t="s">
        <v>246</v>
      </c>
      <c r="F77" s="3"/>
      <c r="G77" s="3"/>
      <c r="H77" s="3"/>
    </row>
    <row r="78" spans="1:8" ht="60" x14ac:dyDescent="0.25">
      <c r="A78" s="7" t="str">
        <f>HYPERLINK("https://www.bridgethegapp.ca/adult/service-directory/mental-health-and-addictions-acute-care-services-gander/","Mental Health and Addictions Acute Care Services â€“ Gander")</f>
        <v>Mental Health and Addictions Acute Care Services â€“ Gander</v>
      </c>
      <c r="B78" s="3"/>
      <c r="C78" s="4" t="s">
        <v>26</v>
      </c>
      <c r="D78" s="4" t="s">
        <v>248</v>
      </c>
      <c r="E78" s="3" t="s">
        <v>247</v>
      </c>
      <c r="F78" s="3"/>
      <c r="G78" s="3"/>
      <c r="H78" s="3"/>
    </row>
    <row r="79" spans="1:8" ht="60" x14ac:dyDescent="0.25">
      <c r="A79" s="7" t="str">
        <f>HYPERLINK("https://www.bridgethegapp.ca/adult/service-directory/mental-health-and-addictions-acute-care-services-grand-falls-winsor/","Mental Health and Addictions Acute Care Services â€“ Grand Falls Winsor")</f>
        <v>Mental Health and Addictions Acute Care Services â€“ Grand Falls Winsor</v>
      </c>
      <c r="B79" s="3" t="s">
        <v>251</v>
      </c>
      <c r="C79" s="4" t="s">
        <v>85</v>
      </c>
      <c r="D79" s="4" t="s">
        <v>250</v>
      </c>
      <c r="E79" s="3" t="s">
        <v>249</v>
      </c>
      <c r="F79" s="3"/>
      <c r="G79" s="3"/>
      <c r="H79" s="3"/>
    </row>
    <row r="80" spans="1:8" ht="45" x14ac:dyDescent="0.25">
      <c r="A80" s="7" t="str">
        <f>HYPERLINK("https://www.bridgethegapp.ca/adult/service-directory/mental-health-and-addictions-counselling-brookfield-bonnews-health-centre/","Mental Health and Addictions Counselling  â€“ Brookfield Bonnews Health Centre")</f>
        <v>Mental Health and Addictions Counselling  â€“ Brookfield Bonnews Health Centre</v>
      </c>
      <c r="B80" s="3" t="s">
        <v>251</v>
      </c>
      <c r="C80" s="4" t="s">
        <v>85</v>
      </c>
      <c r="D80" s="4" t="s">
        <v>253</v>
      </c>
      <c r="E80" s="3" t="s">
        <v>252</v>
      </c>
      <c r="F80" s="3"/>
      <c r="G80" s="3"/>
      <c r="H80" s="3"/>
    </row>
    <row r="81" spans="1:8" ht="60" x14ac:dyDescent="0.25">
      <c r="A81" s="7" t="str">
        <f>HYPERLINK("https://www.bridgethegapp.ca/adult/service-directory/mental-health-and-addictions-counselling-churchill-falls-clinic/","Mental Health and Addictions Counselling  â€“ Churchill Falls Clinic")</f>
        <v>Mental Health and Addictions Counselling  â€“ Churchill Falls Clinic</v>
      </c>
      <c r="B81" s="3" t="s">
        <v>251</v>
      </c>
      <c r="C81" s="4" t="s">
        <v>85</v>
      </c>
      <c r="D81" s="4" t="s">
        <v>254</v>
      </c>
      <c r="E81" s="3" t="s">
        <v>81</v>
      </c>
      <c r="F81" s="3"/>
      <c r="G81" s="3"/>
      <c r="H81" s="3" t="s">
        <v>255</v>
      </c>
    </row>
    <row r="82" spans="1:8" ht="135" x14ac:dyDescent="0.25">
      <c r="A82" s="7" t="str">
        <f>HYPERLINK("https://www.bridgethegapp.ca/adult/service-directory/mental-health-and-addictions-counselling-deer-lake/","Mental Health and Addictions Counselling  â€“ Deer Lake")</f>
        <v>Mental Health and Addictions Counselling  â€“ Deer Lake</v>
      </c>
      <c r="B82" s="3" t="s">
        <v>251</v>
      </c>
      <c r="C82" s="4" t="s">
        <v>256</v>
      </c>
      <c r="D82" s="3" t="s">
        <v>106</v>
      </c>
      <c r="E82" s="3" t="s">
        <v>105</v>
      </c>
      <c r="F82" s="3"/>
      <c r="G82" s="3"/>
      <c r="H82" s="3"/>
    </row>
    <row r="83" spans="1:8" ht="90" x14ac:dyDescent="0.25">
      <c r="A83" s="7" t="str">
        <f>HYPERLINK("https://www.bridgethegapp.ca/adult/service-directory/mental-health-and-addictions-counselling-flowers-cove/","Mental Health and Addictions Counselling  â€“ Flowerâ€™s Cove")</f>
        <v>Mental Health and Addictions Counselling  â€“ Flowerâ€™s Cove</v>
      </c>
      <c r="B83" s="3" t="s">
        <v>251</v>
      </c>
      <c r="C83" s="4" t="s">
        <v>258</v>
      </c>
      <c r="D83" s="4" t="s">
        <v>259</v>
      </c>
      <c r="E83" s="3" t="s">
        <v>257</v>
      </c>
      <c r="F83" s="3"/>
      <c r="G83" s="3"/>
      <c r="H83" s="3" t="s">
        <v>260</v>
      </c>
    </row>
    <row r="84" spans="1:8" ht="60" x14ac:dyDescent="0.25">
      <c r="A84" s="7" t="str">
        <f>HYPERLINK("https://www.bridgethegapp.ca/adult/service-directory/mental-health-and-addictions-counselling-fogo-island-health-centre/","Mental Health and Addictions Counselling  â€“ Fogo Island Health Centre")</f>
        <v>Mental Health and Addictions Counselling  â€“ Fogo Island Health Centre</v>
      </c>
      <c r="B84" s="3" t="s">
        <v>251</v>
      </c>
      <c r="C84" s="4" t="s">
        <v>85</v>
      </c>
      <c r="D84" s="4" t="s">
        <v>262</v>
      </c>
      <c r="E84" s="3" t="s">
        <v>261</v>
      </c>
      <c r="F84" s="3"/>
      <c r="G84" s="3"/>
      <c r="H84" s="3"/>
    </row>
    <row r="85" spans="1:8" ht="75" x14ac:dyDescent="0.25">
      <c r="A85" s="7" t="str">
        <f>HYPERLINK("https://www.bridgethegapp.ca/adult/service-directory/mental-health-and-addictions-counselling-forteau-clinic/","Mental Health and Addictions Counselling  â€“ Forteau Clinic")</f>
        <v>Mental Health and Addictions Counselling  â€“ Forteau Clinic</v>
      </c>
      <c r="B85" s="3" t="s">
        <v>251</v>
      </c>
      <c r="C85" s="4" t="s">
        <v>258</v>
      </c>
      <c r="D85" s="4" t="s">
        <v>264</v>
      </c>
      <c r="E85" s="3" t="s">
        <v>263</v>
      </c>
      <c r="F85" s="3"/>
      <c r="G85" s="3"/>
      <c r="H85" s="3"/>
    </row>
    <row r="86" spans="1:8" ht="60" x14ac:dyDescent="0.25">
      <c r="A86" s="7" t="str">
        <f>HYPERLINK("https://www.bridgethegapp.ca/adult/service-directory/mental-health-and-addictions-counselling-grand-falls-windsor/","Mental Health and Addictions Counselling  â€“ Grand Falls-Windsor")</f>
        <v>Mental Health and Addictions Counselling  â€“ Grand Falls-Windsor</v>
      </c>
      <c r="B86" s="3" t="s">
        <v>251</v>
      </c>
      <c r="C86" s="4" t="s">
        <v>85</v>
      </c>
      <c r="D86" s="4" t="s">
        <v>265</v>
      </c>
      <c r="E86" s="3" t="s">
        <v>108</v>
      </c>
      <c r="F86" s="3"/>
      <c r="G86" s="3"/>
      <c r="H86" s="3" t="s">
        <v>112</v>
      </c>
    </row>
    <row r="87" spans="1:8" ht="75" x14ac:dyDescent="0.25">
      <c r="A87" s="7" t="str">
        <f>HYPERLINK("https://www.bridgethegapp.ca/adult/service-directory/mental-health-and-addictions-counselling-happy-valley-goose-bay-labrador-health-centre/","Mental Health and Addictions Counselling  â€“ Happy Valley-Goose Bay â€“ Labrador Health Centre")</f>
        <v>Mental Health and Addictions Counselling  â€“ Happy Valley-Goose Bay â€“ Labrador Health Centre</v>
      </c>
      <c r="B87" s="3" t="s">
        <v>251</v>
      </c>
      <c r="C87" s="4" t="s">
        <v>258</v>
      </c>
      <c r="D87" s="4" t="s">
        <v>266</v>
      </c>
      <c r="E87" s="3" t="s">
        <v>149</v>
      </c>
      <c r="F87" s="3"/>
      <c r="G87" s="3"/>
      <c r="H87" s="3" t="s">
        <v>267</v>
      </c>
    </row>
    <row r="88" spans="1:8" ht="45" x14ac:dyDescent="0.25">
      <c r="A88" s="7" t="str">
        <f>HYPERLINK("https://www.bridgethegapp.ca/adult/service-directory/mental-health-and-addictions-counselling-hopedale-clinic/","Mental Health and Addictions Counselling  â€“ Hopedale Clinic")</f>
        <v>Mental Health and Addictions Counselling  â€“ Hopedale Clinic</v>
      </c>
      <c r="B88" s="3" t="s">
        <v>251</v>
      </c>
      <c r="C88" s="4" t="s">
        <v>258</v>
      </c>
      <c r="D88" s="4" t="s">
        <v>269</v>
      </c>
      <c r="E88" s="3" t="s">
        <v>268</v>
      </c>
      <c r="F88" s="3"/>
      <c r="G88" s="3"/>
      <c r="H88" s="3"/>
    </row>
    <row r="89" spans="1:8" ht="90" x14ac:dyDescent="0.25">
      <c r="A89" s="7" t="str">
        <f>HYPERLINK("https://www.bridgethegapp.ca/adult/service-directory/mental-health-and-addictions-counselling-labrador-city-labrador-west-health-centre/","Mental Health and Addictions Counselling  â€“ Labrador City â€“ Labrador West Health Centre")</f>
        <v>Mental Health and Addictions Counselling  â€“ Labrador City â€“ Labrador West Health Centre</v>
      </c>
      <c r="B89" s="3" t="s">
        <v>251</v>
      </c>
      <c r="C89" s="4" t="s">
        <v>85</v>
      </c>
      <c r="D89" s="4" t="s">
        <v>270</v>
      </c>
      <c r="E89" s="3" t="s">
        <v>162</v>
      </c>
      <c r="F89" s="3"/>
      <c r="G89" s="3"/>
      <c r="H89" s="3" t="s">
        <v>271</v>
      </c>
    </row>
    <row r="90" spans="1:8" ht="60" x14ac:dyDescent="0.25">
      <c r="A90" s="7" t="str">
        <f>HYPERLINK("https://www.bridgethegapp.ca/adult/service-directory/mental-health-and-addictions-counselling-makkovik-clinic/","Mental Health and Addictions Counselling  â€“ Makkovik Clinic")</f>
        <v>Mental Health and Addictions Counselling  â€“ Makkovik Clinic</v>
      </c>
      <c r="B90" s="3" t="s">
        <v>251</v>
      </c>
      <c r="C90" s="4" t="s">
        <v>85</v>
      </c>
      <c r="D90" s="4" t="s">
        <v>273</v>
      </c>
      <c r="E90" s="3" t="s">
        <v>272</v>
      </c>
      <c r="F90" s="3"/>
      <c r="G90" s="3"/>
      <c r="H90" s="3"/>
    </row>
    <row r="91" spans="1:8" ht="60" x14ac:dyDescent="0.25">
      <c r="A91" s="7" t="str">
        <f>HYPERLINK("https://www.bridgethegapp.ca/adult/service-directory/mental-health-and-addictions-counselling-nain-clinic/","Mental Health and Addictions Counselling  â€“ Nain Clinic")</f>
        <v>Mental Health and Addictions Counselling  â€“ Nain Clinic</v>
      </c>
      <c r="B91" s="3" t="s">
        <v>251</v>
      </c>
      <c r="C91" s="4" t="s">
        <v>85</v>
      </c>
      <c r="D91" s="4" t="s">
        <v>275</v>
      </c>
      <c r="E91" s="3" t="s">
        <v>274</v>
      </c>
      <c r="F91" s="3"/>
      <c r="G91" s="3"/>
      <c r="H91" s="3" t="s">
        <v>276</v>
      </c>
    </row>
    <row r="92" spans="1:8" ht="60" x14ac:dyDescent="0.25">
      <c r="A92" s="7" t="str">
        <f>HYPERLINK("https://www.bridgethegapp.ca/adult/service-directory/mental-health-and-addictions-counselling-natuashish-clinic/","Mental Health and Addictions Counselling  â€“ Natuashish Clinic")</f>
        <v>Mental Health and Addictions Counselling  â€“ Natuashish Clinic</v>
      </c>
      <c r="B92" s="3" t="s">
        <v>251</v>
      </c>
      <c r="C92" s="4"/>
      <c r="D92" s="4" t="s">
        <v>278</v>
      </c>
      <c r="E92" s="3" t="s">
        <v>277</v>
      </c>
      <c r="F92" s="3"/>
      <c r="G92" s="3"/>
      <c r="H92" s="3" t="s">
        <v>279</v>
      </c>
    </row>
    <row r="93" spans="1:8" ht="135" x14ac:dyDescent="0.25">
      <c r="A93" s="7" t="str">
        <f>HYPERLINK("https://www.bridgethegapp.ca/adult/service-directory/mental-health-and-addictions-counselling-norris-point/","Mental Health and Addictions Counselling  â€“ Norris Point")</f>
        <v>Mental Health and Addictions Counselling  â€“ Norris Point</v>
      </c>
      <c r="B93" s="3" t="s">
        <v>251</v>
      </c>
      <c r="C93" s="4" t="s">
        <v>256</v>
      </c>
      <c r="D93" s="3" t="s">
        <v>114</v>
      </c>
      <c r="E93" s="3" t="s">
        <v>280</v>
      </c>
      <c r="F93" s="3"/>
      <c r="G93" s="3"/>
      <c r="H93" s="3"/>
    </row>
    <row r="94" spans="1:8" ht="90" x14ac:dyDescent="0.25">
      <c r="A94" s="7" t="str">
        <f>HYPERLINK("https://www.bridgethegapp.ca/adult/service-directory/mental-health-and-addictions-counselling-port-hope-simpson-clinic/","Mental Health and Addictions Counselling  â€“ Port Hope Simpson Clinic")</f>
        <v>Mental Health and Addictions Counselling  â€“ Port Hope Simpson Clinic</v>
      </c>
      <c r="B94" s="3" t="s">
        <v>251</v>
      </c>
      <c r="C94" s="4" t="s">
        <v>85</v>
      </c>
      <c r="D94" s="4" t="s">
        <v>281</v>
      </c>
      <c r="E94" s="3" t="s">
        <v>102</v>
      </c>
      <c r="F94" s="3"/>
      <c r="G94" s="3"/>
      <c r="H94" s="3" t="s">
        <v>282</v>
      </c>
    </row>
    <row r="95" spans="1:8" ht="135" x14ac:dyDescent="0.25">
      <c r="A95" s="7" t="str">
        <f>HYPERLINK("https://www.bridgethegapp.ca/adult/service-directory/mental-health-and-addictions-counselling-port-saunders/","Mental Health and Addictions Counselling  â€“ Port Saunders")</f>
        <v>Mental Health and Addictions Counselling  â€“ Port Saunders</v>
      </c>
      <c r="B95" s="3" t="s">
        <v>251</v>
      </c>
      <c r="C95" s="4" t="s">
        <v>256</v>
      </c>
      <c r="D95" s="3" t="s">
        <v>171</v>
      </c>
      <c r="E95" s="3" t="s">
        <v>283</v>
      </c>
      <c r="F95" s="3"/>
      <c r="G95" s="3"/>
      <c r="H95" s="3"/>
    </row>
    <row r="96" spans="1:8" ht="75" x14ac:dyDescent="0.25">
      <c r="A96" s="7" t="str">
        <f>HYPERLINK("https://www.bridgethegapp.ca/adult/service-directory/mental-health-and-addictions-counselling-springdale/","Mental Health and Addictions Counselling  â€“ Springdale")</f>
        <v>Mental Health and Addictions Counselling  â€“ Springdale</v>
      </c>
      <c r="B96" s="3" t="s">
        <v>251</v>
      </c>
      <c r="C96" s="4" t="s">
        <v>85</v>
      </c>
      <c r="D96" s="4" t="s">
        <v>285</v>
      </c>
      <c r="E96" s="3" t="s">
        <v>284</v>
      </c>
      <c r="F96" s="3"/>
      <c r="G96" s="3"/>
      <c r="H96" s="3" t="s">
        <v>286</v>
      </c>
    </row>
    <row r="97" spans="1:8" ht="60" x14ac:dyDescent="0.25">
      <c r="A97" s="7" t="str">
        <f>HYPERLINK("https://www.bridgethegapp.ca/adult/service-directory/mental-health-and-addictions-counselling-st-anthony-charles-s-curtis-memorial-hospital/","Mental Health and Addictions Counselling  â€“ St Anthony â€“ Charles S. Curtis Memorial Hospital")</f>
        <v>Mental Health and Addictions Counselling  â€“ St Anthony â€“ Charles S. Curtis Memorial Hospital</v>
      </c>
      <c r="B97" s="3" t="s">
        <v>251</v>
      </c>
      <c r="C97" s="4"/>
      <c r="D97" s="4" t="s">
        <v>287</v>
      </c>
      <c r="E97" s="3" t="s">
        <v>172</v>
      </c>
      <c r="F97" s="3"/>
      <c r="G97" s="3"/>
      <c r="H97" s="3" t="s">
        <v>288</v>
      </c>
    </row>
    <row r="98" spans="1:8" ht="90" x14ac:dyDescent="0.25">
      <c r="A98" s="7" t="str">
        <f>HYPERLINK("https://www.bridgethegapp.ca/adult/service-directory/mental-health-and-addictions-counselling-st-albans/","Mental Health and Addictions Counselling  â€“ St. Albanâ€™s")</f>
        <v>Mental Health and Addictions Counselling  â€“ St. Albanâ€™s</v>
      </c>
      <c r="B98" s="3" t="s">
        <v>251</v>
      </c>
      <c r="C98" s="4" t="s">
        <v>85</v>
      </c>
      <c r="D98" s="4" t="s">
        <v>290</v>
      </c>
      <c r="E98" s="3" t="s">
        <v>289</v>
      </c>
      <c r="F98" s="3"/>
      <c r="G98" s="3"/>
      <c r="H98" s="3"/>
    </row>
    <row r="99" spans="1:8" ht="60" x14ac:dyDescent="0.25">
      <c r="A99" s="7" t="str">
        <f>HYPERLINK("https://www.bridgethegapp.ca/adult/service-directory/mental-health-and-addictions-counselling-twillingate/","Mental Health and Addictions Counselling  â€“ Twillingate")</f>
        <v>Mental Health and Addictions Counselling  â€“ Twillingate</v>
      </c>
      <c r="B99" s="3" t="s">
        <v>251</v>
      </c>
      <c r="C99" s="4" t="s">
        <v>85</v>
      </c>
      <c r="D99" s="4" t="s">
        <v>292</v>
      </c>
      <c r="E99" s="3" t="s">
        <v>291</v>
      </c>
      <c r="F99" s="3"/>
      <c r="G99" s="3"/>
      <c r="H99" s="3"/>
    </row>
    <row r="100" spans="1:8" ht="30" x14ac:dyDescent="0.25">
      <c r="A100" s="7" t="str">
        <f>HYPERLINK("https://www.bridgethegapp.ca/adult/service-directory/mental-health-and-addictions-counselling-baie-verte/","Mental Health and Addictions Counselling â€“ Baie Verte")</f>
        <v>Mental Health and Addictions Counselling â€“ Baie Verte</v>
      </c>
      <c r="B100" s="3" t="s">
        <v>251</v>
      </c>
      <c r="C100" s="4" t="s">
        <v>85</v>
      </c>
      <c r="D100" s="4" t="s">
        <v>294</v>
      </c>
      <c r="E100" s="3" t="s">
        <v>293</v>
      </c>
      <c r="F100" s="3"/>
      <c r="G100" s="3"/>
      <c r="H100" s="3" t="s">
        <v>295</v>
      </c>
    </row>
    <row r="101" spans="1:8" ht="135" x14ac:dyDescent="0.25">
      <c r="A101" s="7" t="str">
        <f>HYPERLINK("https://www.bridgethegapp.ca/adult/service-directory/mental-health-and-addictions-counselling-burgeo/","Mental Health and Addictions Counselling â€“ Burgeo")</f>
        <v>Mental Health and Addictions Counselling â€“ Burgeo</v>
      </c>
      <c r="B101" s="3" t="s">
        <v>251</v>
      </c>
      <c r="C101" s="4" t="s">
        <v>256</v>
      </c>
      <c r="D101" s="3" t="s">
        <v>100</v>
      </c>
      <c r="E101" s="3" t="s">
        <v>98</v>
      </c>
      <c r="F101" s="3"/>
      <c r="G101" s="3"/>
      <c r="H101" s="3"/>
    </row>
    <row r="102" spans="1:8" ht="120" x14ac:dyDescent="0.25">
      <c r="A102" s="7" t="str">
        <f>HYPERLINK("https://www.bridgethegapp.ca/adult/service-directory/mental-health-and-addictions-counselling-corner-brook/","Mental Health and Addictions Counselling â€“ Corner Brook")</f>
        <v>Mental Health and Addictions Counselling â€“ Corner Brook</v>
      </c>
      <c r="B102" s="3" t="s">
        <v>251</v>
      </c>
      <c r="C102" s="4" t="s">
        <v>297</v>
      </c>
      <c r="D102" s="3"/>
      <c r="E102" s="3" t="s">
        <v>296</v>
      </c>
      <c r="F102" s="3"/>
      <c r="G102" s="3"/>
      <c r="H102" s="3"/>
    </row>
    <row r="103" spans="1:8" ht="45" x14ac:dyDescent="0.25">
      <c r="A103" s="7" t="str">
        <f>HYPERLINK("https://www.bridgethegapp.ca/adult/service-directory/mental-health-and-addictions-counselling-gander/","Mental Health and Addictions Counselling â€“ Gander")</f>
        <v>Mental Health and Addictions Counselling â€“ Gander</v>
      </c>
      <c r="B103" s="3" t="s">
        <v>251</v>
      </c>
      <c r="C103" s="4" t="s">
        <v>85</v>
      </c>
      <c r="D103" s="4" t="s">
        <v>298</v>
      </c>
      <c r="E103" s="3" t="s">
        <v>247</v>
      </c>
      <c r="F103" s="3"/>
      <c r="G103" s="3"/>
      <c r="H103" s="3" t="s">
        <v>299</v>
      </c>
    </row>
    <row r="104" spans="1:8" ht="75" x14ac:dyDescent="0.25">
      <c r="A104" s="7" t="str">
        <f>HYPERLINK("https://www.bridgethegapp.ca/adult/service-directory/mental-health-and-addictions-counselling-lewisporte/","Mental Health and Addictions Counselling â€“ Lewisporte")</f>
        <v>Mental Health and Addictions Counselling â€“ Lewisporte</v>
      </c>
      <c r="B104" s="3" t="s">
        <v>251</v>
      </c>
      <c r="C104" s="4" t="s">
        <v>85</v>
      </c>
      <c r="D104" s="4" t="s">
        <v>301</v>
      </c>
      <c r="E104" s="3" t="s">
        <v>300</v>
      </c>
      <c r="F104" s="3"/>
      <c r="G104" s="3"/>
      <c r="H104" s="3" t="s">
        <v>302</v>
      </c>
    </row>
    <row r="105" spans="1:8" ht="135" x14ac:dyDescent="0.25">
      <c r="A105" s="7" t="str">
        <f>HYPERLINK("https://www.bridgethegapp.ca/adult/service-directory/mental-health-and-addictions-counselling-port-aux-basques/","Mental Health and Addictions Counselling â€“ Port aux Basques")</f>
        <v>Mental Health and Addictions Counselling â€“ Port aux Basques</v>
      </c>
      <c r="B105" s="3" t="s">
        <v>251</v>
      </c>
      <c r="C105" s="4" t="s">
        <v>256</v>
      </c>
      <c r="D105" s="3" t="s">
        <v>304</v>
      </c>
      <c r="E105" s="3" t="s">
        <v>303</v>
      </c>
      <c r="F105" s="3"/>
      <c r="G105" s="3"/>
      <c r="H105" s="3"/>
    </row>
    <row r="106" spans="1:8" ht="75" x14ac:dyDescent="0.25">
      <c r="A106" s="7" t="str">
        <f>HYPERLINK("https://www.bridgethegapp.ca/adult/service-directory/mental-health-and-addictions-counselling-roddickton-bide-arm/","Mental Health and Addictions Counselling â€“ Roddickton-Bide Arm")</f>
        <v>Mental Health and Addictions Counselling â€“ Roddickton-Bide Arm</v>
      </c>
      <c r="B106" s="3" t="s">
        <v>251</v>
      </c>
      <c r="C106" s="4" t="s">
        <v>85</v>
      </c>
      <c r="D106" s="4" t="s">
        <v>306</v>
      </c>
      <c r="E106" s="3" t="s">
        <v>305</v>
      </c>
      <c r="F106" s="3"/>
      <c r="G106" s="3"/>
      <c r="H106" s="3"/>
    </row>
    <row r="107" spans="1:8" ht="135" x14ac:dyDescent="0.25">
      <c r="A107" s="7" t="str">
        <f>HYPERLINK("https://www.bridgethegapp.ca/adult/service-directory/mental-health-and-addictions-counselling-stephenville/","Mental Health and Addictions Counselling- Stephenville")</f>
        <v>Mental Health and Addictions Counselling- Stephenville</v>
      </c>
      <c r="B107" s="3" t="s">
        <v>251</v>
      </c>
      <c r="C107" s="4" t="s">
        <v>256</v>
      </c>
      <c r="D107" s="3" t="s">
        <v>196</v>
      </c>
      <c r="E107" s="3" t="s">
        <v>195</v>
      </c>
      <c r="F107" s="3"/>
      <c r="G107" s="3"/>
      <c r="H107" s="3"/>
    </row>
    <row r="108" spans="1:8" ht="90" x14ac:dyDescent="0.25">
      <c r="A108" s="7" t="str">
        <f>HYPERLINK("https://www.bridgethegapp.ca/adult/service-directory/mental-health-and-addictions-systems-navigator/","Mental Health and Addictions Systems Navigator")</f>
        <v>Mental Health and Addictions Systems Navigator</v>
      </c>
      <c r="B108" s="4" t="s">
        <v>308</v>
      </c>
      <c r="C108" s="4" t="s">
        <v>232</v>
      </c>
      <c r="D108" s="3"/>
      <c r="E108" s="3" t="s">
        <v>307</v>
      </c>
      <c r="F108" s="3" t="s">
        <v>309</v>
      </c>
      <c r="G108" s="3"/>
      <c r="H108" s="3"/>
    </row>
    <row r="109" spans="1:8" x14ac:dyDescent="0.25">
      <c r="A109" s="7" t="str">
        <f>HYPERLINK("https://www.bridgethegapp.ca/adult/service-directory/mental-health-case-manager-lab-grenfell/","Mental Health Case Manager   Lab -Grenfell")</f>
        <v>Mental Health Case Manager   Lab -Grenfell</v>
      </c>
      <c r="B109" s="3"/>
      <c r="C109" s="4"/>
      <c r="D109" s="3"/>
      <c r="E109" s="3" t="s">
        <v>310</v>
      </c>
      <c r="F109" s="3"/>
      <c r="G109" s="3"/>
      <c r="H109" s="3"/>
    </row>
    <row r="110" spans="1:8" x14ac:dyDescent="0.25">
      <c r="A110" s="7" t="str">
        <f>HYPERLINK("https://www.bridgethegapp.ca/adult/service-directory/adolescent-mental-health-counsellor-roddickton-bide-arm/","Mental Health Counsellor  Roddickton-Bide Arm")</f>
        <v>Mental Health Counsellor  Roddickton-Bide Arm</v>
      </c>
      <c r="B110" s="3"/>
      <c r="C110" s="4"/>
      <c r="D110" s="3"/>
      <c r="E110" s="3" t="s">
        <v>311</v>
      </c>
      <c r="F110" s="3"/>
      <c r="G110" s="3"/>
      <c r="H110" s="3"/>
    </row>
    <row r="111" spans="1:8" ht="60" x14ac:dyDescent="0.25">
      <c r="A111" s="7" t="str">
        <f>HYPERLINK("https://www.bridgethegapp.ca/adult/service-directory/mental-health-crisis-line/","Mental Health Crisis Line")</f>
        <v>Mental Health Crisis Line</v>
      </c>
      <c r="B111" s="3" t="s">
        <v>314</v>
      </c>
      <c r="C111" s="4" t="s">
        <v>313</v>
      </c>
      <c r="D111" s="3"/>
      <c r="E111" s="3" t="s">
        <v>312</v>
      </c>
      <c r="F111" s="3"/>
      <c r="G111" s="3" t="s">
        <v>315</v>
      </c>
      <c r="H111" s="3"/>
    </row>
    <row r="112" spans="1:8" ht="135" x14ac:dyDescent="0.25">
      <c r="A112" s="7" t="str">
        <f>HYPERLINK("https://www.bridgethegapp.ca/adult/service-directory/mental-health-addictions-counselling-case-management-bay-roberts/","Mental Health/Addictions Counselling/Case Management- Bay Roberts")</f>
        <v>Mental Health/Addictions Counselling/Case Management- Bay Roberts</v>
      </c>
      <c r="B112" s="3" t="s">
        <v>251</v>
      </c>
      <c r="C112" s="4" t="s">
        <v>256</v>
      </c>
      <c r="D112" s="3" t="s">
        <v>317</v>
      </c>
      <c r="E112" s="3" t="s">
        <v>316</v>
      </c>
      <c r="F112" s="3"/>
      <c r="G112" s="3"/>
      <c r="H112" s="3"/>
    </row>
    <row r="113" spans="1:8" ht="135" x14ac:dyDescent="0.25">
      <c r="A113" s="7" t="str">
        <f>HYPERLINK("https://www.bridgethegapp.ca/adult/service-directory/mental-health-addictions-counselling-case-management-clarenville/","Mental Health/Addictions Counselling/Case Management- Clarenville")</f>
        <v>Mental Health/Addictions Counselling/Case Management- Clarenville</v>
      </c>
      <c r="B113" s="3" t="s">
        <v>251</v>
      </c>
      <c r="C113" s="4" t="s">
        <v>256</v>
      </c>
      <c r="D113" s="3" t="s">
        <v>135</v>
      </c>
      <c r="E113" s="3" t="s">
        <v>134</v>
      </c>
      <c r="F113" s="3"/>
      <c r="G113" s="3"/>
      <c r="H113" s="3"/>
    </row>
    <row r="114" spans="1:8" ht="135" x14ac:dyDescent="0.25">
      <c r="A114" s="7" t="str">
        <f>HYPERLINK("https://www.bridgethegapp.ca/adult/service-directory/mental-health-addictions-counselling-case-management-conception-bay-south/","Mental Health/Addictions Counselling/Case Management- Conception Bay South")</f>
        <v>Mental Health/Addictions Counselling/Case Management- Conception Bay South</v>
      </c>
      <c r="B114" s="3" t="s">
        <v>251</v>
      </c>
      <c r="C114" s="4" t="s">
        <v>256</v>
      </c>
      <c r="D114" s="3" t="s">
        <v>319</v>
      </c>
      <c r="E114" s="3" t="s">
        <v>318</v>
      </c>
      <c r="F114" s="3"/>
      <c r="G114" s="3"/>
      <c r="H114" s="3"/>
    </row>
    <row r="115" spans="1:8" ht="135" x14ac:dyDescent="0.25">
      <c r="A115" s="7" t="str">
        <f>HYPERLINK("https://www.bridgethegapp.ca/adult/service-directory/mental-health-addictions-counselling-case-management-harbour-grace/","Mental Health/Addictions Counselling/Case Management- Harbour Grace")</f>
        <v>Mental Health/Addictions Counselling/Case Management- Harbour Grace</v>
      </c>
      <c r="B115" s="3" t="s">
        <v>322</v>
      </c>
      <c r="C115" s="4" t="s">
        <v>256</v>
      </c>
      <c r="D115" s="3" t="s">
        <v>321</v>
      </c>
      <c r="E115" s="3" t="s">
        <v>320</v>
      </c>
      <c r="F115" s="3"/>
      <c r="G115" s="3"/>
      <c r="H115" s="3"/>
    </row>
    <row r="116" spans="1:8" ht="120" x14ac:dyDescent="0.25">
      <c r="A116" s="7" t="str">
        <f>HYPERLINK("https://www.bridgethegapp.ca/adult/service-directory/mental-health-addictions-counselling-case-management-portugal-cove/","Mental Health/Addictions Counselling/Case Management- Portugal Cove")</f>
        <v>Mental Health/Addictions Counselling/Case Management- Portugal Cove</v>
      </c>
      <c r="B116" s="3" t="s">
        <v>251</v>
      </c>
      <c r="C116" s="4" t="s">
        <v>324</v>
      </c>
      <c r="D116" s="3" t="s">
        <v>325</v>
      </c>
      <c r="E116" s="3" t="s">
        <v>323</v>
      </c>
      <c r="F116" s="3"/>
      <c r="G116" s="3"/>
      <c r="H116" s="3"/>
    </row>
    <row r="117" spans="1:8" ht="135" x14ac:dyDescent="0.25">
      <c r="A117" s="7" t="str">
        <f>HYPERLINK("https://www.bridgethegapp.ca/adult/service-directory/mental-health-addictions-counselling-case-management-bell-island/","Mental Health/Addictions Counselling/Case Management-Bell Island")</f>
        <v>Mental Health/Addictions Counselling/Case Management-Bell Island</v>
      </c>
      <c r="B117" s="3" t="s">
        <v>251</v>
      </c>
      <c r="C117" s="4" t="s">
        <v>256</v>
      </c>
      <c r="D117" s="3"/>
      <c r="E117" s="3" t="s">
        <v>326</v>
      </c>
      <c r="F117" s="3"/>
      <c r="G117" s="3"/>
      <c r="H117" s="3"/>
    </row>
    <row r="118" spans="1:8" ht="135" x14ac:dyDescent="0.25">
      <c r="A118" s="7" t="str">
        <f>HYPERLINK("https://www.bridgethegapp.ca/adult/service-directory/mental-health-addictions-counselling-case-management-bonavista/","Mental Health/Addictions Counselling/Case Management-Bonavista")</f>
        <v>Mental Health/Addictions Counselling/Case Management-Bonavista</v>
      </c>
      <c r="B118" s="3" t="s">
        <v>251</v>
      </c>
      <c r="C118" s="4" t="s">
        <v>256</v>
      </c>
      <c r="D118" s="3" t="s">
        <v>328</v>
      </c>
      <c r="E118" s="3" t="s">
        <v>327</v>
      </c>
      <c r="F118" s="3"/>
      <c r="G118" s="3"/>
      <c r="H118" s="3"/>
    </row>
    <row r="119" spans="1:8" ht="135" x14ac:dyDescent="0.25">
      <c r="A119" s="7" t="str">
        <f>HYPERLINK("https://www.bridgethegapp.ca/adult/service-directory/mental-health-addictions-counselling-case-management-ferryland/","Mental Health/Addictions Counselling/Case Management-Ferryland")</f>
        <v>Mental Health/Addictions Counselling/Case Management-Ferryland</v>
      </c>
      <c r="B119" s="3" t="s">
        <v>251</v>
      </c>
      <c r="C119" s="4" t="s">
        <v>256</v>
      </c>
      <c r="D119" s="3"/>
      <c r="E119" s="3" t="s">
        <v>184</v>
      </c>
      <c r="F119" s="3"/>
      <c r="G119" s="3"/>
      <c r="H119" s="3"/>
    </row>
    <row r="120" spans="1:8" ht="135" x14ac:dyDescent="0.25">
      <c r="A120" s="7" t="str">
        <f>HYPERLINK("https://www.bridgethegapp.ca/adult/service-directory/mental-health-addictions-counselling-case-management-holyrood/","Mental Health/Addictions Counselling/Case Management-Holyrood")</f>
        <v>Mental Health/Addictions Counselling/Case Management-Holyrood</v>
      </c>
      <c r="B120" s="3" t="s">
        <v>251</v>
      </c>
      <c r="C120" s="4" t="s">
        <v>256</v>
      </c>
      <c r="D120" s="3" t="s">
        <v>330</v>
      </c>
      <c r="E120" s="3" t="s">
        <v>329</v>
      </c>
      <c r="F120" s="3"/>
      <c r="G120" s="3"/>
      <c r="H120" s="3"/>
    </row>
    <row r="121" spans="1:8" ht="135" x14ac:dyDescent="0.25">
      <c r="A121" s="7" t="str">
        <f>HYPERLINK("https://www.bridgethegapp.ca/adult/service-directory/mental-health-addictions-counselling-case-management-marystown/","Mental Health/Addictions Counselling/Case Management-Marystown")</f>
        <v>Mental Health/Addictions Counselling/Case Management-Marystown</v>
      </c>
      <c r="B121" s="3" t="s">
        <v>251</v>
      </c>
      <c r="C121" s="4" t="s">
        <v>256</v>
      </c>
      <c r="D121" s="3" t="s">
        <v>331</v>
      </c>
      <c r="E121" s="3" t="s">
        <v>188</v>
      </c>
      <c r="F121" s="3"/>
      <c r="G121" s="3"/>
      <c r="H121" s="3"/>
    </row>
    <row r="122" spans="1:8" ht="135" x14ac:dyDescent="0.25">
      <c r="A122" s="7" t="str">
        <f>HYPERLINK("https://www.bridgethegapp.ca/adult/service-directory/mental-health-addictions-counselling-case-management-mount-pearl/","Mental Health/Addictions Counselling/Case Management-Mount Pearl")</f>
        <v>Mental Health/Addictions Counselling/Case Management-Mount Pearl</v>
      </c>
      <c r="B122" s="3" t="s">
        <v>251</v>
      </c>
      <c r="C122" s="4" t="s">
        <v>256</v>
      </c>
      <c r="D122" s="3" t="s">
        <v>333</v>
      </c>
      <c r="E122" s="3" t="s">
        <v>332</v>
      </c>
      <c r="F122" s="3"/>
      <c r="G122" s="3"/>
      <c r="H122" s="3"/>
    </row>
    <row r="123" spans="1:8" ht="135" x14ac:dyDescent="0.25">
      <c r="A123" s="7" t="str">
        <f>HYPERLINK("https://www.bridgethegapp.ca/adult/service-directory/mental-health-addictions-counselling-case-management-placentia/","Mental Health/Addictions Counselling/Case Management-Placentia")</f>
        <v>Mental Health/Addictions Counselling/Case Management-Placentia</v>
      </c>
      <c r="B123" s="3" t="s">
        <v>251</v>
      </c>
      <c r="C123" s="4" t="s">
        <v>256</v>
      </c>
      <c r="D123" s="3" t="s">
        <v>335</v>
      </c>
      <c r="E123" s="3" t="s">
        <v>334</v>
      </c>
      <c r="F123" s="3"/>
      <c r="G123" s="3"/>
      <c r="H123" s="3"/>
    </row>
    <row r="124" spans="1:8" ht="120" x14ac:dyDescent="0.25">
      <c r="A124" s="7" t="str">
        <f>HYPERLINK("https://www.bridgethegapp.ca/adult/service-directory/mental-health-addictions-counselling-case-management-eastern/","Mental Health/Addictions Counselling/Case Management-St. Johnâ€™s")</f>
        <v>Mental Health/Addictions Counselling/Case Management-St. Johnâ€™s</v>
      </c>
      <c r="B124" s="4" t="s">
        <v>336</v>
      </c>
      <c r="C124" s="4" t="s">
        <v>324</v>
      </c>
      <c r="D124" s="3"/>
      <c r="E124" s="3"/>
      <c r="F124" s="3"/>
      <c r="G124" s="3"/>
      <c r="H124" s="3"/>
    </row>
    <row r="125" spans="1:8" ht="135" x14ac:dyDescent="0.25">
      <c r="A125" s="7" t="str">
        <f>HYPERLINK("https://www.bridgethegapp.ca/adult/service-directory/mental-health-addictions-counselling-case-management-torbay/","Mental Health/Addictions Counselling/Case Management-Torbay")</f>
        <v>Mental Health/Addictions Counselling/Case Management-Torbay</v>
      </c>
      <c r="B125" s="3" t="s">
        <v>251</v>
      </c>
      <c r="C125" s="4" t="s">
        <v>256</v>
      </c>
      <c r="D125" s="3" t="s">
        <v>338</v>
      </c>
      <c r="E125" s="3" t="s">
        <v>337</v>
      </c>
      <c r="F125" s="3"/>
      <c r="G125" s="3"/>
      <c r="H125" s="3"/>
    </row>
    <row r="126" spans="1:8" ht="120" x14ac:dyDescent="0.25">
      <c r="A126" s="7" t="str">
        <f>HYPERLINK("https://www.bridgethegapp.ca/adult/service-directory/mental-health-addictions-counselling-case-management-trepassey/","Mental Health/Addictions Counselling/Case Management-Trepassey")</f>
        <v>Mental Health/Addictions Counselling/Case Management-Trepassey</v>
      </c>
      <c r="B126" s="3" t="s">
        <v>251</v>
      </c>
      <c r="C126" s="4" t="s">
        <v>324</v>
      </c>
      <c r="D126" s="3" t="s">
        <v>339</v>
      </c>
      <c r="E126" s="3" t="s">
        <v>124</v>
      </c>
      <c r="F126" s="3"/>
      <c r="G126" s="3"/>
      <c r="H126" s="3"/>
    </row>
    <row r="127" spans="1:8" ht="135" x14ac:dyDescent="0.25">
      <c r="A127" s="7" t="str">
        <f>HYPERLINK("https://www.bridgethegapp.ca/adult/service-directory/mental-health-addictions-counselling-case-management-whitbourne/","Mental Health/Addictions Counselling/Case Management-Whitbourne-")</f>
        <v>Mental Health/Addictions Counselling/Case Management-Whitbourne-</v>
      </c>
      <c r="B127" s="3" t="s">
        <v>251</v>
      </c>
      <c r="C127" s="4" t="s">
        <v>256</v>
      </c>
      <c r="D127" s="3" t="s">
        <v>339</v>
      </c>
      <c r="E127" s="3" t="s">
        <v>198</v>
      </c>
      <c r="F127" s="3"/>
      <c r="G127" s="3"/>
      <c r="H127" s="3"/>
    </row>
    <row r="128" spans="1:8" ht="135" x14ac:dyDescent="0.25">
      <c r="A128" s="7" t="str">
        <f>HYPERLINK("https://www.bridgethegapp.ca/adult/service-directory/mental-health-addictions-counselling-case-management-witless-bay/","Mental Health/Addictions Counselling/Case Management-Witless Bay")</f>
        <v>Mental Health/Addictions Counselling/Case Management-Witless Bay</v>
      </c>
      <c r="B128" s="3" t="s">
        <v>251</v>
      </c>
      <c r="C128" s="4" t="s">
        <v>256</v>
      </c>
      <c r="D128" s="3" t="s">
        <v>340</v>
      </c>
      <c r="E128" s="3" t="s">
        <v>124</v>
      </c>
      <c r="F128" s="3"/>
      <c r="G128" s="3"/>
      <c r="H128" s="3"/>
    </row>
    <row r="129" spans="1:8" ht="75" x14ac:dyDescent="0.25">
      <c r="A129" s="7" t="str">
        <f>HYPERLINK("https://www.bridgethegapp.ca/adult/service-directory/motherrisk-alcohol-and-substance-use-helpline/","Motherrisk Alcohol and Substance Use Helpline")</f>
        <v>Motherrisk Alcohol and Substance Use Helpline</v>
      </c>
      <c r="B129" s="3" t="s">
        <v>343</v>
      </c>
      <c r="C129" s="4" t="s">
        <v>342</v>
      </c>
      <c r="D129" s="3"/>
      <c r="E129" s="3" t="s">
        <v>341</v>
      </c>
      <c r="F129" s="3"/>
      <c r="G129" s="3" t="s">
        <v>344</v>
      </c>
      <c r="H129" s="3"/>
    </row>
    <row r="130" spans="1:8" ht="135" x14ac:dyDescent="0.25">
      <c r="A130" s="7" t="str">
        <f>HYPERLINK("https://www.bridgethegapp.ca/adult/service-directory/mun-student-wellness-and-counselling-centre/","MUN Student Wellness and Counselling Centre")</f>
        <v>MUN Student Wellness and Counselling Centre</v>
      </c>
      <c r="B130" s="3" t="s">
        <v>347</v>
      </c>
      <c r="C130" s="4" t="s">
        <v>256</v>
      </c>
      <c r="D130" s="3" t="s">
        <v>346</v>
      </c>
      <c r="E130" s="3" t="s">
        <v>345</v>
      </c>
      <c r="F130" s="3"/>
      <c r="G130" s="3"/>
      <c r="H130" s="3"/>
    </row>
    <row r="131" spans="1:8" ht="45" x14ac:dyDescent="0.25">
      <c r="A131" s="7" t="str">
        <f>HYPERLINK("https://www.bridgethegapp.ca/adult/service-directory/naomi-centre/","Naomi Centre")</f>
        <v>Naomi Centre</v>
      </c>
      <c r="B131" s="4" t="s">
        <v>351</v>
      </c>
      <c r="C131" s="4" t="s">
        <v>349</v>
      </c>
      <c r="D131" s="4" t="s">
        <v>350</v>
      </c>
      <c r="E131" s="3" t="s">
        <v>348</v>
      </c>
      <c r="F131" s="3"/>
      <c r="G131" s="3"/>
      <c r="H131" s="3" t="s">
        <v>352</v>
      </c>
    </row>
    <row r="132" spans="1:8" ht="60" x14ac:dyDescent="0.25">
      <c r="A132" s="7" t="str">
        <f>HYPERLINK("https://www.bridgethegapp.ca/adult/service-directory/national-eating-disorder-information-centre-telephone-line/","National Eating Disorder Information Centre Telephone Line")</f>
        <v>National Eating Disorder Information Centre Telephone Line</v>
      </c>
      <c r="B132" s="3" t="s">
        <v>356</v>
      </c>
      <c r="C132" s="4" t="s">
        <v>354</v>
      </c>
      <c r="D132" s="4" t="s">
        <v>355</v>
      </c>
      <c r="E132" s="3" t="s">
        <v>353</v>
      </c>
      <c r="F132" s="3"/>
      <c r="G132" s="3"/>
      <c r="H132" s="3"/>
    </row>
    <row r="133" spans="1:8" ht="30" x14ac:dyDescent="0.25">
      <c r="A133" s="7" t="str">
        <f>HYPERLINK("https://www.bridgethegapp.ca/adult/service-directory/neighbourhood-of-friends-family-resource-centre/","Neighbourhood of Friends Family Resource Centre")</f>
        <v>Neighbourhood of Friends Family Resource Centre</v>
      </c>
      <c r="B133" s="3" t="s">
        <v>359</v>
      </c>
      <c r="C133" s="4" t="s">
        <v>26</v>
      </c>
      <c r="D133" s="3" t="s">
        <v>358</v>
      </c>
      <c r="E133" s="3" t="s">
        <v>357</v>
      </c>
      <c r="F133" s="3"/>
      <c r="G133" s="3"/>
      <c r="H133" s="3"/>
    </row>
    <row r="134" spans="1:8" x14ac:dyDescent="0.25">
      <c r="A134" s="7" t="str">
        <f>HYPERLINK("https://www.bridgethegapp.ca/adult/service-directory/neuropsychiatric-patients-association-of-newfoundland-and-labrador/","Neuropsychiatric Patientsâ€™ Association of Newfoundland and Labrador")</f>
        <v>Neuropsychiatric Patientsâ€™ Association of Newfoundland and Labrador</v>
      </c>
      <c r="B134" s="3" t="s">
        <v>361</v>
      </c>
      <c r="C134" s="4"/>
      <c r="D134" s="3"/>
      <c r="E134" s="3" t="s">
        <v>360</v>
      </c>
      <c r="F134" s="3"/>
      <c r="G134" s="3" t="s">
        <v>362</v>
      </c>
      <c r="H134" s="3"/>
    </row>
    <row r="135" spans="1:8" ht="60" x14ac:dyDescent="0.25">
      <c r="A135" s="7" t="str">
        <f>HYPERLINK("https://www.bridgethegapp.ca/adult/service-directory/newfoundland-and-labrador-sexual-assault-crisis-and-prevention-centre-24-hour-crisis-hotline/","Newfoundland and Labrador Sexual Assault Crisis and Prevention Centre â€“ 24-Hour Crisis Hotline")</f>
        <v>Newfoundland and Labrador Sexual Assault Crisis and Prevention Centre â€“ 24-Hour Crisis Hotline</v>
      </c>
      <c r="B135" s="3" t="s">
        <v>366</v>
      </c>
      <c r="C135" s="4" t="s">
        <v>364</v>
      </c>
      <c r="D135" s="4" t="s">
        <v>365</v>
      </c>
      <c r="E135" s="3" t="s">
        <v>363</v>
      </c>
      <c r="F135" s="3"/>
      <c r="G135" s="3"/>
      <c r="H135" s="3"/>
    </row>
    <row r="136" spans="1:8" ht="60" x14ac:dyDescent="0.25">
      <c r="A136" s="7" t="str">
        <f>HYPERLINK("https://www.bridgethegapp.ca/adult/service-directory/opioid-dependency-treatment/","Opioid Dependency Treatment")</f>
        <v>Opioid Dependency Treatment</v>
      </c>
      <c r="B136" s="4" t="s">
        <v>367</v>
      </c>
      <c r="C136" s="4" t="s">
        <v>11</v>
      </c>
      <c r="D136" s="3"/>
      <c r="E136" s="3">
        <v>811</v>
      </c>
      <c r="F136" s="3"/>
      <c r="G136" s="3"/>
      <c r="H136" s="3"/>
    </row>
    <row r="137" spans="1:8" ht="60" x14ac:dyDescent="0.25">
      <c r="A137" s="7" t="str">
        <f>HYPERLINK("https://www.bridgethegapp.ca/adult/service-directory/overeaters-anonymous/","Overeaters Anonymous")</f>
        <v>Overeaters Anonymous</v>
      </c>
      <c r="B137" s="3" t="s">
        <v>370</v>
      </c>
      <c r="C137" s="4" t="s">
        <v>369</v>
      </c>
      <c r="D137" s="3"/>
      <c r="E137" s="3" t="s">
        <v>368</v>
      </c>
      <c r="F137" s="3"/>
      <c r="G137" s="3"/>
      <c r="H137" s="3"/>
    </row>
    <row r="138" spans="1:8" ht="75" x14ac:dyDescent="0.25">
      <c r="A138" s="7" t="str">
        <f>HYPERLINK("https://www.bridgethegapp.ca/adult/service-directory/pflag-newfoundland-and-labrador/","PFLAG Newfoundland and Labrador")</f>
        <v>PFLAG Newfoundland and Labrador</v>
      </c>
      <c r="B138" s="3" t="s">
        <v>374</v>
      </c>
      <c r="C138" s="4" t="s">
        <v>372</v>
      </c>
      <c r="D138" s="4" t="s">
        <v>373</v>
      </c>
      <c r="E138" s="3" t="s">
        <v>371</v>
      </c>
      <c r="F138" s="3"/>
      <c r="G138" s="3"/>
      <c r="H138" s="3"/>
    </row>
    <row r="139" spans="1:8" ht="60" x14ac:dyDescent="0.25">
      <c r="A139" s="7" t="str">
        <f>HYPERLINK("https://www.bridgethegapp.ca/adult/service-directory/planned-parenthood-newfoundland-and-labrador-sexual-health-centre/","Planned Parenthood -Newfoundland and Labrador Sexual Health Centre")</f>
        <v>Planned Parenthood -Newfoundland and Labrador Sexual Health Centre</v>
      </c>
      <c r="B139" s="3" t="s">
        <v>377</v>
      </c>
      <c r="C139" s="4" t="s">
        <v>375</v>
      </c>
      <c r="D139" s="4" t="s">
        <v>376</v>
      </c>
      <c r="E139" s="3" t="s">
        <v>236</v>
      </c>
      <c r="F139" s="3"/>
      <c r="G139" s="3"/>
      <c r="H139" s="3" t="s">
        <v>378</v>
      </c>
    </row>
    <row r="140" spans="1:8" ht="60" x14ac:dyDescent="0.25">
      <c r="A140" s="7" t="str">
        <f>HYPERLINK("https://www.bridgethegapp.ca/adult/service-directory/pride-western-stephenville-chapter/","Pride â€“ Western â€“ Stephenville Chapter")</f>
        <v>Pride â€“ Western â€“ Stephenville Chapter</v>
      </c>
      <c r="B140" s="3" t="s">
        <v>380</v>
      </c>
      <c r="C140" s="4" t="s">
        <v>240</v>
      </c>
      <c r="D140" s="3"/>
      <c r="E140" s="3" t="s">
        <v>379</v>
      </c>
      <c r="F140" s="3"/>
      <c r="G140" s="3"/>
      <c r="H140" s="3"/>
    </row>
    <row r="141" spans="1:8" ht="30" x14ac:dyDescent="0.25">
      <c r="A141" s="7" t="str">
        <f>HYPERLINK("https://www.bridgethegapp.ca/adult/service-directory/rainbow-riders-therapeutic-riders-newfoundland-and-labrador/","Rainbow Riders Therapeutic Riders Newfoundland and Labrador")</f>
        <v>Rainbow Riders Therapeutic Riders Newfoundland and Labrador</v>
      </c>
      <c r="B141" s="3" t="s">
        <v>383</v>
      </c>
      <c r="C141" s="4" t="s">
        <v>26</v>
      </c>
      <c r="D141" s="3" t="s">
        <v>382</v>
      </c>
      <c r="E141" s="3" t="s">
        <v>381</v>
      </c>
      <c r="F141" s="3"/>
      <c r="G141" s="3"/>
      <c r="H141" s="3"/>
    </row>
    <row r="142" spans="1:8" ht="75" x14ac:dyDescent="0.25">
      <c r="A142" s="7" t="str">
        <f>HYPERLINK("https://www.bridgethegapp.ca/adult/service-directory/recovery-centre/","Recovery Centre")</f>
        <v>Recovery Centre</v>
      </c>
      <c r="B142" s="3" t="s">
        <v>386</v>
      </c>
      <c r="C142" s="4" t="s">
        <v>222</v>
      </c>
      <c r="D142" s="4" t="s">
        <v>385</v>
      </c>
      <c r="E142" s="3" t="s">
        <v>384</v>
      </c>
      <c r="F142" s="3"/>
      <c r="G142" s="3"/>
      <c r="H142" s="3"/>
    </row>
    <row r="143" spans="1:8" ht="30" x14ac:dyDescent="0.25">
      <c r="A143" s="7" t="str">
        <f>HYPERLINK("https://www.bridgethegapp.ca/adult/service-directory/regional-addictions-prevention-consultant-western/","Regional Addictions Prevention Consultant- Western")</f>
        <v>Regional Addictions Prevention Consultant- Western</v>
      </c>
      <c r="B143" s="3" t="s">
        <v>389</v>
      </c>
      <c r="C143" s="4" t="s">
        <v>26</v>
      </c>
      <c r="D143" s="3" t="s">
        <v>388</v>
      </c>
      <c r="E143" s="3" t="s">
        <v>387</v>
      </c>
      <c r="F143" s="3"/>
      <c r="G143" s="3"/>
      <c r="H143" s="3"/>
    </row>
    <row r="144" spans="1:8" ht="60" x14ac:dyDescent="0.25">
      <c r="A144" s="7" t="str">
        <f>HYPERLINK("https://www.bridgethegapp.ca/adult/service-directory/regional-addictions-prevention-mental-health-promotion-consultant-lab-grenfell/","Regional Addictions Prevention/Mental Health Promotion Consultant  Lab-Grenfell")</f>
        <v>Regional Addictions Prevention/Mental Health Promotion Consultant  Lab-Grenfell</v>
      </c>
      <c r="B144" s="3" t="s">
        <v>389</v>
      </c>
      <c r="C144" s="4" t="s">
        <v>85</v>
      </c>
      <c r="D144" s="4" t="s">
        <v>287</v>
      </c>
      <c r="E144" s="3" t="s">
        <v>390</v>
      </c>
      <c r="F144" s="3"/>
      <c r="G144" s="3"/>
      <c r="H144" s="3" t="s">
        <v>288</v>
      </c>
    </row>
    <row r="145" spans="1:8" ht="75" x14ac:dyDescent="0.25">
      <c r="A145" s="7" t="str">
        <f>HYPERLINK("https://www.bridgethegapp.ca/adult/service-directory/regional-fasd-coordinator-lab-grenfell/","Regional FASD Coordinator Lab- Grenfell")</f>
        <v>Regional FASD Coordinator Lab- Grenfell</v>
      </c>
      <c r="B145" s="3" t="s">
        <v>393</v>
      </c>
      <c r="C145" s="4" t="s">
        <v>85</v>
      </c>
      <c r="D145" s="4" t="s">
        <v>392</v>
      </c>
      <c r="E145" s="3" t="s">
        <v>391</v>
      </c>
      <c r="F145" s="3"/>
      <c r="G145" s="3"/>
      <c r="H145" s="3" t="s">
        <v>394</v>
      </c>
    </row>
    <row r="146" spans="1:8" ht="30" x14ac:dyDescent="0.25">
      <c r="A146" s="7" t="str">
        <f>HYPERLINK("https://www.bridgethegapp.ca/adult/service-directory/regional-mental-health-promotion-consultant-western/","Regional Mental Health Promotion Consultant-Western")</f>
        <v>Regional Mental Health Promotion Consultant-Western</v>
      </c>
      <c r="B146" s="3" t="s">
        <v>389</v>
      </c>
      <c r="C146" s="4" t="s">
        <v>26</v>
      </c>
      <c r="D146" s="3" t="s">
        <v>396</v>
      </c>
      <c r="E146" s="3" t="s">
        <v>395</v>
      </c>
      <c r="F146" s="3"/>
      <c r="G146" s="3"/>
      <c r="H146" s="3"/>
    </row>
    <row r="147" spans="1:8" ht="60" x14ac:dyDescent="0.25">
      <c r="A147" s="7" t="str">
        <f>HYPERLINK("https://www.bridgethegapp.ca/adult/service-directory/safe-harbor-outreach-project-shop/","Safe harbor Outreach project (SHOP)")</f>
        <v>Safe harbor Outreach project (SHOP)</v>
      </c>
      <c r="B147" s="4" t="s">
        <v>399</v>
      </c>
      <c r="C147" s="4" t="s">
        <v>372</v>
      </c>
      <c r="D147" s="4" t="s">
        <v>398</v>
      </c>
      <c r="E147" s="3" t="s">
        <v>397</v>
      </c>
      <c r="F147" s="3"/>
      <c r="G147" s="3" t="s">
        <v>400</v>
      </c>
      <c r="H147" s="3" t="s">
        <v>401</v>
      </c>
    </row>
    <row r="148" spans="1:8" ht="30" x14ac:dyDescent="0.25">
      <c r="A148" s="7" t="str">
        <f>HYPERLINK("https://www.bridgethegapp.ca/adult/service-directory/schizophrenia-society-of-newfoundland-and-labrador/","Schizophrenia Society of Newfoundland and Labrador")</f>
        <v>Schizophrenia Society of Newfoundland and Labrador</v>
      </c>
      <c r="B148" s="3" t="s">
        <v>404</v>
      </c>
      <c r="C148" s="4" t="s">
        <v>26</v>
      </c>
      <c r="D148" s="4" t="s">
        <v>403</v>
      </c>
      <c r="E148" s="3" t="s">
        <v>402</v>
      </c>
      <c r="F148" s="3"/>
      <c r="G148" s="3"/>
      <c r="H148" s="3"/>
    </row>
    <row r="149" spans="1:8" ht="30" x14ac:dyDescent="0.25">
      <c r="A149" s="7" t="str">
        <f>HYPERLINK("https://www.bridgethegapp.ca/adult/service-directory/schizophrenia-society-of-nl-western-region/","Schizophrenia Society of NL (Western Region)")</f>
        <v>Schizophrenia Society of NL (Western Region)</v>
      </c>
      <c r="B149" s="3"/>
      <c r="C149" s="4" t="s">
        <v>26</v>
      </c>
      <c r="D149" s="3"/>
      <c r="E149" s="3" t="s">
        <v>405</v>
      </c>
      <c r="F149" s="3"/>
      <c r="G149" s="3"/>
      <c r="H149" s="3"/>
    </row>
    <row r="150" spans="1:8" ht="105" x14ac:dyDescent="0.25">
      <c r="A150" s="7" t="str">
        <f>HYPERLINK("https://www.bridgethegapp.ca/adult/service-directory/smokers-helpline/","Smokersâ€™ Helpline")</f>
        <v>Smokersâ€™ Helpline</v>
      </c>
      <c r="B150" s="3" t="s">
        <v>409</v>
      </c>
      <c r="C150" s="4" t="s">
        <v>407</v>
      </c>
      <c r="D150" s="4" t="s">
        <v>408</v>
      </c>
      <c r="E150" s="3" t="s">
        <v>406</v>
      </c>
      <c r="F150" s="3"/>
      <c r="G150" s="3" t="s">
        <v>410</v>
      </c>
      <c r="H150" s="3" t="s">
        <v>411</v>
      </c>
    </row>
    <row r="151" spans="1:8" x14ac:dyDescent="0.25">
      <c r="A151" s="7" t="str">
        <f>HYPERLINK("https://www.bridgethegapp.ca/adult/service-directory/st-johns-pride/","St. Johnâ€™s Pride")</f>
        <v>St. Johnâ€™s Pride</v>
      </c>
      <c r="B151" s="3"/>
      <c r="C151" s="4" t="s">
        <v>372</v>
      </c>
      <c r="D151" s="3" t="s">
        <v>412</v>
      </c>
      <c r="E151" s="3"/>
      <c r="F151" s="3"/>
      <c r="G151" s="3" t="s">
        <v>413</v>
      </c>
      <c r="H151" s="3"/>
    </row>
    <row r="152" spans="1:8" ht="90" x14ac:dyDescent="0.25">
      <c r="A152" s="7" t="str">
        <f>HYPERLINK("https://www.bridgethegapp.ca/adult/service-directory/take-home-naloxone-kits/","Take Home Naloxone Kits")</f>
        <v>Take Home Naloxone Kits</v>
      </c>
      <c r="B152" s="4" t="s">
        <v>414</v>
      </c>
      <c r="C152" s="4" t="s">
        <v>11</v>
      </c>
      <c r="D152" s="3"/>
      <c r="E152" s="3">
        <v>811</v>
      </c>
      <c r="F152" s="3"/>
      <c r="G152" s="3" t="s">
        <v>415</v>
      </c>
      <c r="H152" s="3"/>
    </row>
    <row r="153" spans="1:8" ht="105" x14ac:dyDescent="0.25">
      <c r="A153" s="7" t="str">
        <f>HYPERLINK("https://www.bridgethegapp.ca/adult/service-directory/thrive-community-youth-network-st-johns/","THRIVE Community Youth Network â€“ St. Johnâ€™s")</f>
        <v>THRIVE Community Youth Network â€“ St. Johnâ€™s</v>
      </c>
      <c r="B153" s="3" t="s">
        <v>419</v>
      </c>
      <c r="C153" s="4" t="s">
        <v>417</v>
      </c>
      <c r="D153" s="3" t="s">
        <v>418</v>
      </c>
      <c r="E153" s="3" t="s">
        <v>416</v>
      </c>
      <c r="F153" s="3"/>
      <c r="G153" s="3"/>
      <c r="H153" s="3"/>
    </row>
    <row r="154" spans="1:8" x14ac:dyDescent="0.25">
      <c r="A154" s="7" t="str">
        <f>HYPERLINK("https://www.bridgethegapp.ca/adult/service-directory/traumatic-stress-services/","Traumatic Stress Services")</f>
        <v>Traumatic Stress Services</v>
      </c>
      <c r="B154" s="3"/>
      <c r="C154" s="4" t="s">
        <v>31</v>
      </c>
      <c r="D154" s="3" t="s">
        <v>421</v>
      </c>
      <c r="E154" s="3" t="s">
        <v>420</v>
      </c>
      <c r="F154" s="3"/>
      <c r="G154" s="3"/>
      <c r="H154" s="3"/>
    </row>
    <row r="155" spans="1:8" ht="75" x14ac:dyDescent="0.25">
      <c r="A155" s="7" t="str">
        <f>HYPERLINK("https://www.bridgethegapp.ca/adult/service-directory/tuckamore-youth-treatment-centre/","Tuckamore Youth Treatment Centre")</f>
        <v>Tuckamore Youth Treatment Centre</v>
      </c>
      <c r="B155" s="3" t="s">
        <v>424</v>
      </c>
      <c r="C155" s="4" t="s">
        <v>26</v>
      </c>
      <c r="D155" s="4" t="s">
        <v>423</v>
      </c>
      <c r="E155" s="3" t="s">
        <v>422</v>
      </c>
      <c r="F155" s="3"/>
      <c r="G155" s="3" t="s">
        <v>425</v>
      </c>
      <c r="H155" s="3"/>
    </row>
    <row r="156" spans="1:8" ht="60" x14ac:dyDescent="0.25">
      <c r="A156" s="7" t="str">
        <f>HYPERLINK("https://www.bridgethegapp.ca/adult/service-directory/u-turn-drop-in-centre/","U-Turn Drop-In Centre")</f>
        <v>U-Turn Drop-In Centre</v>
      </c>
      <c r="B156" s="3" t="s">
        <v>429</v>
      </c>
      <c r="C156" s="4" t="s">
        <v>427</v>
      </c>
      <c r="D156" s="3" t="s">
        <v>428</v>
      </c>
      <c r="E156" s="3" t="s">
        <v>426</v>
      </c>
      <c r="F156" s="3"/>
      <c r="G156" s="3"/>
      <c r="H156" s="3"/>
    </row>
    <row r="157" spans="1:8" ht="90" x14ac:dyDescent="0.25">
      <c r="A157" s="7" t="str">
        <f>HYPERLINK("https://www.bridgethegapp.ca/adult/service-directory/vera-perlin-society/","Vera Perlin Society")</f>
        <v>Vera Perlin Society</v>
      </c>
      <c r="B157" s="3" t="s">
        <v>432</v>
      </c>
      <c r="C157" s="4" t="s">
        <v>31</v>
      </c>
      <c r="D157" s="4" t="s">
        <v>431</v>
      </c>
      <c r="E157" s="3" t="s">
        <v>430</v>
      </c>
      <c r="F157" s="3"/>
      <c r="G157" s="3"/>
      <c r="H157" s="3" t="s">
        <v>433</v>
      </c>
    </row>
    <row r="158" spans="1:8" ht="60" x14ac:dyDescent="0.25">
      <c r="A158" s="7" t="str">
        <f>HYPERLINK("https://www.bridgethegapp.ca/adult/service-directory/waypoints/","Waypoints")</f>
        <v>Waypoints</v>
      </c>
      <c r="B158" s="3" t="s">
        <v>437</v>
      </c>
      <c r="C158" s="4" t="s">
        <v>435</v>
      </c>
      <c r="D158" s="3" t="s">
        <v>436</v>
      </c>
      <c r="E158" s="3" t="s">
        <v>434</v>
      </c>
      <c r="F158" s="3"/>
      <c r="G158" s="3"/>
      <c r="H158" s="3"/>
    </row>
    <row r="159" spans="1:8" ht="60" x14ac:dyDescent="0.25">
      <c r="A159" s="7" t="str">
        <f>HYPERLINK("https://www.bridgethegapp.ca/adult/service-directory/youth-outreach-worker-happy-valley-goose-bay/","Youth Outreach Worker â€“ Happy Valley Goose Bay")</f>
        <v>Youth Outreach Worker â€“ Happy Valley Goose Bay</v>
      </c>
      <c r="B159" s="3"/>
      <c r="C159" s="4"/>
      <c r="D159" s="4" t="s">
        <v>439</v>
      </c>
      <c r="E159" s="3" t="s">
        <v>438</v>
      </c>
      <c r="F159" s="3"/>
      <c r="G159" s="3"/>
      <c r="H159" s="3"/>
    </row>
    <row r="160" spans="1:8" ht="75" x14ac:dyDescent="0.25">
      <c r="A160" s="7" t="str">
        <f>HYPERLINK("https://www.bridgethegapp.ca/adult/service-directory/youth-outreach-worker-st-anthony/","Youth Outreach Worker- St. Anthony")</f>
        <v>Youth Outreach Worker- St. Anthony</v>
      </c>
      <c r="B160" s="3"/>
      <c r="C160" s="4"/>
      <c r="D160" s="4" t="s">
        <v>441</v>
      </c>
      <c r="E160" s="3" t="s">
        <v>440</v>
      </c>
      <c r="F160" s="3"/>
      <c r="G160" s="3"/>
      <c r="H160" s="3" t="s">
        <v>288</v>
      </c>
    </row>
    <row r="161" spans="1:8" ht="60" x14ac:dyDescent="0.25">
      <c r="A161" s="7" t="str">
        <f>HYPERLINK("https://www.bridgethegapp.ca/adult/service-directory/youth-outreach-worker-labrador-city/","Youth Outreach Worker-Labrador City")</f>
        <v>Youth Outreach Worker-Labrador City</v>
      </c>
      <c r="B161" s="3"/>
      <c r="C161" s="4"/>
      <c r="D161" s="4" t="s">
        <v>443</v>
      </c>
      <c r="E161" s="3" t="s">
        <v>442</v>
      </c>
      <c r="F161" s="3"/>
      <c r="G161" s="3"/>
      <c r="H161" s="3" t="s">
        <v>271</v>
      </c>
    </row>
    <row r="162" spans="1:8" ht="60" x14ac:dyDescent="0.25">
      <c r="A162" s="7" t="str">
        <f>HYPERLINK("https://www.bridgethegapp.ca/adult/service-directory/youth-outreach-workers/","Youth Outreach Workers")</f>
        <v>Youth Outreach Workers</v>
      </c>
      <c r="B162" s="4" t="s">
        <v>444</v>
      </c>
      <c r="C162" s="4" t="s">
        <v>26</v>
      </c>
      <c r="D162" s="3"/>
      <c r="E162" s="3"/>
      <c r="F162" s="3"/>
      <c r="G162" s="3"/>
      <c r="H162" s="3"/>
    </row>
    <row r="163" spans="1:8" ht="120" x14ac:dyDescent="0.25">
      <c r="A163" s="7" t="str">
        <f>HYPERLINK("https://www.bridgethegapp.ca/adult/service-directory/doorways-mental-health-walk-in-clinic-lewisporte/","Doorways Mental Health Walk-In Clinic â€“ Lewisporte")</f>
        <v>Doorways Mental Health Walk-In Clinic â€“ Lewisporte</v>
      </c>
      <c r="B163" s="4" t="s">
        <v>447</v>
      </c>
      <c r="C163" s="4" t="s">
        <v>109</v>
      </c>
      <c r="D163" s="4" t="s">
        <v>446</v>
      </c>
      <c r="E163" s="3" t="s">
        <v>445</v>
      </c>
      <c r="F163" s="3"/>
      <c r="G163" s="3"/>
      <c r="H163" s="3"/>
    </row>
    <row r="164" spans="1:8" ht="120" x14ac:dyDescent="0.25">
      <c r="A164" s="7" t="str">
        <f>HYPERLINK("https://www.bridgethegapp.ca/adult/service-directory/doorways-mental-health-walk-in-clinic-springdale/","Doorways Mental Health Walk-In Clinic â€“ Springdale")</f>
        <v>Doorways Mental Health Walk-In Clinic â€“ Springdale</v>
      </c>
      <c r="B164" s="4" t="s">
        <v>447</v>
      </c>
      <c r="C164" s="4" t="s">
        <v>109</v>
      </c>
      <c r="D164" s="4" t="s">
        <v>448</v>
      </c>
      <c r="E164" s="3" t="s">
        <v>284</v>
      </c>
      <c r="F164" s="3"/>
      <c r="G164" s="3"/>
      <c r="H164" s="3"/>
    </row>
    <row r="165" spans="1:8" ht="120" x14ac:dyDescent="0.25">
      <c r="A165" s="7" t="str">
        <f>HYPERLINK("https://www.bridgethegapp.ca/adult/service-directory/doorways-mental-health-walk-in-clinic-st-albans/","Doorways Mental Health Walk-In Clinic â€“ St. Albanâ€™s")</f>
        <v>Doorways Mental Health Walk-In Clinic â€“ St. Albanâ€™s</v>
      </c>
      <c r="B165" s="4" t="s">
        <v>447</v>
      </c>
      <c r="C165" s="4" t="s">
        <v>109</v>
      </c>
      <c r="D165" s="4" t="s">
        <v>449</v>
      </c>
      <c r="E165" s="3" t="s">
        <v>289</v>
      </c>
      <c r="F165" s="3"/>
      <c r="G165" s="3"/>
      <c r="H165" s="3"/>
    </row>
    <row r="166" spans="1:8" x14ac:dyDescent="0.25">
      <c r="A166" s="7" t="str">
        <f>HYPERLINK("https://www.bridgethegapp.ca/adult/service-directory/newfoundland-and-labrador-public-libraries-nlpl/","Newfoundland and Labrador Public Libraries (NLPL)")</f>
        <v>Newfoundland and Labrador Public Libraries (NLPL)</v>
      </c>
      <c r="B166" s="3" t="s">
        <v>450</v>
      </c>
      <c r="C166" s="4"/>
      <c r="D166" s="3"/>
      <c r="E166" s="3"/>
      <c r="F166" s="3"/>
      <c r="G166" s="3" t="s">
        <v>451</v>
      </c>
      <c r="H166" s="3"/>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bridgethegap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Bhanu Teja Kasani</cp:lastModifiedBy>
  <dcterms:created xsi:type="dcterms:W3CDTF">2019-02-07T09:27:11Z</dcterms:created>
  <dcterms:modified xsi:type="dcterms:W3CDTF">2019-02-07T09:47:30Z</dcterms:modified>
</cp:coreProperties>
</file>