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K:\upwork\semera\"/>
    </mc:Choice>
  </mc:AlternateContent>
  <xr:revisionPtr revIDLastSave="0" documentId="8_{9B497C2B-4F6F-4BB4-A180-77187F0E0DE5}" xr6:coauthVersionLast="47" xr6:coauthVersionMax="47" xr10:uidLastSave="{00000000-0000-0000-0000-000000000000}"/>
  <bookViews>
    <workbookView xWindow="-110" yWindow="-110" windowWidth="19420" windowHeight="10560" tabRatio="914" activeTab="1" xr2:uid="{00000000-000D-0000-FFFF-FFFF00000000}"/>
  </bookViews>
  <sheets>
    <sheet name="Summary" sheetId="14" r:id="rId1"/>
    <sheet name="CCTV" sheetId="4" r:id="rId2"/>
    <sheet name="CCTV_SOC" sheetId="8" r:id="rId3"/>
    <sheet name="OCS" sheetId="5" r:id="rId4"/>
    <sheet name="CCTV&amp;OCS_SCS" sheetId="11" r:id="rId5"/>
    <sheet name="PS" sheetId="15" r:id="rId6"/>
  </sheets>
  <definedNames>
    <definedName name="_Toc529634388" localSheetId="1">CCTV!$B$2</definedName>
    <definedName name="_xlnm.Print_Area" localSheetId="1">CCTV!$A$2:$S$40</definedName>
  </definedNames>
  <calcPr calcId="191029"/>
</workbook>
</file>

<file path=xl/calcChain.xml><?xml version="1.0" encoding="utf-8"?>
<calcChain xmlns="http://schemas.openxmlformats.org/spreadsheetml/2006/main">
  <c r="D9" i="14" l="1"/>
  <c r="J13" i="15"/>
  <c r="K13" i="15" s="1"/>
  <c r="H13" i="15"/>
  <c r="P12" i="15"/>
  <c r="R12" i="15" s="1"/>
  <c r="S12" i="15" s="1"/>
  <c r="J12" i="15"/>
  <c r="K12" i="15" s="1"/>
  <c r="H12" i="15"/>
  <c r="J14" i="15"/>
  <c r="P14" i="15" s="1"/>
  <c r="H14" i="15"/>
  <c r="J11" i="15"/>
  <c r="P11" i="15" s="1"/>
  <c r="R11" i="15" s="1"/>
  <c r="H11" i="15"/>
  <c r="J8" i="15"/>
  <c r="P8" i="15" s="1"/>
  <c r="H8" i="15"/>
  <c r="P16" i="11"/>
  <c r="R16" i="11" s="1"/>
  <c r="S16" i="11" s="1"/>
  <c r="J16" i="11"/>
  <c r="K16" i="11" s="1"/>
  <c r="H16" i="11"/>
  <c r="K11" i="15" l="1"/>
  <c r="P13" i="15"/>
  <c r="R13" i="15" s="1"/>
  <c r="S13" i="15" s="1"/>
  <c r="Q13" i="15"/>
  <c r="Q12" i="15"/>
  <c r="Q14" i="15"/>
  <c r="R14" i="15"/>
  <c r="S14" i="15" s="1"/>
  <c r="K14" i="15"/>
  <c r="Q11" i="15"/>
  <c r="R8" i="15"/>
  <c r="Q8" i="15"/>
  <c r="K8" i="15"/>
  <c r="Q16" i="11"/>
  <c r="R42" i="5" l="1"/>
  <c r="S8" i="5"/>
  <c r="S10" i="5"/>
  <c r="S12" i="5"/>
  <c r="S14" i="5"/>
  <c r="S16" i="5"/>
  <c r="S18" i="5"/>
  <c r="S20" i="5"/>
  <c r="S22" i="5"/>
  <c r="S24" i="5"/>
  <c r="S4" i="5"/>
  <c r="R4" i="5"/>
  <c r="J30" i="5" l="1"/>
  <c r="K30" i="5" s="1"/>
  <c r="H30" i="5"/>
  <c r="P15" i="8"/>
  <c r="J15" i="8"/>
  <c r="K15" i="8" s="1"/>
  <c r="H15" i="8"/>
  <c r="J14" i="8"/>
  <c r="P14" i="8" s="1"/>
  <c r="H14" i="8"/>
  <c r="J13" i="8"/>
  <c r="K13" i="8" s="1"/>
  <c r="H13" i="8"/>
  <c r="J12" i="8"/>
  <c r="P12" i="8" s="1"/>
  <c r="H12" i="8"/>
  <c r="J11" i="8"/>
  <c r="P11" i="8" s="1"/>
  <c r="R11" i="8" s="1"/>
  <c r="H11" i="8"/>
  <c r="J10" i="8"/>
  <c r="P10" i="8" s="1"/>
  <c r="R10" i="8" s="1"/>
  <c r="H10" i="8"/>
  <c r="J9" i="8"/>
  <c r="K9" i="8" s="1"/>
  <c r="H9" i="8"/>
  <c r="J8" i="8"/>
  <c r="P8" i="8" s="1"/>
  <c r="H8" i="8"/>
  <c r="K14" i="8" l="1"/>
  <c r="R15" i="8"/>
  <c r="S15" i="8" s="1"/>
  <c r="R14" i="8"/>
  <c r="S14" i="8" s="1"/>
  <c r="R8" i="8"/>
  <c r="S8" i="8" s="1"/>
  <c r="R12" i="8"/>
  <c r="S12" i="8" s="1"/>
  <c r="P30" i="5"/>
  <c r="K11" i="8"/>
  <c r="K8" i="8"/>
  <c r="P9" i="8"/>
  <c r="K12" i="8"/>
  <c r="Q15" i="8"/>
  <c r="P13" i="8"/>
  <c r="R13" i="8" s="1"/>
  <c r="Q14" i="8"/>
  <c r="Q10" i="8"/>
  <c r="S10" i="8"/>
  <c r="S11" i="8"/>
  <c r="Q11" i="8"/>
  <c r="K10" i="8"/>
  <c r="Q12" i="8"/>
  <c r="Q8" i="8"/>
  <c r="R9" i="8" l="1"/>
  <c r="S9" i="8" s="1"/>
  <c r="R30" i="5"/>
  <c r="S30" i="5" s="1"/>
  <c r="Q30" i="5"/>
  <c r="Q9" i="8"/>
  <c r="Q13" i="8"/>
  <c r="S13" i="8"/>
  <c r="J17" i="15" l="1"/>
  <c r="K17" i="15" s="1"/>
  <c r="H17" i="15"/>
  <c r="J9" i="15"/>
  <c r="P9" i="15" s="1"/>
  <c r="R9" i="15" s="1"/>
  <c r="H9" i="15"/>
  <c r="J22" i="11"/>
  <c r="P22" i="11" s="1"/>
  <c r="R22" i="11" s="1"/>
  <c r="S22" i="11" s="1"/>
  <c r="H22" i="11"/>
  <c r="J21" i="11"/>
  <c r="P21" i="11" s="1"/>
  <c r="H21" i="11"/>
  <c r="J20" i="11"/>
  <c r="P20" i="11" s="1"/>
  <c r="H20" i="11"/>
  <c r="P19" i="11"/>
  <c r="R19" i="11" s="1"/>
  <c r="S19" i="11" s="1"/>
  <c r="J19" i="11"/>
  <c r="K19" i="11" s="1"/>
  <c r="H19" i="11"/>
  <c r="P18" i="11"/>
  <c r="R18" i="11" s="1"/>
  <c r="S18" i="11" s="1"/>
  <c r="K18" i="11"/>
  <c r="J18" i="11"/>
  <c r="H18" i="11"/>
  <c r="J8" i="5"/>
  <c r="P8" i="5" s="1"/>
  <c r="R8" i="5" s="1"/>
  <c r="H8" i="5"/>
  <c r="J6" i="5"/>
  <c r="P6" i="5" s="1"/>
  <c r="R6" i="5" s="1"/>
  <c r="S6" i="5" s="1"/>
  <c r="H6" i="5"/>
  <c r="J33" i="8"/>
  <c r="P33" i="8" s="1"/>
  <c r="R33" i="8" s="1"/>
  <c r="S33" i="8" s="1"/>
  <c r="H33" i="8"/>
  <c r="J35" i="4"/>
  <c r="K35" i="4" s="1"/>
  <c r="H35" i="4"/>
  <c r="K33" i="8" l="1"/>
  <c r="P17" i="15"/>
  <c r="R17" i="15" s="1"/>
  <c r="S17" i="15" s="1"/>
  <c r="K9" i="15"/>
  <c r="Q9" i="15"/>
  <c r="K22" i="11"/>
  <c r="Q20" i="11"/>
  <c r="R20" i="11"/>
  <c r="S20" i="11" s="1"/>
  <c r="R21" i="11"/>
  <c r="S21" i="11" s="1"/>
  <c r="Q21" i="11"/>
  <c r="Q19" i="11"/>
  <c r="K21" i="11"/>
  <c r="Q18" i="11"/>
  <c r="K20" i="11"/>
  <c r="Q22" i="11"/>
  <c r="K6" i="5"/>
  <c r="Q8" i="5"/>
  <c r="K8" i="5"/>
  <c r="Q6" i="5"/>
  <c r="Q33" i="8"/>
  <c r="P35" i="4"/>
  <c r="R35" i="4" s="1"/>
  <c r="S35" i="4" s="1"/>
  <c r="G18" i="8"/>
  <c r="G39" i="5"/>
  <c r="Q35" i="4" l="1"/>
  <c r="Q17" i="15"/>
  <c r="J21" i="15"/>
  <c r="P21" i="15" s="1"/>
  <c r="H21" i="15"/>
  <c r="J20" i="15"/>
  <c r="K20" i="15" s="1"/>
  <c r="H20" i="15"/>
  <c r="R21" i="15" l="1"/>
  <c r="S21" i="15" s="1"/>
  <c r="Q21" i="15"/>
  <c r="P20" i="15"/>
  <c r="K21" i="15"/>
  <c r="R20" i="15" l="1"/>
  <c r="S20" i="15" s="1"/>
  <c r="Q20" i="15"/>
  <c r="H4" i="5" l="1"/>
  <c r="J27" i="8"/>
  <c r="K27" i="8" s="1"/>
  <c r="H27" i="8"/>
  <c r="J34" i="5"/>
  <c r="P34" i="5" s="1"/>
  <c r="R34" i="5" s="1"/>
  <c r="S34" i="5" s="1"/>
  <c r="H34" i="5"/>
  <c r="J37" i="5"/>
  <c r="P37" i="5" s="1"/>
  <c r="R37" i="5" s="1"/>
  <c r="S37" i="5" s="1"/>
  <c r="H37" i="5"/>
  <c r="P27" i="8" l="1"/>
  <c r="Q34" i="5"/>
  <c r="K34" i="5"/>
  <c r="Q37" i="5"/>
  <c r="K37" i="5"/>
  <c r="R27" i="8" l="1"/>
  <c r="S27" i="8" s="1"/>
  <c r="Q27" i="8"/>
  <c r="J27" i="5" l="1"/>
  <c r="P27" i="5" s="1"/>
  <c r="R27" i="5" s="1"/>
  <c r="S27" i="5" s="1"/>
  <c r="H27" i="5"/>
  <c r="Q27" i="5" l="1"/>
  <c r="K27" i="5"/>
  <c r="J26" i="5" l="1"/>
  <c r="P26" i="5" s="1"/>
  <c r="R26" i="5" s="1"/>
  <c r="S26" i="5" s="1"/>
  <c r="S25" i="5" s="1"/>
  <c r="R25" i="5" s="1"/>
  <c r="H26" i="5"/>
  <c r="Q26" i="5" l="1"/>
  <c r="K26" i="5"/>
  <c r="J33" i="4"/>
  <c r="K33" i="4" s="1"/>
  <c r="H33" i="4"/>
  <c r="P33" i="4" l="1"/>
  <c r="R33" i="4" s="1"/>
  <c r="S33" i="4" s="1"/>
  <c r="J32" i="4"/>
  <c r="P32" i="4" s="1"/>
  <c r="R32" i="4" s="1"/>
  <c r="S32" i="4" s="1"/>
  <c r="H32" i="4"/>
  <c r="Q33" i="4" l="1"/>
  <c r="Q32" i="4"/>
  <c r="K32" i="4"/>
  <c r="J10" i="15" l="1"/>
  <c r="P10" i="15" s="1"/>
  <c r="H10" i="15"/>
  <c r="R10" i="15" l="1"/>
  <c r="Q10" i="15"/>
  <c r="K10" i="15"/>
  <c r="H28" i="4" l="1"/>
  <c r="J28" i="4"/>
  <c r="K28" i="4" s="1"/>
  <c r="J23" i="4"/>
  <c r="P23" i="4" s="1"/>
  <c r="R23" i="4" s="1"/>
  <c r="S23" i="4" s="1"/>
  <c r="H23" i="4"/>
  <c r="P28" i="4" l="1"/>
  <c r="R28" i="4" s="1"/>
  <c r="S28" i="4" s="1"/>
  <c r="Q23" i="4"/>
  <c r="K23" i="4"/>
  <c r="Q28" i="4" l="1"/>
  <c r="B15" i="5" l="1"/>
  <c r="B18" i="5"/>
  <c r="J16" i="15" l="1"/>
  <c r="P16" i="15" s="1"/>
  <c r="H16" i="15"/>
  <c r="J18" i="15"/>
  <c r="K18" i="15" s="1"/>
  <c r="H18" i="15"/>
  <c r="J15" i="15"/>
  <c r="P15" i="15" s="1"/>
  <c r="H15" i="15"/>
  <c r="J7" i="15"/>
  <c r="P7" i="15" s="1"/>
  <c r="H7" i="15"/>
  <c r="J6" i="15"/>
  <c r="P6" i="15" s="1"/>
  <c r="Q6" i="15" s="1"/>
  <c r="H6" i="15"/>
  <c r="J5" i="15"/>
  <c r="P5" i="15" s="1"/>
  <c r="R5" i="15" s="1"/>
  <c r="S5" i="15" s="1"/>
  <c r="H5" i="15"/>
  <c r="J4" i="15"/>
  <c r="K4" i="15" s="1"/>
  <c r="H4" i="15"/>
  <c r="J3" i="15"/>
  <c r="P3" i="15" s="1"/>
  <c r="R3" i="15" s="1"/>
  <c r="H3" i="15"/>
  <c r="J24" i="4"/>
  <c r="P24" i="4" s="1"/>
  <c r="R24" i="4" s="1"/>
  <c r="S24" i="4" s="1"/>
  <c r="H24" i="4"/>
  <c r="J6" i="4"/>
  <c r="P6" i="4" s="1"/>
  <c r="R6" i="4" s="1"/>
  <c r="S6" i="4" s="1"/>
  <c r="H6" i="4"/>
  <c r="K6" i="15" l="1"/>
  <c r="R7" i="15"/>
  <c r="S7" i="15" s="1"/>
  <c r="Q7" i="15"/>
  <c r="K5" i="15"/>
  <c r="K7" i="15"/>
  <c r="P18" i="15"/>
  <c r="R18" i="15" s="1"/>
  <c r="S18" i="15" s="1"/>
  <c r="R16" i="15"/>
  <c r="S16" i="15" s="1"/>
  <c r="Q16" i="15"/>
  <c r="K16" i="15"/>
  <c r="Q15" i="15"/>
  <c r="R15" i="15"/>
  <c r="S15" i="15" s="1"/>
  <c r="S3" i="15"/>
  <c r="Q3" i="15"/>
  <c r="K3" i="15"/>
  <c r="P4" i="15"/>
  <c r="Q5" i="15"/>
  <c r="R6" i="15"/>
  <c r="S6" i="15" s="1"/>
  <c r="K15" i="15"/>
  <c r="Q24" i="4"/>
  <c r="K24" i="4"/>
  <c r="Q6" i="4"/>
  <c r="K6" i="4"/>
  <c r="S22" i="15" l="1"/>
  <c r="D8" i="14" s="1"/>
  <c r="Q18" i="15"/>
  <c r="R4" i="15"/>
  <c r="S4" i="15" s="1"/>
  <c r="Q4" i="15"/>
  <c r="J42" i="5" l="1"/>
  <c r="P42" i="5" s="1"/>
  <c r="S42" i="5" s="1"/>
  <c r="H42" i="5"/>
  <c r="J40" i="5"/>
  <c r="K40" i="5" s="1"/>
  <c r="H40" i="5"/>
  <c r="Q42" i="5" l="1"/>
  <c r="K42" i="5"/>
  <c r="P40" i="5"/>
  <c r="R40" i="5" s="1"/>
  <c r="S40" i="5" s="1"/>
  <c r="Q40" i="5" l="1"/>
  <c r="J37" i="4" l="1"/>
  <c r="K37" i="4" s="1"/>
  <c r="H37" i="4"/>
  <c r="P37" i="4" l="1"/>
  <c r="R37" i="4" s="1"/>
  <c r="S37" i="4" s="1"/>
  <c r="Q37" i="4" l="1"/>
  <c r="J20" i="4" l="1"/>
  <c r="K20" i="4" s="1"/>
  <c r="H20" i="4"/>
  <c r="P20" i="4" l="1"/>
  <c r="R20" i="4" s="1"/>
  <c r="S20" i="4" s="1"/>
  <c r="Q20" i="4" l="1"/>
  <c r="J27" i="11" l="1"/>
  <c r="P27" i="11" s="1"/>
  <c r="R27" i="11" s="1"/>
  <c r="H27" i="11"/>
  <c r="J10" i="11"/>
  <c r="K10" i="11" s="1"/>
  <c r="H10" i="11"/>
  <c r="J9" i="11"/>
  <c r="P9" i="11" s="1"/>
  <c r="H9" i="11"/>
  <c r="J8" i="11"/>
  <c r="P8" i="11" s="1"/>
  <c r="R8" i="11" s="1"/>
  <c r="H8" i="11"/>
  <c r="J7" i="11"/>
  <c r="P7" i="11" s="1"/>
  <c r="R7" i="11" s="1"/>
  <c r="H7" i="11"/>
  <c r="J15" i="11"/>
  <c r="P15" i="11" s="1"/>
  <c r="R15" i="11" s="1"/>
  <c r="H15" i="11"/>
  <c r="J14" i="11"/>
  <c r="P14" i="11" s="1"/>
  <c r="R14" i="11" s="1"/>
  <c r="H14" i="11"/>
  <c r="J13" i="11"/>
  <c r="P13" i="11" s="1"/>
  <c r="R13" i="11" s="1"/>
  <c r="H13" i="11"/>
  <c r="J12" i="11"/>
  <c r="K12" i="11" s="1"/>
  <c r="H12" i="11"/>
  <c r="J26" i="11"/>
  <c r="K26" i="11" s="1"/>
  <c r="H26" i="11"/>
  <c r="J25" i="11"/>
  <c r="P25" i="11" s="1"/>
  <c r="R25" i="11" s="1"/>
  <c r="H25" i="11"/>
  <c r="J24" i="11"/>
  <c r="P24" i="11" s="1"/>
  <c r="R24" i="11" s="1"/>
  <c r="H24" i="11"/>
  <c r="J11" i="11"/>
  <c r="K11" i="11" s="1"/>
  <c r="H11" i="11"/>
  <c r="J6" i="11"/>
  <c r="P6" i="11" s="1"/>
  <c r="H6" i="11"/>
  <c r="J37" i="8"/>
  <c r="K37" i="8" s="1"/>
  <c r="H37" i="8"/>
  <c r="J4" i="8"/>
  <c r="K4" i="8" s="1"/>
  <c r="H4" i="8"/>
  <c r="J26" i="8"/>
  <c r="K26" i="8" s="1"/>
  <c r="H26" i="8"/>
  <c r="J25" i="8"/>
  <c r="K25" i="8" s="1"/>
  <c r="H25" i="8"/>
  <c r="J29" i="8"/>
  <c r="K29" i="8" s="1"/>
  <c r="H29" i="8"/>
  <c r="J21" i="8"/>
  <c r="K21" i="8" s="1"/>
  <c r="H21" i="8"/>
  <c r="J19" i="8"/>
  <c r="K19" i="8" s="1"/>
  <c r="H19" i="8"/>
  <c r="J35" i="8"/>
  <c r="K35" i="8" s="1"/>
  <c r="H35" i="8"/>
  <c r="J31" i="8"/>
  <c r="P31" i="8" s="1"/>
  <c r="H31" i="8"/>
  <c r="J23" i="8"/>
  <c r="K23" i="8" s="1"/>
  <c r="H23" i="8"/>
  <c r="J23" i="11"/>
  <c r="K23" i="11" s="1"/>
  <c r="H23" i="11"/>
  <c r="J17" i="11"/>
  <c r="P17" i="11" s="1"/>
  <c r="H17" i="11"/>
  <c r="J5" i="11"/>
  <c r="K5" i="11" s="1"/>
  <c r="H5" i="11"/>
  <c r="J4" i="11"/>
  <c r="P4" i="11" s="1"/>
  <c r="R4" i="11" s="1"/>
  <c r="H4" i="11"/>
  <c r="J18" i="8"/>
  <c r="K18" i="8" s="1"/>
  <c r="H18" i="8"/>
  <c r="J16" i="8"/>
  <c r="K16" i="8" s="1"/>
  <c r="H16" i="8"/>
  <c r="J6" i="8"/>
  <c r="K6" i="8" s="1"/>
  <c r="H6" i="8"/>
  <c r="J33" i="5"/>
  <c r="P33" i="5" s="1"/>
  <c r="R33" i="5" s="1"/>
  <c r="S33" i="5" s="1"/>
  <c r="S32" i="5" s="1"/>
  <c r="H33" i="5"/>
  <c r="J36" i="5"/>
  <c r="K36" i="5" s="1"/>
  <c r="H36" i="5"/>
  <c r="J29" i="5"/>
  <c r="K29" i="5" s="1"/>
  <c r="H29" i="5"/>
  <c r="J31" i="5"/>
  <c r="K31" i="5" s="1"/>
  <c r="H31" i="5"/>
  <c r="J22" i="5"/>
  <c r="K22" i="5" s="1"/>
  <c r="H22" i="5"/>
  <c r="J24" i="5"/>
  <c r="K24" i="5" s="1"/>
  <c r="H24" i="5"/>
  <c r="J39" i="5"/>
  <c r="K39" i="5" s="1"/>
  <c r="H39" i="5"/>
  <c r="J4" i="5"/>
  <c r="K4" i="5" s="1"/>
  <c r="J18" i="5"/>
  <c r="P18" i="5" s="1"/>
  <c r="R18" i="5" s="1"/>
  <c r="H18" i="5"/>
  <c r="J20" i="5"/>
  <c r="P20" i="5" s="1"/>
  <c r="R20" i="5" s="1"/>
  <c r="H20" i="5"/>
  <c r="J16" i="5"/>
  <c r="P16" i="5" s="1"/>
  <c r="R16" i="5" s="1"/>
  <c r="H16" i="5"/>
  <c r="J14" i="5"/>
  <c r="P14" i="5" s="1"/>
  <c r="R14" i="5" s="1"/>
  <c r="H14" i="5"/>
  <c r="J12" i="5"/>
  <c r="P12" i="5" s="1"/>
  <c r="R12" i="5" s="1"/>
  <c r="H12" i="5"/>
  <c r="J10" i="5"/>
  <c r="K10" i="5" s="1"/>
  <c r="H10" i="5"/>
  <c r="J30" i="4"/>
  <c r="K30" i="4" s="1"/>
  <c r="H30" i="4"/>
  <c r="J10" i="4"/>
  <c r="P10" i="4" s="1"/>
  <c r="R10" i="4" s="1"/>
  <c r="S10" i="4" s="1"/>
  <c r="H10" i="4"/>
  <c r="J22" i="4"/>
  <c r="P22" i="4" s="1"/>
  <c r="R22" i="4" s="1"/>
  <c r="S22" i="4" s="1"/>
  <c r="S21" i="4" s="1"/>
  <c r="R21" i="4" s="1"/>
  <c r="H22" i="4"/>
  <c r="J26" i="4"/>
  <c r="K26" i="4" s="1"/>
  <c r="H26" i="4"/>
  <c r="J18" i="4"/>
  <c r="P18" i="4" s="1"/>
  <c r="R18" i="4" s="1"/>
  <c r="S18" i="4" s="1"/>
  <c r="H18" i="4"/>
  <c r="J16" i="4"/>
  <c r="K16" i="4" s="1"/>
  <c r="H16" i="4"/>
  <c r="J14" i="4"/>
  <c r="P14" i="4" s="1"/>
  <c r="R14" i="4" s="1"/>
  <c r="S14" i="4" s="1"/>
  <c r="H14" i="4"/>
  <c r="J12" i="4"/>
  <c r="K12" i="4" s="1"/>
  <c r="H12" i="4"/>
  <c r="R32" i="5" l="1"/>
  <c r="P39" i="5"/>
  <c r="R39" i="5" s="1"/>
  <c r="S39" i="5" s="1"/>
  <c r="S38" i="5" s="1"/>
  <c r="R38" i="5" s="1"/>
  <c r="R31" i="8"/>
  <c r="S31" i="8" s="1"/>
  <c r="P29" i="5"/>
  <c r="R29" i="5" s="1"/>
  <c r="S29" i="5" s="1"/>
  <c r="P4" i="5"/>
  <c r="P26" i="11"/>
  <c r="R26" i="11" s="1"/>
  <c r="S26" i="11" s="1"/>
  <c r="R9" i="11"/>
  <c r="S9" i="11" s="1"/>
  <c r="R17" i="11"/>
  <c r="S17" i="11" s="1"/>
  <c r="R6" i="11"/>
  <c r="S6" i="11" s="1"/>
  <c r="P11" i="11"/>
  <c r="K6" i="11"/>
  <c r="K9" i="11"/>
  <c r="P10" i="11"/>
  <c r="P36" i="5"/>
  <c r="R36" i="5" s="1"/>
  <c r="S36" i="5" s="1"/>
  <c r="S35" i="5" s="1"/>
  <c r="R35" i="5" s="1"/>
  <c r="P24" i="5"/>
  <c r="R24" i="5" s="1"/>
  <c r="P22" i="5"/>
  <c r="R22" i="5" s="1"/>
  <c r="K33" i="5"/>
  <c r="P30" i="4"/>
  <c r="R30" i="4" s="1"/>
  <c r="S30" i="4" s="1"/>
  <c r="P31" i="5"/>
  <c r="R31" i="5" s="1"/>
  <c r="S31" i="5" s="1"/>
  <c r="S13" i="4"/>
  <c r="R13" i="4" s="1"/>
  <c r="S13" i="11"/>
  <c r="Q13" i="11"/>
  <c r="K15" i="11"/>
  <c r="K13" i="11"/>
  <c r="P12" i="11"/>
  <c r="K27" i="11"/>
  <c r="S27" i="11"/>
  <c r="Q27" i="11"/>
  <c r="Q7" i="11"/>
  <c r="S7" i="11"/>
  <c r="Q8" i="11"/>
  <c r="S8" i="11"/>
  <c r="K8" i="11"/>
  <c r="K7" i="11"/>
  <c r="Q9" i="11"/>
  <c r="S14" i="11"/>
  <c r="Q14" i="11"/>
  <c r="S15" i="11"/>
  <c r="Q15" i="11"/>
  <c r="K14" i="11"/>
  <c r="Q24" i="11"/>
  <c r="S24" i="11"/>
  <c r="Q25" i="11"/>
  <c r="S25" i="11"/>
  <c r="K25" i="11"/>
  <c r="K24" i="11"/>
  <c r="Q6" i="11"/>
  <c r="K17" i="11"/>
  <c r="P23" i="11"/>
  <c r="Q23" i="11" s="1"/>
  <c r="P19" i="8"/>
  <c r="P16" i="8"/>
  <c r="P4" i="8"/>
  <c r="R4" i="8" s="1"/>
  <c r="P6" i="8"/>
  <c r="P29" i="8"/>
  <c r="P18" i="8"/>
  <c r="K31" i="8"/>
  <c r="P35" i="8"/>
  <c r="P21" i="8"/>
  <c r="P25" i="8"/>
  <c r="P37" i="8"/>
  <c r="P26" i="8"/>
  <c r="Q31" i="8"/>
  <c r="P23" i="8"/>
  <c r="R23" i="8" s="1"/>
  <c r="S23" i="8" s="1"/>
  <c r="S4" i="11"/>
  <c r="Q4" i="11"/>
  <c r="K4" i="11"/>
  <c r="P5" i="11"/>
  <c r="R5" i="11" s="1"/>
  <c r="Q17" i="11"/>
  <c r="Q33" i="5"/>
  <c r="P10" i="5"/>
  <c r="R10" i="5" s="1"/>
  <c r="K18" i="5"/>
  <c r="K12" i="5"/>
  <c r="K16" i="5"/>
  <c r="Q20" i="5"/>
  <c r="Q18" i="5"/>
  <c r="K20" i="5"/>
  <c r="Q14" i="5"/>
  <c r="K14" i="5"/>
  <c r="Q16" i="5"/>
  <c r="Q12" i="5"/>
  <c r="K14" i="4"/>
  <c r="P16" i="4"/>
  <c r="R16" i="4" s="1"/>
  <c r="S16" i="4" s="1"/>
  <c r="Q10" i="4"/>
  <c r="K10" i="4"/>
  <c r="Q22" i="4"/>
  <c r="K22" i="4"/>
  <c r="P26" i="4"/>
  <c r="R26" i="4" s="1"/>
  <c r="S26" i="4" s="1"/>
  <c r="Q18" i="4"/>
  <c r="K18" i="4"/>
  <c r="P12" i="4"/>
  <c r="R12" i="4" s="1"/>
  <c r="S12" i="4" s="1"/>
  <c r="S11" i="4" s="1"/>
  <c r="R11" i="4" s="1"/>
  <c r="Q14" i="4"/>
  <c r="S43" i="5" l="1"/>
  <c r="R35" i="8"/>
  <c r="S35" i="8" s="1"/>
  <c r="R6" i="8"/>
  <c r="S6" i="8" s="1"/>
  <c r="R16" i="8"/>
  <c r="S16" i="8" s="1"/>
  <c r="S7" i="8" s="1"/>
  <c r="R7" i="8" s="1"/>
  <c r="R26" i="8"/>
  <c r="S26" i="8" s="1"/>
  <c r="R21" i="8"/>
  <c r="S21" i="8" s="1"/>
  <c r="R19" i="8"/>
  <c r="S19" i="8" s="1"/>
  <c r="R18" i="8"/>
  <c r="S18" i="8" s="1"/>
  <c r="R37" i="8"/>
  <c r="S37" i="8" s="1"/>
  <c r="S28" i="5"/>
  <c r="R28" i="5" s="1"/>
  <c r="S4" i="8"/>
  <c r="Q35" i="8"/>
  <c r="Q26" i="11"/>
  <c r="Q36" i="5"/>
  <c r="Q39" i="5"/>
  <c r="Q22" i="5"/>
  <c r="Q4" i="5"/>
  <c r="Q29" i="5"/>
  <c r="R29" i="8"/>
  <c r="S29" i="8" s="1"/>
  <c r="R25" i="8"/>
  <c r="S25" i="8" s="1"/>
  <c r="Q24" i="5"/>
  <c r="Q30" i="4"/>
  <c r="Q11" i="11"/>
  <c r="R11" i="11"/>
  <c r="S11" i="11" s="1"/>
  <c r="R23" i="11"/>
  <c r="S23" i="11" s="1"/>
  <c r="R12" i="11"/>
  <c r="S12" i="11" s="1"/>
  <c r="R10" i="11"/>
  <c r="S10" i="11" s="1"/>
  <c r="Q10" i="11"/>
  <c r="Q31" i="5"/>
  <c r="Q12" i="11"/>
  <c r="Q6" i="8"/>
  <c r="Q10" i="5"/>
  <c r="Q19" i="8"/>
  <c r="Q29" i="8"/>
  <c r="Q18" i="8"/>
  <c r="Q16" i="8"/>
  <c r="Q25" i="8"/>
  <c r="Q21" i="8"/>
  <c r="Q4" i="8"/>
  <c r="Q37" i="8"/>
  <c r="Q26" i="8"/>
  <c r="Q23" i="8"/>
  <c r="Q5" i="11"/>
  <c r="S5" i="11"/>
  <c r="Q16" i="4"/>
  <c r="Q26" i="4"/>
  <c r="Q12" i="4"/>
  <c r="S24" i="8" l="1"/>
  <c r="S17" i="8"/>
  <c r="R17" i="8" s="1"/>
  <c r="S28" i="11"/>
  <c r="D7" i="14" s="1"/>
  <c r="R28" i="11"/>
  <c r="Q43" i="5"/>
  <c r="R24" i="8" l="1"/>
  <c r="S38" i="8"/>
  <c r="D5" i="14" s="1"/>
  <c r="H8" i="4"/>
  <c r="J8" i="4" l="1"/>
  <c r="K8" i="4" s="1"/>
  <c r="H5" i="4"/>
  <c r="J5" i="4"/>
  <c r="K5" i="4" l="1"/>
  <c r="P8" i="4"/>
  <c r="R8" i="4" s="1"/>
  <c r="S8" i="4" s="1"/>
  <c r="S7" i="4" s="1"/>
  <c r="R7" i="4" s="1"/>
  <c r="P5" i="4"/>
  <c r="R5" i="4" s="1"/>
  <c r="S5" i="4" s="1"/>
  <c r="S4" i="4" s="1"/>
  <c r="S38" i="4" s="1"/>
  <c r="R4" i="4" l="1"/>
  <c r="Q8" i="4"/>
  <c r="Q5" i="4"/>
  <c r="Q38" i="4" l="1"/>
  <c r="D4" i="14" l="1"/>
  <c r="D6" i="14" l="1"/>
  <c r="Q1" i="4"/>
</calcChain>
</file>

<file path=xl/sharedStrings.xml><?xml version="1.0" encoding="utf-8"?>
<sst xmlns="http://schemas.openxmlformats.org/spreadsheetml/2006/main" count="479" uniqueCount="313">
  <si>
    <t>No.</t>
  </si>
  <si>
    <t>Item Part Number</t>
  </si>
  <si>
    <t>Item Description</t>
  </si>
  <si>
    <t>Qty.</t>
  </si>
  <si>
    <t>UoM</t>
  </si>
  <si>
    <t>GPL Unit Cost (USD)</t>
  </si>
  <si>
    <t>GPL Total Cost (USD)</t>
  </si>
  <si>
    <t>Discount (%)</t>
  </si>
  <si>
    <t>Discounted Unit Cost (USD)</t>
  </si>
  <si>
    <t>Discounted Total Cost (USD)</t>
  </si>
  <si>
    <t xml:space="preserve">Frieght &amp; Insurance </t>
  </si>
  <si>
    <t xml:space="preserve">Bank Charges </t>
  </si>
  <si>
    <t xml:space="preserve">Import Tax </t>
  </si>
  <si>
    <t>Margin (%)</t>
  </si>
  <si>
    <t xml:space="preserve"> Unit Price (USD)</t>
  </si>
  <si>
    <t>Total Price (USD)</t>
  </si>
  <si>
    <t>Pcs</t>
  </si>
  <si>
    <t>Total Price Including VAT (ETB)</t>
  </si>
  <si>
    <t>Unit Price Including VAT (ETB)</t>
  </si>
  <si>
    <t>Professional Service</t>
  </si>
  <si>
    <t>NVR</t>
  </si>
  <si>
    <t>Outdoor PTZ Dome Camera</t>
  </si>
  <si>
    <t>Indoor Dome Camera</t>
  </si>
  <si>
    <t>1/2.7" Progressive Scan CMOS; H.265+/H.265/H.264+/H.264/MJPEG; 
Powered by Darkfighter technology,Color: 0.012 lux @(F1.6, AGC ON), 0 lux with IR; 25fps/30fps(2688×1520,2304×1296,1920×1080); VCA functions; 3 streams; 3D DNR; BLC; ICR; EXIR; DC12V&amp;PoE; Built-in micro SD/SDHC/SDXC slot; HIK-Connect cloud service
*-S model: Audio/Alarm I/O</t>
    <phoneticPr fontId="11" type="noConversion"/>
  </si>
  <si>
    <t>Fisheye Camera</t>
  </si>
  <si>
    <t>Server</t>
  </si>
  <si>
    <t>Keyboard Controller</t>
  </si>
  <si>
    <t>1.5 KVA UPS</t>
  </si>
  <si>
    <t>8port poe Switch</t>
  </si>
  <si>
    <t>Card Reader</t>
  </si>
  <si>
    <t>PVC ID card printer</t>
  </si>
  <si>
    <t>DTC4500e</t>
  </si>
  <si>
    <t>The versatility of the DTC4500e is unsurpassed.
Driven by an extremely robust and reliable print engine, this high-volume printer delivers speed, power and versatility rolled into one. High-capacity ribbons enable the DTC4500e to print twice as many full-color cards as most printers before the ribbon has to be changed, providing continuous high-quality card printing and encoding</t>
  </si>
  <si>
    <t>IC S50</t>
  </si>
  <si>
    <t>Mifare 1 Contactless Smart card, Frequency: 13.56MHz.</t>
  </si>
  <si>
    <t>Poly guard laminate</t>
  </si>
  <si>
    <t>YMCKO color ribbon
500 full color prints per roll
Fargo 45200 ribbon is for use with the following Fargo printers:
    DTC4500e</t>
  </si>
  <si>
    <t xml:space="preserve">Fargo YMCKO Color Ribbon </t>
  </si>
  <si>
    <t>10KVA UPS</t>
  </si>
  <si>
    <t>Barcode Printer</t>
  </si>
  <si>
    <t xml:space="preserve"> The ZD220 desktop printer gives you reliable operation and basic features at an affordable price—both at the point of purchase and across the entire lifecycle. Engineered with Zebra quality, it boasts a dual-wall construction for added durability. And, it is ENERGY STAR® qualified to reduce your operational expenses. Built to last for years, the ZD220 provides an outstanding return on your investment.</t>
  </si>
  <si>
    <t xml:space="preserve">Barcode Scanner </t>
  </si>
  <si>
    <t xml:space="preserve">The DS8100 Series handheld scanners rise above conventional imagers to deliver unprecedented scanning performance on 1D and 2D barcodes, innovative productivity enhancing tools and unrivaled manageability to keep your checkout lines moving and your cashiers free to deliver a more personal checkout experience. </t>
  </si>
  <si>
    <t>Roll</t>
  </si>
  <si>
    <t>Windows server 2019</t>
  </si>
  <si>
    <t>Standard Chair</t>
  </si>
  <si>
    <t>Standard Table</t>
  </si>
  <si>
    <t>Single-door Magnetic Lock, 280kg Linear Thrust, 12 VDC, 340mA.</t>
  </si>
  <si>
    <t>Portable Radio</t>
  </si>
  <si>
    <t>Air Conditioner</t>
  </si>
  <si>
    <t>FTP Cable</t>
  </si>
  <si>
    <t>(FTP) outdoor-rated CAT6 cable 305 meter Per Role</t>
  </si>
  <si>
    <t>UTP Cable</t>
  </si>
  <si>
    <t>Single Mode Fiber cable outdoor</t>
  </si>
  <si>
    <t>Fiber splicing sleeve</t>
  </si>
  <si>
    <t>Fiber Optics Fusion Splicing Sleeve 5per pack</t>
  </si>
  <si>
    <t>Single Mode Pigtail (C)</t>
  </si>
  <si>
    <t>• LC single mode fiber pigtail tight buffer-9/125 OSI/OS2 1 meter</t>
  </si>
  <si>
    <t>Fiber Patch Cord LC-LC</t>
  </si>
  <si>
    <t>LC-LC Single Mode Fiber Patch Cord 1m</t>
  </si>
  <si>
    <t>Warning Tape</t>
  </si>
  <si>
    <t>·Fiber Optics Warning Tape</t>
  </si>
  <si>
    <t>Patch Panel for UTP</t>
  </si>
  <si>
    <t>Switch Rack</t>
  </si>
  <si>
    <t>1m UTP Patch Cord</t>
  </si>
  <si>
    <t>Cable trunk</t>
  </si>
  <si>
    <t>PVC cable Trucking (15mmx25mm)</t>
  </si>
  <si>
    <t>Power outlet</t>
  </si>
  <si>
    <t>·Single phase power outlet(flat surface mounted  )</t>
  </si>
  <si>
    <t>power cable</t>
  </si>
  <si>
    <t>2.5X3 power cable</t>
  </si>
  <si>
    <t>Junction Box</t>
  </si>
  <si>
    <t>• Junction box IP6 Water Proof
• 10X10 Size</t>
  </si>
  <si>
    <t>UPVC</t>
  </si>
  <si>
    <t xml:space="preserve">HDP pipe </t>
  </si>
  <si>
    <t>(UTP) Full Copper  CAT6 UTP  cable 305M Per Roll</t>
  </si>
  <si>
    <t>meter</t>
  </si>
  <si>
    <t>pack</t>
  </si>
  <si>
    <t>PC</t>
  </si>
  <si>
    <t xml:space="preserve">meter </t>
  </si>
  <si>
    <t>pc</t>
  </si>
  <si>
    <t>manhole</t>
  </si>
  <si>
    <t xml:space="preserve">with reinforced cover
 60 cm Cover diameter  
 100 cm depth 
 Bedding </t>
  </si>
  <si>
    <t xml:space="preserve">Excavation and refill of soil </t>
  </si>
  <si>
    <t>set</t>
  </si>
  <si>
    <t>Outdoor bullet Camera</t>
  </si>
  <si>
    <t>Item</t>
  </si>
  <si>
    <t>Total(ETB)</t>
  </si>
  <si>
    <t>CCTV</t>
  </si>
  <si>
    <t>OCS</t>
  </si>
  <si>
    <t>CCTV SOC</t>
  </si>
  <si>
    <t>Total</t>
  </si>
  <si>
    <t>GRAND TOTAL</t>
  </si>
  <si>
    <t>Standalone Solar powered Network Camera</t>
  </si>
  <si>
    <t>pcs</t>
  </si>
  <si>
    <t xml:space="preserve">PPR pipe ¾ with accessories and including installation </t>
  </si>
  <si>
    <t xml:space="preserve">Media 2400BTU Air connditioner </t>
  </si>
  <si>
    <t xml:space="preserve">CCTV and OCS structural cabling </t>
  </si>
  <si>
    <t xml:space="preserve">Node Instalation </t>
  </si>
  <si>
    <t>Node Instalation (Trunking and cable installation , Punching …for one card and CCTV camera</t>
  </si>
  <si>
    <t xml:space="preserve">One Card Sofware </t>
  </si>
  <si>
    <t>CCTV and OCS _SCS</t>
  </si>
  <si>
    <t>Zebra DS8178</t>
  </si>
  <si>
    <t>Zebra ZD220,</t>
  </si>
  <si>
    <t xml:space="preserve">• Brand: known brand , Number of RJ-45 port: , 24 Port, with cable management and port labeling features , Standard/category , Compatible for Category 6
</t>
  </si>
  <si>
    <t>PoE Injector 30W</t>
  </si>
  <si>
    <t xml:space="preserve">Zebra printer ribbon </t>
  </si>
  <si>
    <t>Zebra, 5319 Wax Ribbon, 33MM x 74M, 1.3" x 244', 0.5" Core, 12 Rolls Per Case, (Priced per Case)</t>
  </si>
  <si>
    <t xml:space="preserve">Zebra barcode printing Lable </t>
  </si>
  <si>
    <t xml:space="preserve">barcode tag lables </t>
  </si>
  <si>
    <t xml:space="preserve">Clear patch overlaminate
1.0 mil thick
Approximately 1/16" border from patch to card after lamination
250 imprints per roll
</t>
  </si>
  <si>
    <t>WinSvrSTDCore 2019 SNGL OLP 16Lic NL Acdmc CoreLic</t>
  </si>
  <si>
    <t xml:space="preserve">  
WinSvrCAL 2019 SNGL OLP NL Acdmc UsrCAL</t>
  </si>
  <si>
    <t>9EM-00631</t>
  </si>
  <si>
    <t>R18-05748</t>
  </si>
  <si>
    <t>SQLSvrStd 2019 SNGL OLP NL Acdmc</t>
  </si>
  <si>
    <t xml:space="preserve">  
SQLCAL 2019 SNGL OLP NL Acdmc UsrCAL</t>
  </si>
  <si>
    <t>359-06848</t>
  </si>
  <si>
    <t>228-11468</t>
  </si>
  <si>
    <r>
      <t>Validity -</t>
    </r>
    <r>
      <rPr>
        <sz val="12"/>
        <rFont val="Times New Roman"/>
        <family val="1"/>
      </rPr>
      <t xml:space="preserve"> 120 days</t>
    </r>
  </si>
  <si>
    <r>
      <t>Project Milestones</t>
    </r>
    <r>
      <rPr>
        <i/>
        <sz val="12"/>
        <rFont val="Times New Roman"/>
        <family val="1"/>
      </rPr>
      <t xml:space="preserve"> (Not necessarily in specific order)</t>
    </r>
  </si>
  <si>
    <t xml:space="preserve">          2.1. Milestone-1: Supply of  SCS</t>
  </si>
  <si>
    <t>Payment Schedule for Goods, Professional Service  and software licenses per Milestone</t>
  </si>
  <si>
    <t xml:space="preserve">          3.1. 30% upon signing of contract</t>
  </si>
  <si>
    <t xml:space="preserve">          3.2. 70% After delivery of each milistone</t>
  </si>
  <si>
    <t xml:space="preserve">Third party risks which might extend the delivery period </t>
  </si>
  <si>
    <t xml:space="preserve">         4.1. Delay in approval of foreign currency (LC/CAD) to import the items </t>
  </si>
  <si>
    <t xml:space="preserve">         4.2. Unforeseen circumstances during custom clearance</t>
  </si>
  <si>
    <t xml:space="preserve">         4.3. Payment for delivered milestone is prerequisite for the next milestone. Any delay in payment would extend project period accordingly.</t>
  </si>
  <si>
    <t xml:space="preserve">          2.2.Milestone-2:Supply of server , ID card printer, Smart card, Ribon Kit, Poly guard laminate, Barcode scanner and Printer</t>
  </si>
  <si>
    <t xml:space="preserve">          2.3. Milestone-3: Supply of Face recognition device, Enrolment device, Floor Stand Signage, Turnstile and Windows Software</t>
  </si>
  <si>
    <t xml:space="preserve">          2.7.Milestone-7:  Supply of CCTV (Outdoor Camera and other accessories )</t>
  </si>
  <si>
    <t xml:space="preserve">          2.8.  Milestone-8:  Supply of  UPS (1.5kva, and 10KVA)</t>
  </si>
  <si>
    <t xml:space="preserve">SOC Room decoration </t>
  </si>
  <si>
    <t>SOC Room setup (display TV , table , chair PC,) and Renovation that includes gypsum work, lighting. Room paint, carpet, Curtain, for Control Room</t>
  </si>
  <si>
    <t xml:space="preserve">          2.4. Milestone-4: Supply of devices for Control Room( Access control and accessories, display screen with accessories, wall controller, SOC room furniture) </t>
  </si>
  <si>
    <t xml:space="preserve">Terms and Conditions </t>
  </si>
  <si>
    <t xml:space="preserve">Display Screen With mounting accessories </t>
  </si>
  <si>
    <t xml:space="preserve">Video wall controller </t>
  </si>
  <si>
    <t xml:space="preserve">1G SFP MODULE </t>
  </si>
  <si>
    <t xml:space="preserve">Core switch </t>
  </si>
  <si>
    <t>Storage and Backup Server</t>
  </si>
  <si>
    <t xml:space="preserve">Door Access Control device </t>
  </si>
  <si>
    <t xml:space="preserve">Work station </t>
  </si>
  <si>
    <t>Display Screen (Video Wall Display) With mounting accessories</t>
  </si>
  <si>
    <t xml:space="preserve">10KVA UPS With External battery backup </t>
  </si>
  <si>
    <t xml:space="preserve">HD Video Wall Controller for video wall </t>
  </si>
  <si>
    <t>Standard Security Door, Single-door Magnetic Lock,</t>
  </si>
  <si>
    <t>Table</t>
  </si>
  <si>
    <t xml:space="preserve">Chair </t>
  </si>
  <si>
    <t xml:space="preserve">Wireless Presentation tool </t>
  </si>
  <si>
    <t>photo capturing device</t>
  </si>
  <si>
    <t>Face Recognition Terminal 1</t>
  </si>
  <si>
    <t>Face Recognition Terminal 2</t>
  </si>
  <si>
    <t xml:space="preserve">Contact less Smart Card </t>
  </si>
  <si>
    <t xml:space="preserve">Ribbon kit </t>
  </si>
  <si>
    <t>roll</t>
  </si>
  <si>
    <t>Barcode Paper</t>
  </si>
  <si>
    <t xml:space="preserve">swing  Barrier </t>
  </si>
  <si>
    <t>SQL  server 2017</t>
  </si>
  <si>
    <t>Workstation</t>
  </si>
  <si>
    <t>CON-MAU-CCTV SOC-BOQ-Tuluawliya</t>
  </si>
  <si>
    <t>CON-MAU-OCS-BOQ-Tuluawliya</t>
  </si>
  <si>
    <t>CON-MAU-SCS-BOQ-Tuluawliya</t>
  </si>
  <si>
    <t>12 port Single Mode Fiber Patch Panel</t>
  </si>
  <si>
    <t xml:space="preserve">•	12 cores
•	Known Brand
•	outdoor
</t>
  </si>
  <si>
    <t>•	12 port LC duplex panel loaded with 12xLC duplex
•	single mode
•	rack mountable
•	Brand: known brand</t>
  </si>
  <si>
    <t>9 Unit Rack with Mounting    Accessory</t>
  </si>
  <si>
    <t xml:space="preserve">75 Diameter UPVC 6m length 4pn </t>
  </si>
  <si>
    <t>HDP Pipe 50 size PN10</t>
  </si>
  <si>
    <t>data outlet</t>
  </si>
  <si>
    <t xml:space="preserve">Double data outlet 
Known Brand </t>
  </si>
  <si>
    <t>Fisher 6mm</t>
  </si>
  <si>
    <t>6mm fisher 100/pack</t>
  </si>
  <si>
    <t>Screw 6mm</t>
  </si>
  <si>
    <t>6mm screw 100/pack</t>
  </si>
  <si>
    <t xml:space="preserve">42 U Active Device Rack Cabinet </t>
  </si>
  <si>
    <t xml:space="preserve">42 U Rack Active device rack with 4 Fan at the Top 1000X600X2000 Size </t>
  </si>
  <si>
    <t xml:space="preserve">42U Cabling Rack   Cabinet  </t>
  </si>
  <si>
    <t>42 U Rack for Cabling rack with 4 Fan at the Top 1000X800X2000 Size</t>
  </si>
  <si>
    <t xml:space="preserve">• Cable Type
 Category 6 Cable Factory Made (with cable Jacket
and RJ-45 Connector)
• Cable Length
 1m
• Brand
 Known brand
</t>
  </si>
  <si>
    <t>CON-MAU-PS-BOQ-Tuluawliya</t>
  </si>
  <si>
    <t xml:space="preserve">Professional Service </t>
  </si>
  <si>
    <t>Path indicator  with labor work</t>
  </si>
  <si>
    <t xml:space="preserve">45 cm height concert Fiber path indicator production and installation with level </t>
  </si>
  <si>
    <t xml:space="preserve">Trench excavation not more than 100 cm depth minimum 60cm and fiber warning tape work  
</t>
  </si>
  <si>
    <t>Coble stone and another road         crossing</t>
  </si>
  <si>
    <t>Road Crossing and recovering to
Original</t>
  </si>
  <si>
    <t xml:space="preserve">Installation of FTP/Fiber Cable
inside UPVC </t>
  </si>
  <si>
    <t xml:space="preserve">
Installation FTP/Fiber </t>
  </si>
  <si>
    <t>Camera Mounting and Testing</t>
  </si>
  <si>
    <t xml:space="preserve">Camera Mounting with foot construction </t>
  </si>
  <si>
    <t>Camera Mounting pole</t>
  </si>
  <si>
    <t xml:space="preserve">Standard 6-meter metal camera mounting pole </t>
  </si>
  <si>
    <t>Ls</t>
  </si>
  <si>
    <t xml:space="preserve">Rack mounting </t>
  </si>
  <si>
    <t xml:space="preserve">9u rack mounting </t>
  </si>
  <si>
    <t xml:space="preserve">42 U Rack Mounting </t>
  </si>
  <si>
    <t xml:space="preserve">42U rack mounting </t>
  </si>
  <si>
    <t>One card Device Mounting and Deployment</t>
  </si>
  <si>
    <t>Device Configuration and Mounting ,(Face Recognition ,Turnstile)</t>
  </si>
  <si>
    <t>Shelter for the main gate turnstile devices</t>
  </si>
  <si>
    <t>Construction of All Civil Work and decoration for turnstile device deployment</t>
  </si>
  <si>
    <t xml:space="preserve">          2.5. Milestone-5: Supply of Backup server and storage , server</t>
  </si>
  <si>
    <t xml:space="preserve">          2.6.Milestone-6:  Supply of CCTV (Indoor Camera, IVMS, NVR, Video Controller, video wall controller,Worksation)</t>
  </si>
  <si>
    <t>DHI-IVSS7024DR</t>
  </si>
  <si>
    <t>ST8000NM018B</t>
  </si>
  <si>
    <t>DH-IPC-HFW3441MP-AS-I2-0360-B</t>
  </si>
  <si>
    <t>&gt; 4MP, 1/3” CMOS image sensor, low illuminance, high image definition
&gt; Outputs max. 4MP (2688 × 1520)@30 fps
&gt; H.265 codec, high compression rate, low bit rate
&gt; Built-in IR LED, max. IR distance: 80 m
&gt; Alarm: 2 in, 2 out; Audio: In, out; supports max. 256 G Micro SD card
&gt; 12V DC/PoE power supply, 12V power output, max. current 165mA
&gt; IP67 protection
&gt; SMD Plus</t>
  </si>
  <si>
    <t>DH-SD5A225XA-HNR-SL</t>
  </si>
  <si>
    <t>&gt; 1/2.8" 2Megapixel STARVIS™ CMOS
&gt; Powerful 25x optical zoom
&gt; Starlight Technology
&gt; Max. 50/60fps@1080P
&gt; IR distance up to 150 m
&gt; SMD PLUS
&gt; Deep-learning-based perimeter protection
&gt; Auto-tracking and IVS
&gt; PoE+
&gt; IP67, IK10</t>
  </si>
  <si>
    <t>DH-IPC-HDBW3441EP-AS-0280B</t>
  </si>
  <si>
    <t>DH-IPC-EBW81230P</t>
  </si>
  <si>
    <t>&gt; 1/1.7” 12Megapixel progressive scan STARVIS™ CMOS
&gt; H.265/H.264 triple-stream encoding
&gt; Max 25fps@12M(4000x3000)
&gt; Multiple dewarped Mode
&gt; Day/Night(ICR), 3DNR, AWB, AGC, BLC
&gt; Smart detection
&gt; Intelligent Function
&gt; Max. IR LEDs length 10m
&gt; Micro SD memory, IP67, IK10, PoE</t>
  </si>
  <si>
    <t>DH-IPC-HFW3241DFP-AS-4G-NL668-0280B</t>
  </si>
  <si>
    <t>150W Solar Panel	DH-PFM371-150
Solar panel mounting bracket	DH-PFM376-C
Distribution box 	DH-PFM377-D2440
Lead Acid Battery	PFM372-100-CNF
Battery storage box	DH-PFM374-H400</t>
  </si>
  <si>
    <t>DHI-NKB5000</t>
  </si>
  <si>
    <t xml:space="preserve">&gt; Keyboard to control
-DAHUA Standalone DVR
-DAHUA high speed dome
-Central Management Platform
-Network Video Server
&gt; RS232, RS485 &amp; network connections (WLAN)
&gt; Four dimensional joystick control of PTZ functions
&gt; Support 4K decoding live view
&gt; Support 4CH HDMI output
&gt; Support snapshot and recording to U-disk
&gt; Support Video-Wall display control
&gt; Preset Position, Auto Scan, Auto Pan, Auto Tour &amp; Pattern Control
&gt; NKB5000-F model includes an extension keypad module (The module is not available in platform preview mode; F1 cannot be called in platform TV wall mode)
</t>
    <phoneticPr fontId="2" type="noConversion"/>
  </si>
  <si>
    <t xml:space="preserve">DHI-LS550UDM-EG </t>
  </si>
  <si>
    <t>55" Dahua display unit(1.8mm)</t>
  </si>
  <si>
    <t>LS550-E/U-B11</t>
  </si>
  <si>
    <t>Simple Bracket for 1pcs 55" screen</t>
  </si>
  <si>
    <t>HDMI cable	DH-W-HDMI15M
Project accessory kit	DHL470UTS-E
IR extended cable	D6728 L=3000MM
Wooden Case for Display Unit 	LS550-X1</t>
  </si>
  <si>
    <t xml:space="preserve">HDMI cable
Project accessory kit
IR extended cable
Wooden Case for Display Unit </t>
  </si>
  <si>
    <t>TAM1GT1GT-30</t>
  </si>
  <si>
    <t>interface: 1 RJ45 PoE port, 1 RJ45 port;
PoE+;</t>
    <phoneticPr fontId="2" type="noConversion"/>
  </si>
  <si>
    <t>DHI-DSSPro8-Video-Base-License</t>
    <phoneticPr fontId="2" type="noConversion"/>
  </si>
  <si>
    <t>DSS Professional V8 video surveillance base package includes 16 video channels and is a prerequisite for video channel expansion.
Supported: live view, playback, video wall, map, event center, deepxplore, maintenance center, etc.</t>
    <phoneticPr fontId="2" type="noConversion"/>
  </si>
  <si>
    <t>DHI-DSSPro8-Video-Channel-License</t>
    <phoneticPr fontId="2" type="noConversion"/>
  </si>
  <si>
    <t>Video channel expansion license, one video channel license for DSS Professional V8.
Prerequisite: Video surveillance base package.</t>
    <phoneticPr fontId="2" type="noConversion"/>
  </si>
  <si>
    <t>DHI-ASI7213Y-V3</t>
    <phoneticPr fontId="2" type="noConversion"/>
  </si>
  <si>
    <t>&gt; 7 inch IPS display, resolution 1024×600
&gt; Support face unlock, IC card unlock, and password unlock; unlock by period
&gt; With face detection box; the largest face among faces that appear at the same time is recognized first; the maximum face size can be configured on the web
&gt; 2MP wide-angle WDR lens; with auto/manual fill light
&gt; Face-camera distance: 0.3 m–2.0 m; human height: 0.9 m–2.4 m
&gt; With face recognition algorithm, the access controller can recognize more than 360 positions on human face
&gt; Face verification accuracy&gt;99.5%; face comparison speed 0.35s per person; low false recognition rate
&gt; Support profile recognition; the profile angle is 0°–90°
&gt; Holds 50, 000 users, 50, 000 faces, 50, 000 cards, 50, 000 passwords, and 50 administrators
&gt; Support liveness detection
&gt; Support duress alarm, tamper alarm, intrusion alarm, door contact timeout alarm, illegal card exceeding threshold alarm , and more
&gt; Support general users, patrol users, VIP users, guest users, and the disabled users
&gt; With 4 unlock status display modes</t>
    <phoneticPr fontId="2" type="noConversion"/>
  </si>
  <si>
    <t xml:space="preserve">
55" Dahua display unit(1.8mm)</t>
  </si>
  <si>
    <t>LS550UD/E-E/U-Y</t>
  </si>
  <si>
    <t xml:space="preserve">
55" bracket of rear maintenance</t>
  </si>
  <si>
    <t>DHI-LS550UD/E-E/U-D1000</t>
  </si>
  <si>
    <t xml:space="preserve">
55" pedestal with a height of 1 meter</t>
  </si>
  <si>
    <t xml:space="preserve">
HDMI 15m male-male/1080P with buckle</t>
  </si>
  <si>
    <t>DHL470UTS-E</t>
  </si>
  <si>
    <t xml:space="preserve">
Project accessory kit (Dahua)</t>
  </si>
  <si>
    <t>IR EXTENDED CABLE</t>
  </si>
  <si>
    <t>LS-LG</t>
  </si>
  <si>
    <t xml:space="preserve">
 Tie rod</t>
  </si>
  <si>
    <t>LS550-DZ3</t>
  </si>
  <si>
    <t>Pallet for 55" pedestal of display unit (3 in 1; 1250×1015×135)</t>
  </si>
  <si>
    <t>Wooden case for 55" display unit (4 in 1; external dimension: 1403*1163*1103)</t>
  </si>
  <si>
    <t>NVD0905DH-4I-4K</t>
    <phoneticPr fontId="2" type="noConversion"/>
  </si>
  <si>
    <t>&gt; Designed for standalone operator viewers
&gt; H.265+/H.265/H.264/MJPEG/MPEG4/MPEG2 video decoding
&gt; Ultra-high decoding ability, up to 32MP
&gt; 2ch HDMI and 2ch DVI-I input, 9ch HDMI output
&gt; Supports 1/4/6/8/9/16/25/36 and free split
&gt; Supports alarm, RS232, RS485
&gt; Splicing screens control for zoom/merge/roam/overlay</t>
  </si>
  <si>
    <t>DHI-ASGB610K-L</t>
    <phoneticPr fontId="17" type="noConversion"/>
  </si>
  <si>
    <t>DHI-ASGB621K-D</t>
    <phoneticPr fontId="17" type="noConversion"/>
  </si>
  <si>
    <t>DHI-ASGB611K-R</t>
    <phoneticPr fontId="17" type="noConversion"/>
  </si>
  <si>
    <t>Left-Swing Barrier(card)</t>
    <phoneticPr fontId="2" type="noConversion"/>
  </si>
  <si>
    <t>MiddleSwing Barrier(one hole)</t>
    <phoneticPr fontId="2" type="noConversion"/>
  </si>
  <si>
    <t>Right-Swing Barrier(one hole)</t>
    <phoneticPr fontId="2" type="noConversion"/>
  </si>
  <si>
    <t>DHI-ASI7223Y-A-V3</t>
    <phoneticPr fontId="2" type="noConversion"/>
  </si>
  <si>
    <t>DHI-ASR1100B</t>
    <phoneticPr fontId="2" type="noConversion"/>
  </si>
  <si>
    <t>Card access;
RS-485 &amp;  Wiegand protocol to controller;
Wiegand 34 bit default, 26 bit optional;
 IP67;</t>
    <phoneticPr fontId="2" type="noConversion"/>
  </si>
  <si>
    <t>S6730-H24X6C  24 x 10 Gig SFP+, 6 x 40/100 Gig QSFP28
Dual pluggable power modules, 1+1 power backup
 Switching capacity: 1.68Tbps/2.4Tbps
Note: All ports support 40GE by default. You can purchase right-to-use (RTU)
licenses to upgrade the port rate from 40GE to 100GE</t>
  </si>
  <si>
    <t xml:space="preserve">S6730-H24X6C  </t>
  </si>
  <si>
    <t>DHI-NVD0105DH-4K</t>
    <phoneticPr fontId="2" type="noConversion"/>
  </si>
  <si>
    <t xml:space="preserve"> Designed for standalone operator viewers
· H.265+/ H.265/ H.264/ MPEG4/ MPEG2/ MJPEG video
decoding
· 1ch@32MP(25fps)/3ch@12Mp(15fps)/4ch@8MP/16ch@10
80P/36ch@720P/64ch@D1 decoding ability
· Supports multiple resolution decoding: up to 32Mp network
video
· 1ch HDMI/VGA output, HDMI support Ultra HD 4K output
· Supports 1/4/9/16/25/36/64 display split
· Supports alarm, RS232, RS485
· Local GUI support mouse operation directly
· Supports the display of intelligent regular line</t>
    <phoneticPr fontId="2" type="noConversion"/>
  </si>
  <si>
    <t xml:space="preserve">GXT5-10KIRT5UXLN </t>
  </si>
  <si>
    <t>GXT5-EBC192VRT3U</t>
  </si>
  <si>
    <t>10,000 VA / 10,000 W Vertiv Liebert GXT5-10KIRT5UXLN uninterruptible power supply (UPS) Double-conversion (Online) 10 kVA 10000 W 8 AC outlet(s).</t>
  </si>
  <si>
    <t xml:space="preserve">External  Battery Pack </t>
  </si>
  <si>
    <t>Standard Security Door</t>
  </si>
  <si>
    <t>Vertive 1.5 KVA UPS EDGE-1500IRM1U</t>
  </si>
  <si>
    <t xml:space="preserve"> 1U rack format, offers 1500VA/1350W of backup power protection for server and networking equipment. Featuring a high 0.9 power …</t>
  </si>
  <si>
    <t>ClickShare C-5</t>
  </si>
  <si>
    <t>Barco ClickShare C-5 - Wireless video/audio extender - 802.11a, 802.11b/g/n, 802.11ac - up to 30 m</t>
  </si>
  <si>
    <t>Distance Support up to 10 km</t>
  </si>
  <si>
    <t>SFP -LR-1G</t>
  </si>
  <si>
    <t>&gt; Industry embedded micro-controller
&gt; Max 512 Mbps incoming bandwidth
&gt; 256-channel IP video access
&gt; Up to 96-channel AI IVS
&gt; Up to 96-channel face recognition with normal IPC
&gt; Up to 256-channel face recognition with face detection IPC
&gt; Up to 96-channel video metadata
&gt; Up to 50 face databases with 500,000 face pictures in total
&gt; Supports RAID 0/1/5/6/10/50/60
&gt; 3 HDMI/1 VGA video output
&gt; Redundant power</t>
  </si>
  <si>
    <t>Lenovo IdeaCentre AIO 3 27ITL6 All in One</t>
  </si>
  <si>
    <t>Windows 11 Home
Integrated Intel® UHD Graphics 630
27.0” QHD (2560 x 1440) IPS, anti-glare, touchscreen, 350 nits
8 GB DDR4 2667MHz
•	1 TB 5400 RPM HDD
•	256 GB PCIe SSD</t>
  </si>
  <si>
    <t>CON-MAU-CCTV-BOQ-Tuluawliya</t>
  </si>
  <si>
    <t xml:space="preserve">Dell PowerEdge R740xd2 </t>
  </si>
  <si>
    <t>Processor	Processor Type: 2x Intel® Xeon® Gold 
Memory Capacity	3x32GB RDIMM, 3200MT/s, Dual Rank, 8Gb BASE 
Memory Configuration	Performance Optimized
Memory DIMM Type and Speed	3200MT/s /s RDIMMs
DISK	8x 8TB 7.2K RPM 2Gbps 512n 2.5in Hot-plug Hard Drive</t>
  </si>
  <si>
    <t>Processor Type: 2x Intel® Xeon® Gold 
3x32GB RDIMM, 3200MT/s, Dual Rank, 8Gb BASE 
Performance Optimized
3200MT/s /s RDIMMs
8x 2TB 7.2K RPM 2Gbps 512n 2.5in Hot-plug Hard Drive</t>
  </si>
  <si>
    <t>Logitech C922,</t>
  </si>
  <si>
    <t>Stream and record vibrant, true-to-life video. C922 features a glass lens with autofocus and a 78° diagonal field of view. Full HD streaming captures all the details, bright, natural colors, and fluid video at 1080p/30fps—and in HD at 720p/60fps. Use Capture to zoom, pan, and edit.</t>
  </si>
  <si>
    <t xml:space="preserve">Fargo 82612 </t>
  </si>
  <si>
    <t>NX-200s/300s</t>
  </si>
  <si>
    <t>Kenwood NX-1300 UHF half keypad hand radio with accessories Li-Ion Battery (2550mAh)
"MULTIPLE CHARGER
(6-pocket for Li-ion KNB-45L/69L/82LC)"</t>
  </si>
  <si>
    <t>CloudEngine S5735-L8P4X-A1</t>
  </si>
  <si>
    <t>8 x 10/100/1000Base-T ports, 4 x 10 GE SFP+ ports
AC power supply
CloudEngine S5735-L Series Switches Datasheet 2
Models and Appearances Description
 PoE+
 Forwarding performance: 72 Mpps
 Switching capacity: 96 Gbps/336 Gbps</t>
  </si>
  <si>
    <t>magnetic lock</t>
  </si>
  <si>
    <t xml:space="preserve">door closer </t>
  </si>
  <si>
    <t>&gt; Suitable for any door with frame and open at 180 degree</t>
    <phoneticPr fontId="2" type="noConversion"/>
  </si>
  <si>
    <t>External  Battery cabinet</t>
  </si>
  <si>
    <r>
      <t>Seagete Enterprise HDD/8TB/7200RPM/256MB/SATA/</t>
    </r>
    <r>
      <rPr>
        <sz val="12"/>
        <rFont val="宋体"/>
        <family val="3"/>
        <charset val="134"/>
      </rPr>
      <t>（</t>
    </r>
    <r>
      <rPr>
        <sz val="12"/>
        <rFont val="Calibri"/>
        <family val="2"/>
      </rPr>
      <t>2KE101</t>
    </r>
    <r>
      <rPr>
        <sz val="12"/>
        <rFont val="宋体"/>
        <family val="3"/>
        <charset val="134"/>
      </rPr>
      <t>）</t>
    </r>
  </si>
  <si>
    <t>。7 inch touch screen
。50,000 face capacity
。Face speed 0.35s
。Access control and time attendance
。Wieand in/out,RS485, OSDP, TCP/IP
。P2P, NTP，DST, Auto Register</t>
  </si>
  <si>
    <t xml:space="preserve">。7 inch touch screen
。50000 face capacity
。50,000 card capacity
。Face speed 0.35s
。Access control
。Wieand in/out,RS485, TCP/IP
。P2P, NTP，DST, Auto Register
</t>
  </si>
  <si>
    <t>VMS with camera license</t>
  </si>
  <si>
    <t xml:space="preserve"> DH-W-HDMI15M</t>
  </si>
  <si>
    <t xml:space="preserve">
 D6728 L=3000MM</t>
  </si>
  <si>
    <t xml:space="preserve"> LS550-X2</t>
  </si>
  <si>
    <t>Wall mount Air conditioner</t>
  </si>
  <si>
    <t>RJ45 CONNECTOR FOR FTP cabel</t>
  </si>
  <si>
    <t>Standard RJ 45 Connector</t>
  </si>
  <si>
    <t xml:space="preserve">fiber splicing </t>
  </si>
  <si>
    <t xml:space="preserve">fiber splicing for building connectivity </t>
  </si>
  <si>
    <t>core</t>
  </si>
  <si>
    <t xml:space="preserve">NVR configuration </t>
  </si>
  <si>
    <t>NVR Mounting and Configuration</t>
  </si>
  <si>
    <t>Video management Software       Configuration</t>
  </si>
  <si>
    <t>8 port Access Switch Configuration</t>
  </si>
  <si>
    <t xml:space="preserve">Core Switch Configuration </t>
  </si>
  <si>
    <t>Video Management Software Deployment and Setup</t>
  </si>
  <si>
    <t>8 Port Switch Configuration</t>
  </si>
  <si>
    <t xml:space="preserve">Design and configuration of core Switch </t>
  </si>
  <si>
    <t>Set</t>
  </si>
  <si>
    <t xml:space="preserve">          2.9.Milestone-9:professional service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</si>
</sst>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409]* #,##0.00_ ;_-[$$-409]* \-#,##0.00\ ;_-[$$-409]* &quot;-&quot;??_ ;_-@_ "/>
    <numFmt numFmtId="165" formatCode="&quot;$&quot;#,##0.00"/>
    <numFmt numFmtId="166" formatCode="_ * #,##0.00_ ;_ * \-#,##0.00_ ;_ * &quot;-&quot;??_ ;_ @_ "/>
    <numFmt numFmtId="167" formatCode="_(#,##0.00_);_(\(#,##0.00\);_(&quot;-&quot;??_);_(@_)"/>
    <numFmt numFmtId="168" formatCode="mmm\-d"/>
    <numFmt numFmtId="169" formatCode="\,##"/>
    <numFmt numFmtId="170" formatCode="_([$€-2]* #,##0.00_);_([$€-2]* \(#,##0.00\);_([$€-2]* &quot;-&quot;??_)"/>
    <numFmt numFmtId="171" formatCode="#.00"/>
    <numFmt numFmtId="172" formatCode="##"/>
    <numFmt numFmtId="173" formatCode="_ * #,##0_ ;_ * \-#,##0_ ;_ * &quot;-&quot;_ ;_ @_ "/>
    <numFmt numFmtId="174" formatCode="#,###.0000;\(#,###.0000\)"/>
    <numFmt numFmtId="175" formatCode="_(* #,##0,_);_(* \(#,\);_(* &quot;-&quot;??_);_(@_)"/>
    <numFmt numFmtId="176" formatCode="_([$USD]\ * #,##0.00_);_([$USD]\ * \(#,##0.00\);_([$USD]\ * &quot;-&quot;??_);_(@_)"/>
    <numFmt numFmtId="177" formatCode="#,##0.0\ &quot;Pts&quot;"/>
    <numFmt numFmtId="178" formatCode="_ * #,##0.00_ ;_ * \-#,##0.00_ ;_ * &quot;-&quot;_ ;_ @_ "/>
    <numFmt numFmtId="179" formatCode="_-* #,##0_-;\-* #,##0_-;_-* &quot;-&quot;_-;_-@_-"/>
    <numFmt numFmtId="180" formatCode="_ &quot;¥&quot;* #,##0.00_ ;_ &quot;¥&quot;* \-#,##0.00_ ;_ &quot;¥&quot;* &quot;-&quot;??_ ;_ @_ "/>
    <numFmt numFmtId="181" formatCode="#,##0.0"/>
    <numFmt numFmtId="182" formatCode="0.0"/>
  </numFmts>
  <fonts count="16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6"/>
      <color theme="1"/>
      <name val="Calibri"/>
      <family val="2"/>
      <scheme val="minor"/>
    </font>
    <font>
      <sz val="12"/>
      <name val="Arial"/>
      <family val="2"/>
    </font>
    <font>
      <sz val="11"/>
      <color theme="1"/>
      <name val="Calibri"/>
      <family val="2"/>
      <scheme val="minor"/>
    </font>
    <font>
      <sz val="11"/>
      <color rgb="FF000000"/>
      <name val="Calibri"/>
      <family val="2"/>
      <scheme val="minor"/>
    </font>
    <font>
      <sz val="11"/>
      <color rgb="FF000000"/>
      <name val="Calibri"/>
      <family val="2"/>
    </font>
    <font>
      <sz val="11"/>
      <color rgb="FF000000"/>
      <name val="Calibri"/>
      <family val="2"/>
    </font>
    <font>
      <i/>
      <sz val="11"/>
      <color rgb="FF7F7F7F"/>
      <name val="Calibri"/>
      <family val="2"/>
    </font>
    <font>
      <sz val="11"/>
      <color indexed="8"/>
      <name val="Calibri"/>
      <family val="2"/>
    </font>
    <font>
      <sz val="12"/>
      <name val="Times New Roman"/>
      <family val="1"/>
    </font>
    <font>
      <sz val="10"/>
      <name val="Arial"/>
      <family val="2"/>
    </font>
    <font>
      <sz val="10"/>
      <name val="Helv"/>
      <family val="2"/>
    </font>
    <font>
      <sz val="11"/>
      <name val="ＭＳ ゴシック"/>
      <family val="3"/>
      <charset val="128"/>
    </font>
    <font>
      <sz val="10"/>
      <name val="Helv"/>
      <charset val="204"/>
    </font>
    <font>
      <sz val="10"/>
      <name val="MS Sans Serif"/>
      <family val="2"/>
    </font>
    <font>
      <sz val="11"/>
      <name val="돋움"/>
      <family val="3"/>
      <charset val="129"/>
    </font>
    <font>
      <sz val="10"/>
      <color indexed="8"/>
      <name val="MS Sans Serif"/>
      <family val="2"/>
    </font>
    <font>
      <sz val="11"/>
      <name val="돋움"/>
      <family val="2"/>
      <charset val="129"/>
    </font>
    <font>
      <sz val="11"/>
      <name val="돋움"/>
      <family val="1"/>
      <charset val="129"/>
    </font>
    <font>
      <sz val="10"/>
      <name val="Geneva"/>
      <family val="2"/>
    </font>
    <font>
      <sz val="9"/>
      <name val="Arial"/>
      <family val="2"/>
    </font>
    <font>
      <sz val="11"/>
      <color indexed="8"/>
      <name val="ＭＳ Ｐゴシック"/>
      <family val="2"/>
      <charset val="128"/>
    </font>
    <font>
      <sz val="11"/>
      <color indexed="8"/>
      <name val="맑은 고딕"/>
      <family val="3"/>
      <charset val="129"/>
    </font>
    <font>
      <sz val="11"/>
      <color indexed="8"/>
      <name val="宋体"/>
      <charset val="134"/>
    </font>
    <font>
      <sz val="11"/>
      <color indexed="9"/>
      <name val="ＭＳ Ｐゴシック"/>
      <family val="2"/>
      <charset val="128"/>
    </font>
    <font>
      <sz val="11"/>
      <color indexed="9"/>
      <name val="맑은 고딕"/>
      <family val="3"/>
      <charset val="129"/>
    </font>
    <font>
      <sz val="11"/>
      <color indexed="9"/>
      <name val="宋体"/>
      <charset val="134"/>
    </font>
    <font>
      <sz val="10"/>
      <color indexed="8"/>
      <name val="Arial"/>
      <family val="2"/>
    </font>
    <font>
      <sz val="9"/>
      <name val="Times New Roman"/>
      <family val="1"/>
    </font>
    <font>
      <sz val="10"/>
      <name val="Courier"/>
      <family val="3"/>
    </font>
    <font>
      <sz val="12"/>
      <name val="Osaka"/>
      <family val="3"/>
      <charset val="128"/>
    </font>
    <font>
      <sz val="11"/>
      <color indexed="8"/>
      <name val="Calibri"/>
      <family val="2"/>
    </font>
    <font>
      <sz val="10"/>
      <color indexed="24"/>
      <name val="MS Sans Serif"/>
      <family val="2"/>
    </font>
    <font>
      <sz val="10"/>
      <name val="Times New Roman"/>
      <family val="1"/>
    </font>
    <font>
      <sz val="1"/>
      <color indexed="8"/>
      <name val="Courier"/>
      <family val="3"/>
    </font>
    <font>
      <sz val="8"/>
      <name val="Arial"/>
      <family val="2"/>
    </font>
    <font>
      <b/>
      <sz val="12"/>
      <name val="Arial"/>
      <family val="2"/>
    </font>
    <font>
      <sz val="10"/>
      <color indexed="12"/>
      <name val="Arial"/>
      <family val="2"/>
    </font>
    <font>
      <sz val="7"/>
      <name val="Small Fonts"/>
      <family val="2"/>
    </font>
    <font>
      <b/>
      <i/>
      <sz val="16"/>
      <name val="Helv"/>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2"/>
      <name val="Arial"/>
      <family val="2"/>
    </font>
    <font>
      <sz val="8"/>
      <color indexed="16"/>
      <name val="Century Schoolbook"/>
      <family val="1"/>
    </font>
    <font>
      <b/>
      <i/>
      <sz val="10"/>
      <name val="Times New Roman"/>
      <family val="1"/>
    </font>
    <font>
      <strike/>
      <sz val="12"/>
      <name val="Palatino"/>
      <family val="1"/>
    </font>
    <font>
      <b/>
      <sz val="11"/>
      <name val="Helv"/>
      <family val="2"/>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2"/>
      <name val="바탕체"/>
      <family val="1"/>
      <charset val="129"/>
    </font>
    <font>
      <sz val="11"/>
      <color indexed="62"/>
      <name val="ＭＳ Ｐゴシック"/>
      <family val="2"/>
      <charset val="128"/>
    </font>
    <font>
      <b/>
      <sz val="11"/>
      <color indexed="63"/>
      <name val="ＭＳ Ｐゴシック"/>
      <family val="2"/>
      <charset val="128"/>
    </font>
    <font>
      <sz val="11"/>
      <color indexed="17"/>
      <name val="宋体"/>
      <charset val="134"/>
    </font>
    <font>
      <sz val="11"/>
      <color indexed="17"/>
      <name val="Calibri"/>
      <family val="2"/>
    </font>
    <font>
      <sz val="11"/>
      <color indexed="20"/>
      <name val="宋体"/>
      <charset val="134"/>
    </font>
    <font>
      <sz val="11"/>
      <color indexed="20"/>
      <name val="Calibri"/>
      <family val="2"/>
    </font>
    <font>
      <sz val="11"/>
      <name val="ＭＳ Ｐゴシック"/>
      <family val="2"/>
      <charset val="128"/>
    </font>
    <font>
      <sz val="11"/>
      <color indexed="20"/>
      <name val="ＭＳ Ｐゴシック"/>
      <family val="2"/>
      <charset val="128"/>
    </font>
    <font>
      <sz val="12"/>
      <name val="宋体"/>
      <charset val="134"/>
    </font>
    <font>
      <sz val="14"/>
      <name val="ＭＳ 明朝"/>
      <family val="3"/>
      <charset val="128"/>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8"/>
      <color indexed="62"/>
      <name val="Cambria"/>
      <family val="1"/>
    </font>
    <font>
      <b/>
      <sz val="11"/>
      <color indexed="9"/>
      <name val="宋体"/>
      <charset val="134"/>
    </font>
    <font>
      <sz val="11"/>
      <name val="ＭＳ Ｐゴシック"/>
      <family val="3"/>
      <charset val="128"/>
    </font>
    <font>
      <b/>
      <sz val="11"/>
      <color indexed="8"/>
      <name val="宋体"/>
      <charset val="134"/>
    </font>
    <font>
      <sz val="10"/>
      <name val="ＭＳ ・団"/>
      <family val="3"/>
      <charset val="128"/>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charset val="134"/>
    </font>
    <font>
      <b/>
      <sz val="11"/>
      <color indexed="52"/>
      <name val="宋体"/>
      <charset val="134"/>
    </font>
    <font>
      <sz val="11"/>
      <color indexed="62"/>
      <name val="宋体"/>
      <charset val="134"/>
    </font>
    <font>
      <b/>
      <sz val="11"/>
      <color indexed="63"/>
      <name val="宋体"/>
      <charset val="134"/>
    </font>
    <font>
      <sz val="11"/>
      <color indexed="60"/>
      <name val="宋体"/>
      <charset val="134"/>
    </font>
    <font>
      <sz val="11"/>
      <color indexed="52"/>
      <name val="宋体"/>
      <charset val="134"/>
    </font>
    <font>
      <b/>
      <sz val="11"/>
      <color indexed="8"/>
      <name val="ＭＳ Ｐゴシック"/>
      <family val="2"/>
      <charset val="128"/>
    </font>
    <font>
      <sz val="11"/>
      <color rgb="FF000000"/>
      <name val="Calibri"/>
      <family val="2"/>
      <scheme val="minor"/>
    </font>
    <font>
      <sz val="10"/>
      <color theme="1"/>
      <name val="Arial"/>
      <family val="2"/>
    </font>
    <font>
      <sz val="10"/>
      <color theme="1"/>
      <name val="Calibri"/>
      <family val="2"/>
    </font>
    <font>
      <sz val="8"/>
      <color theme="1"/>
      <name val="Arial"/>
      <family val="2"/>
    </font>
    <font>
      <b/>
      <sz val="11"/>
      <color theme="1"/>
      <name val="Calibri"/>
      <family val="2"/>
      <scheme val="minor"/>
    </font>
    <font>
      <b/>
      <sz val="12"/>
      <color theme="0"/>
      <name val="Times New Roman"/>
      <family val="1"/>
    </font>
    <font>
      <sz val="12"/>
      <color rgb="FF000000"/>
      <name val="Times New Roman"/>
      <family val="1"/>
    </font>
    <font>
      <sz val="12"/>
      <color theme="1"/>
      <name val="Times New Roman"/>
      <family val="1"/>
    </font>
    <font>
      <b/>
      <sz val="12"/>
      <name val="Times New Roman"/>
      <family val="1"/>
    </font>
    <font>
      <sz val="11"/>
      <color theme="1"/>
      <name val="Times New Roman"/>
      <family val="1"/>
    </font>
    <font>
      <sz val="11"/>
      <color theme="1"/>
      <name val="Calibri"/>
      <family val="2"/>
      <charset val="134"/>
      <scheme val="minor"/>
    </font>
    <font>
      <sz val="9"/>
      <color theme="1"/>
      <name val="Arial Unicode MS"/>
      <family val="2"/>
      <charset val="134"/>
    </font>
    <font>
      <sz val="9"/>
      <color indexed="8"/>
      <name val="宋体"/>
      <family val="3"/>
      <charset val="134"/>
    </font>
    <font>
      <sz val="12"/>
      <name val="宋体"/>
      <family val="3"/>
      <charset val="134"/>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宋体"/>
      <family val="3"/>
      <charset val="134"/>
    </font>
    <font>
      <sz val="11"/>
      <color theme="1"/>
      <name val="Calibri"/>
      <family val="3"/>
      <charset val="134"/>
      <scheme val="minor"/>
    </font>
    <font>
      <sz val="11"/>
      <color indexed="20"/>
      <name val="宋体"/>
      <family val="3"/>
      <charset val="134"/>
    </font>
    <font>
      <sz val="11"/>
      <color indexed="17"/>
      <name val="宋体"/>
      <family val="3"/>
      <charset val="134"/>
    </font>
    <font>
      <b/>
      <sz val="11"/>
      <color rgb="FF000000"/>
      <name val="Calibri"/>
      <family val="2"/>
    </font>
    <font>
      <sz val="11"/>
      <color rgb="FF000000"/>
      <name val="Calibri"/>
      <family val="2"/>
      <charset val="1"/>
    </font>
    <font>
      <sz val="12"/>
      <color indexed="8"/>
      <name val="Ariel"/>
    </font>
    <font>
      <i/>
      <sz val="12"/>
      <name val="Times New Roman"/>
      <family val="1"/>
    </font>
    <font>
      <b/>
      <sz val="12"/>
      <name val="Calibri"/>
      <family val="2"/>
      <scheme val="minor"/>
    </font>
    <font>
      <b/>
      <sz val="12"/>
      <color rgb="FF000000"/>
      <name val="Calibri"/>
      <family val="2"/>
      <scheme val="minor"/>
    </font>
    <font>
      <sz val="12"/>
      <color rgb="FF000000"/>
      <name val="Calibri"/>
      <family val="2"/>
      <charset val="1"/>
      <scheme val="minor"/>
    </font>
    <font>
      <b/>
      <i/>
      <sz val="11"/>
      <color theme="1"/>
      <name val="Calibri"/>
      <family val="2"/>
      <scheme val="minor"/>
    </font>
    <font>
      <b/>
      <sz val="14"/>
      <color theme="1"/>
      <name val="Calibri"/>
      <family val="2"/>
      <scheme val="minor"/>
    </font>
    <font>
      <b/>
      <sz val="14"/>
      <color indexed="8"/>
      <name val="Ariel"/>
    </font>
    <font>
      <sz val="12"/>
      <color theme="1"/>
      <name val="Cambria"/>
      <family val="1"/>
    </font>
    <font>
      <b/>
      <sz val="12"/>
      <color theme="1"/>
      <name val="Cambria"/>
      <family val="1"/>
    </font>
    <font>
      <b/>
      <sz val="16"/>
      <color theme="1"/>
      <name val="Cambria"/>
      <family val="1"/>
    </font>
    <font>
      <sz val="12"/>
      <name val="Cambria"/>
      <family val="1"/>
    </font>
    <font>
      <sz val="12"/>
      <color rgb="FF000000"/>
      <name val="Cambria"/>
      <family val="1"/>
    </font>
    <font>
      <sz val="12"/>
      <color theme="0"/>
      <name val="Cambria"/>
      <family val="1"/>
    </font>
    <font>
      <sz val="16"/>
      <color theme="1"/>
      <name val="Cambria"/>
      <family val="1"/>
    </font>
    <font>
      <sz val="12"/>
      <name val="Calibri"/>
      <family val="2"/>
    </font>
  </fonts>
  <fills count="66">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2"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rgb="FFFFFFCC"/>
      </patternFill>
    </fill>
    <fill>
      <patternFill patternType="solid">
        <fgColor rgb="FFE7E6E6"/>
        <bgColor rgb="FF000000"/>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s>
  <borders count="42">
    <border>
      <left/>
      <right/>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33CCCC"/>
      </top>
      <bottom style="double">
        <color rgb="FF33CCCC"/>
      </bottom>
      <diagonal/>
    </border>
    <border>
      <left/>
      <right style="medium">
        <color indexed="64"/>
      </right>
      <top/>
      <bottom style="medium">
        <color indexed="64"/>
      </bottom>
      <diagonal/>
    </border>
    <border>
      <left style="medium">
        <color auto="1"/>
      </left>
      <right/>
      <top style="medium">
        <color auto="1"/>
      </top>
      <bottom/>
      <diagonal/>
    </border>
    <border>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bottom style="medium">
        <color rgb="FF000000"/>
      </bottom>
      <diagonal/>
    </border>
  </borders>
  <cellStyleXfs count="1421">
    <xf numFmtId="0" fontId="0" fillId="0" borderId="0"/>
    <xf numFmtId="164" fontId="9" fillId="0" borderId="0"/>
    <xf numFmtId="9" fontId="17" fillId="0" borderId="0" applyFont="0" applyFill="0" applyBorder="0" applyAlignment="0" applyProtection="0"/>
    <xf numFmtId="0" fontId="14" fillId="0" borderId="0"/>
    <xf numFmtId="0" fontId="15" fillId="0" borderId="0"/>
    <xf numFmtId="164" fontId="13" fillId="0" borderId="0"/>
    <xf numFmtId="0" fontId="12" fillId="0" borderId="0"/>
    <xf numFmtId="0" fontId="15" fillId="0" borderId="0"/>
    <xf numFmtId="0" fontId="16" fillId="0" borderId="0" applyBorder="0" applyProtection="0"/>
    <xf numFmtId="44" fontId="12" fillId="0" borderId="0" applyFont="0" applyFill="0" applyBorder="0" applyAlignment="0" applyProtection="0"/>
    <xf numFmtId="43" fontId="12" fillId="0" borderId="0" applyFont="0" applyFill="0" applyBorder="0" applyAlignment="0" applyProtection="0"/>
    <xf numFmtId="0" fontId="14" fillId="0" borderId="0"/>
    <xf numFmtId="44" fontId="14" fillId="0" borderId="0" applyFont="0" applyFill="0" applyBorder="0" applyAlignment="0" applyProtection="0"/>
    <xf numFmtId="0" fontId="12" fillId="0" borderId="0"/>
    <xf numFmtId="0" fontId="13" fillId="0" borderId="0"/>
    <xf numFmtId="0" fontId="16" fillId="0" borderId="0" applyNumberFormat="0" applyFill="0" applyBorder="0" applyAlignment="0" applyProtection="0"/>
    <xf numFmtId="0" fontId="8"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18" fillId="0" borderId="0"/>
    <xf numFmtId="0" fontId="21" fillId="0" borderId="0"/>
    <xf numFmtId="0" fontId="22" fillId="0" borderId="0"/>
    <xf numFmtId="0" fontId="20" fillId="0" borderId="0"/>
    <xf numFmtId="0" fontId="19" fillId="0" borderId="0"/>
    <xf numFmtId="0" fontId="19" fillId="0" borderId="0"/>
    <xf numFmtId="0" fontId="18" fillId="0" borderId="0"/>
    <xf numFmtId="0" fontId="20" fillId="0" borderId="0"/>
    <xf numFmtId="0" fontId="18" fillId="0" borderId="0"/>
    <xf numFmtId="0" fontId="19" fillId="0" borderId="0"/>
    <xf numFmtId="0" fontId="19" fillId="0" borderId="0"/>
    <xf numFmtId="0" fontId="18"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1" fillId="0" borderId="0"/>
    <xf numFmtId="0" fontId="2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2"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1" fillId="0" borderId="0"/>
    <xf numFmtId="0" fontId="20" fillId="0" borderId="0"/>
    <xf numFmtId="0" fontId="21" fillId="0" borderId="0"/>
    <xf numFmtId="0" fontId="22" fillId="0" borderId="0"/>
    <xf numFmtId="0" fontId="18" fillId="0" borderId="0"/>
    <xf numFmtId="0" fontId="18" fillId="0" borderId="0"/>
    <xf numFmtId="0" fontId="18" fillId="0" borderId="0"/>
    <xf numFmtId="0" fontId="20" fillId="0" borderId="0"/>
    <xf numFmtId="0" fontId="22" fillId="0" borderId="0"/>
    <xf numFmtId="0" fontId="19" fillId="0" borderId="0"/>
    <xf numFmtId="0" fontId="19" fillId="0" borderId="0"/>
    <xf numFmtId="0" fontId="18" fillId="0" borderId="0"/>
    <xf numFmtId="0" fontId="19" fillId="0" borderId="0"/>
    <xf numFmtId="0" fontId="19" fillId="0" borderId="0"/>
    <xf numFmtId="0" fontId="21" fillId="0" borderId="0"/>
    <xf numFmtId="0" fontId="20" fillId="0" borderId="0"/>
    <xf numFmtId="0" fontId="19" fillId="0" borderId="0"/>
    <xf numFmtId="0" fontId="19" fillId="0" borderId="0"/>
    <xf numFmtId="0" fontId="21" fillId="0" borderId="0"/>
    <xf numFmtId="0" fontId="20" fillId="0" borderId="0"/>
    <xf numFmtId="0" fontId="20" fillId="0" borderId="0"/>
    <xf numFmtId="0" fontId="18" fillId="0" borderId="0"/>
    <xf numFmtId="0" fontId="20" fillId="0" borderId="0"/>
    <xf numFmtId="0" fontId="25" fillId="0" borderId="0"/>
    <xf numFmtId="0" fontId="20" fillId="0" borderId="0"/>
    <xf numFmtId="0" fontId="20" fillId="0" borderId="0"/>
    <xf numFmtId="0" fontId="26" fillId="0" borderId="0"/>
    <xf numFmtId="0" fontId="26" fillId="0" borderId="0"/>
    <xf numFmtId="0" fontId="18" fillId="0" borderId="0"/>
    <xf numFmtId="0" fontId="20" fillId="0" borderId="0"/>
    <xf numFmtId="0" fontId="20" fillId="0" borderId="0"/>
    <xf numFmtId="0" fontId="19" fillId="0" borderId="0"/>
    <xf numFmtId="0" fontId="19" fillId="0" borderId="0"/>
    <xf numFmtId="0" fontId="18" fillId="0" borderId="0"/>
    <xf numFmtId="0" fontId="20"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21"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7" fillId="0" borderId="0"/>
    <xf numFmtId="0" fontId="18" fillId="0" borderId="0"/>
    <xf numFmtId="0" fontId="23" fillId="0" borderId="0"/>
    <xf numFmtId="0" fontId="23" fillId="0" borderId="0"/>
    <xf numFmtId="0" fontId="19" fillId="0" borderId="0"/>
    <xf numFmtId="0" fontId="19" fillId="0" borderId="0"/>
    <xf numFmtId="0" fontId="20" fillId="0" borderId="0"/>
    <xf numFmtId="0" fontId="20" fillId="0" borderId="0"/>
    <xf numFmtId="0" fontId="24" fillId="0" borderId="0"/>
    <xf numFmtId="0" fontId="20" fillId="0" borderId="0"/>
    <xf numFmtId="0" fontId="20" fillId="0" borderId="0"/>
    <xf numFmtId="0" fontId="21" fillId="0" borderId="0"/>
    <xf numFmtId="0" fontId="22" fillId="0" borderId="0"/>
    <xf numFmtId="0" fontId="18" fillId="0" borderId="0"/>
    <xf numFmtId="0" fontId="23" fillId="0" borderId="0"/>
    <xf numFmtId="0" fontId="23" fillId="0" borderId="0"/>
    <xf numFmtId="0" fontId="23" fillId="0" borderId="0"/>
    <xf numFmtId="0" fontId="23" fillId="0" borderId="0"/>
    <xf numFmtId="0" fontId="20" fillId="0" borderId="0"/>
    <xf numFmtId="0" fontId="19" fillId="0" borderId="0"/>
    <xf numFmtId="0" fontId="19" fillId="0" borderId="0"/>
    <xf numFmtId="0" fontId="25" fillId="0" borderId="0"/>
    <xf numFmtId="0" fontId="22" fillId="0" borderId="0"/>
    <xf numFmtId="0" fontId="18" fillId="0" borderId="0"/>
    <xf numFmtId="0" fontId="18" fillId="0" borderId="0"/>
    <xf numFmtId="0" fontId="22"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20" fillId="0" borderId="0"/>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22" fillId="0" borderId="0"/>
    <xf numFmtId="0" fontId="19" fillId="0" borderId="0"/>
    <xf numFmtId="0" fontId="19" fillId="0" borderId="0"/>
    <xf numFmtId="0" fontId="19" fillId="0" borderId="0"/>
    <xf numFmtId="0" fontId="19" fillId="0" borderId="0"/>
    <xf numFmtId="0" fontId="20" fillId="0" borderId="0"/>
    <xf numFmtId="0" fontId="21" fillId="0" borderId="0"/>
    <xf numFmtId="0" fontId="20" fillId="0" borderId="0"/>
    <xf numFmtId="0" fontId="22" fillId="0" borderId="0"/>
    <xf numFmtId="0" fontId="20" fillId="0" borderId="0"/>
    <xf numFmtId="0" fontId="20" fillId="0" borderId="0"/>
    <xf numFmtId="0" fontId="20" fillId="0" borderId="0"/>
    <xf numFmtId="0" fontId="18" fillId="0" borderId="0"/>
    <xf numFmtId="0" fontId="20" fillId="0" borderId="0"/>
    <xf numFmtId="0" fontId="20" fillId="0" borderId="0"/>
    <xf numFmtId="0" fontId="27" fillId="0" borderId="0"/>
    <xf numFmtId="0" fontId="20" fillId="0" borderId="0"/>
    <xf numFmtId="0" fontId="20" fillId="0" borderId="0"/>
    <xf numFmtId="0" fontId="28" fillId="0" borderId="0"/>
    <xf numFmtId="0" fontId="21" fillId="0" borderId="0"/>
    <xf numFmtId="0" fontId="22"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28" fillId="0" borderId="0"/>
    <xf numFmtId="0" fontId="20" fillId="0" borderId="0"/>
    <xf numFmtId="0" fontId="25" fillId="0" borderId="0"/>
    <xf numFmtId="0" fontId="20" fillId="0" borderId="0"/>
    <xf numFmtId="0" fontId="28" fillId="0" borderId="0"/>
    <xf numFmtId="0" fontId="22" fillId="0" borderId="0"/>
    <xf numFmtId="0" fontId="20" fillId="0" borderId="0"/>
    <xf numFmtId="0" fontId="22" fillId="0" borderId="0"/>
    <xf numFmtId="0" fontId="19" fillId="0" borderId="0"/>
    <xf numFmtId="0" fontId="19" fillId="0" borderId="0"/>
    <xf numFmtId="0" fontId="27"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3" fillId="0" borderId="0"/>
    <xf numFmtId="0" fontId="23" fillId="0" borderId="0"/>
    <xf numFmtId="0" fontId="23" fillId="0" borderId="0"/>
    <xf numFmtId="0" fontId="23" fillId="0" borderId="0"/>
    <xf numFmtId="0" fontId="18" fillId="0" borderId="0"/>
    <xf numFmtId="0" fontId="23" fillId="0" borderId="0"/>
    <xf numFmtId="0" fontId="23" fillId="0" borderId="0"/>
    <xf numFmtId="0" fontId="20" fillId="0" borderId="0"/>
    <xf numFmtId="0" fontId="20" fillId="0" borderId="0"/>
    <xf numFmtId="0" fontId="23" fillId="0" borderId="0"/>
    <xf numFmtId="0" fontId="23" fillId="0" borderId="0"/>
    <xf numFmtId="0" fontId="18" fillId="0" borderId="0"/>
    <xf numFmtId="0" fontId="18" fillId="0" borderId="0"/>
    <xf numFmtId="0" fontId="22" fillId="0" borderId="0"/>
    <xf numFmtId="0" fontId="22"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xf numFmtId="0" fontId="19" fillId="0" borderId="0"/>
    <xf numFmtId="0" fontId="19" fillId="0" borderId="0"/>
    <xf numFmtId="0" fontId="23" fillId="0" borderId="0"/>
    <xf numFmtId="0" fontId="23" fillId="0" borderId="0"/>
    <xf numFmtId="0" fontId="18" fillId="0" borderId="0"/>
    <xf numFmtId="0" fontId="20" fillId="0" borderId="0"/>
    <xf numFmtId="0" fontId="18" fillId="0" borderId="0"/>
    <xf numFmtId="0" fontId="20" fillId="0" borderId="0"/>
    <xf numFmtId="3" fontId="29" fillId="0" borderId="0"/>
    <xf numFmtId="0" fontId="20" fillId="0" borderId="0"/>
    <xf numFmtId="0" fontId="20" fillId="0" borderId="0"/>
    <xf numFmtId="0" fontId="20" fillId="0" borderId="0"/>
    <xf numFmtId="0" fontId="19" fillId="0" borderId="0"/>
    <xf numFmtId="0" fontId="19" fillId="0" borderId="0"/>
    <xf numFmtId="0" fontId="22" fillId="0" borderId="0"/>
    <xf numFmtId="0" fontId="19" fillId="0" borderId="0"/>
    <xf numFmtId="0" fontId="19" fillId="0" borderId="0"/>
    <xf numFmtId="0" fontId="19" fillId="0" borderId="0"/>
    <xf numFmtId="0" fontId="19" fillId="0" borderId="0"/>
    <xf numFmtId="0" fontId="20" fillId="0" borderId="0"/>
    <xf numFmtId="3" fontId="29" fillId="0" borderId="0"/>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27" fillId="0" borderId="0"/>
    <xf numFmtId="0" fontId="28" fillId="0" borderId="0"/>
    <xf numFmtId="0" fontId="28" fillId="0" borderId="0"/>
    <xf numFmtId="0" fontId="25" fillId="0" borderId="0"/>
    <xf numFmtId="0" fontId="19" fillId="0" borderId="0"/>
    <xf numFmtId="0" fontId="19" fillId="0" borderId="0"/>
    <xf numFmtId="0" fontId="20" fillId="0" borderId="0"/>
    <xf numFmtId="0" fontId="20" fillId="0" borderId="0"/>
    <xf numFmtId="0" fontId="20" fillId="0" borderId="0"/>
    <xf numFmtId="0" fontId="23" fillId="0" borderId="0"/>
    <xf numFmtId="0" fontId="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9" fillId="0" borderId="0" applyBorder="0"/>
    <xf numFmtId="0" fontId="19" fillId="0" borderId="0" applyBorder="0"/>
    <xf numFmtId="0" fontId="18" fillId="0" borderId="0"/>
    <xf numFmtId="0" fontId="21" fillId="0" borderId="0"/>
    <xf numFmtId="0" fontId="20" fillId="0" borderId="0"/>
    <xf numFmtId="0" fontId="28" fillId="0" borderId="0"/>
    <xf numFmtId="0" fontId="19" fillId="0" borderId="0"/>
    <xf numFmtId="0" fontId="19" fillId="0" borderId="0"/>
    <xf numFmtId="0" fontId="19" fillId="0" borderId="0"/>
    <xf numFmtId="0" fontId="19" fillId="0" borderId="0"/>
    <xf numFmtId="0" fontId="22" fillId="0" borderId="0"/>
    <xf numFmtId="0" fontId="20" fillId="0" borderId="0"/>
    <xf numFmtId="3" fontId="29" fillId="0" borderId="0"/>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20" fillId="0" borderId="0"/>
    <xf numFmtId="0" fontId="19" fillId="0" borderId="0"/>
    <xf numFmtId="0" fontId="19" fillId="0" borderId="0"/>
    <xf numFmtId="0" fontId="20" fillId="0" borderId="0"/>
    <xf numFmtId="0" fontId="20" fillId="0" borderId="0"/>
    <xf numFmtId="0" fontId="26" fillId="0" borderId="0"/>
    <xf numFmtId="0" fontId="27" fillId="0" borderId="0"/>
    <xf numFmtId="0" fontId="27" fillId="0" borderId="0"/>
    <xf numFmtId="0" fontId="20" fillId="0" borderId="0"/>
    <xf numFmtId="0" fontId="19" fillId="0" borderId="0"/>
    <xf numFmtId="0" fontId="19" fillId="0" borderId="0"/>
    <xf numFmtId="0" fontId="20" fillId="0" borderId="0"/>
    <xf numFmtId="0" fontId="20" fillId="0" borderId="0"/>
    <xf numFmtId="0" fontId="27" fillId="0" borderId="0"/>
    <xf numFmtId="0" fontId="20" fillId="0" borderId="0"/>
    <xf numFmtId="0" fontId="19" fillId="0" borderId="0"/>
    <xf numFmtId="0" fontId="19" fillId="0" borderId="0"/>
    <xf numFmtId="0" fontId="23" fillId="0" borderId="0"/>
    <xf numFmtId="0" fontId="23" fillId="0" borderId="0"/>
    <xf numFmtId="3" fontId="29" fillId="0" borderId="0"/>
    <xf numFmtId="0" fontId="18" fillId="0" borderId="0"/>
    <xf numFmtId="3" fontId="29" fillId="0" borderId="0"/>
    <xf numFmtId="3" fontId="29" fillId="0" borderId="0"/>
    <xf numFmtId="3" fontId="29" fillId="0" borderId="0"/>
    <xf numFmtId="3" fontId="29" fillId="0" borderId="0"/>
    <xf numFmtId="0" fontId="20" fillId="0" borderId="0"/>
    <xf numFmtId="3" fontId="29" fillId="0" borderId="0"/>
    <xf numFmtId="0" fontId="19" fillId="0" borderId="0"/>
    <xf numFmtId="0" fontId="19" fillId="0" borderId="0"/>
    <xf numFmtId="0" fontId="22" fillId="0" borderId="0"/>
    <xf numFmtId="0" fontId="23" fillId="0" borderId="0"/>
    <xf numFmtId="0" fontId="23" fillId="0" borderId="0"/>
    <xf numFmtId="0" fontId="23" fillId="0" borderId="0"/>
    <xf numFmtId="0" fontId="23" fillId="0" borderId="0"/>
    <xf numFmtId="0" fontId="20" fillId="0" borderId="0"/>
    <xf numFmtId="0" fontId="22" fillId="0" borderId="0"/>
    <xf numFmtId="0" fontId="20" fillId="0" borderId="0"/>
    <xf numFmtId="0" fontId="20" fillId="0" borderId="0"/>
    <xf numFmtId="0" fontId="20" fillId="0" borderId="0"/>
    <xf numFmtId="0" fontId="20" fillId="0" borderId="0"/>
    <xf numFmtId="0" fontId="20" fillId="0" borderId="0"/>
    <xf numFmtId="0" fontId="21" fillId="0" borderId="0"/>
    <xf numFmtId="0" fontId="18" fillId="0" borderId="0"/>
    <xf numFmtId="0" fontId="20" fillId="0" borderId="0"/>
    <xf numFmtId="0" fontId="28"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2" fillId="0" borderId="0"/>
    <xf numFmtId="0" fontId="28"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28" fillId="0" borderId="0"/>
    <xf numFmtId="0" fontId="19" fillId="0" borderId="0"/>
    <xf numFmtId="0" fontId="19" fillId="0" borderId="0"/>
    <xf numFmtId="0" fontId="19" fillId="0" borderId="0"/>
    <xf numFmtId="0" fontId="19" fillId="0" borderId="0"/>
    <xf numFmtId="0" fontId="19" fillId="0" borderId="0"/>
    <xf numFmtId="0" fontId="19" fillId="0" borderId="0"/>
    <xf numFmtId="0" fontId="28" fillId="0" borderId="0"/>
    <xf numFmtId="0" fontId="18" fillId="0" borderId="0"/>
    <xf numFmtId="0" fontId="20" fillId="0" borderId="0"/>
    <xf numFmtId="0" fontId="20" fillId="0" borderId="0"/>
    <xf numFmtId="0" fontId="28" fillId="0" borderId="0"/>
    <xf numFmtId="0" fontId="20" fillId="0" borderId="0"/>
    <xf numFmtId="0" fontId="20" fillId="0" borderId="0"/>
    <xf numFmtId="0" fontId="20" fillId="0" borderId="0"/>
    <xf numFmtId="0" fontId="20" fillId="0" borderId="0"/>
    <xf numFmtId="0" fontId="19" fillId="0" borderId="0"/>
    <xf numFmtId="0" fontId="19" fillId="0" borderId="0"/>
    <xf numFmtId="0" fontId="27" fillId="0" borderId="0"/>
    <xf numFmtId="0" fontId="19" fillId="0" borderId="0"/>
    <xf numFmtId="0" fontId="19" fillId="0" borderId="0"/>
    <xf numFmtId="0" fontId="21" fillId="0" borderId="0"/>
    <xf numFmtId="0" fontId="21" fillId="0" borderId="0"/>
    <xf numFmtId="0" fontId="20" fillId="0" borderId="0"/>
    <xf numFmtId="0" fontId="20" fillId="0" borderId="0"/>
    <xf numFmtId="0" fontId="19" fillId="0" borderId="0"/>
    <xf numFmtId="0" fontId="19" fillId="0" borderId="0"/>
    <xf numFmtId="0" fontId="27" fillId="0" borderId="0"/>
    <xf numFmtId="0" fontId="19" fillId="0" borderId="0" applyFont="0" applyFill="0" applyBorder="0" applyAlignment="0" applyProtection="0"/>
    <xf numFmtId="0"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28" fillId="0" borderId="0"/>
    <xf numFmtId="0" fontId="25" fillId="0" borderId="0"/>
    <xf numFmtId="0" fontId="28" fillId="0" borderId="0"/>
    <xf numFmtId="0" fontId="25" fillId="0" borderId="0"/>
    <xf numFmtId="0" fontId="18" fillId="0" borderId="0"/>
    <xf numFmtId="0" fontId="28" fillId="0" borderId="0"/>
    <xf numFmtId="0" fontId="25" fillId="0" borderId="0"/>
    <xf numFmtId="0" fontId="28" fillId="0" borderId="0"/>
    <xf numFmtId="0" fontId="19" fillId="0" borderId="0"/>
    <xf numFmtId="0" fontId="19" fillId="0" borderId="0"/>
    <xf numFmtId="3" fontId="29" fillId="0" borderId="0"/>
    <xf numFmtId="0" fontId="21" fillId="0" borderId="0"/>
    <xf numFmtId="0" fontId="18" fillId="0" borderId="0"/>
    <xf numFmtId="0" fontId="20" fillId="0" borderId="0"/>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19" fillId="0" borderId="1" quotePrefix="1">
      <alignment horizontal="justify" vertical="justify" textRotation="127" wrapText="1" justifyLastLine="1"/>
      <protection hidden="1"/>
    </xf>
    <xf numFmtId="0" fontId="23" fillId="0" borderId="0"/>
    <xf numFmtId="0" fontId="23" fillId="0" borderId="0"/>
    <xf numFmtId="0" fontId="23" fillId="0" borderId="0"/>
    <xf numFmtId="0" fontId="23" fillId="0" borderId="0"/>
    <xf numFmtId="0" fontId="22" fillId="0" borderId="0"/>
    <xf numFmtId="0" fontId="19" fillId="0" borderId="0"/>
    <xf numFmtId="0" fontId="19" fillId="0" borderId="0"/>
    <xf numFmtId="0" fontId="25" fillId="0" borderId="0"/>
    <xf numFmtId="0" fontId="20" fillId="0" borderId="0"/>
    <xf numFmtId="0" fontId="20" fillId="0" borderId="0"/>
    <xf numFmtId="0" fontId="18" fillId="0" borderId="0"/>
    <xf numFmtId="0" fontId="21" fillId="0" borderId="0"/>
    <xf numFmtId="0" fontId="21" fillId="0" borderId="0"/>
    <xf numFmtId="0" fontId="20" fillId="0" borderId="0"/>
    <xf numFmtId="0" fontId="20" fillId="0" borderId="0"/>
    <xf numFmtId="0" fontId="22" fillId="0" borderId="0"/>
    <xf numFmtId="0" fontId="19" fillId="0" borderId="0"/>
    <xf numFmtId="0" fontId="19" fillId="0" borderId="0"/>
    <xf numFmtId="0" fontId="19" fillId="0" borderId="0"/>
    <xf numFmtId="0" fontId="19" fillId="0" borderId="0"/>
    <xf numFmtId="0" fontId="23" fillId="0" borderId="0"/>
    <xf numFmtId="0" fontId="23" fillId="0" borderId="0"/>
    <xf numFmtId="0" fontId="23" fillId="0" borderId="0"/>
    <xf numFmtId="0" fontId="23" fillId="0" borderId="0"/>
    <xf numFmtId="0" fontId="23" fillId="0" borderId="0"/>
    <xf numFmtId="0" fontId="23" fillId="0" borderId="0"/>
    <xf numFmtId="0" fontId="20" fillId="0" borderId="0"/>
    <xf numFmtId="0" fontId="20" fillId="0" borderId="0"/>
    <xf numFmtId="0" fontId="18" fillId="0" borderId="0"/>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30" fillId="10" borderId="0" applyNumberFormat="0" applyBorder="0" applyAlignment="0" applyProtection="0">
      <alignment vertical="center"/>
    </xf>
    <xf numFmtId="0" fontId="31" fillId="5" borderId="0" applyNumberFormat="0" applyBorder="0" applyAlignment="0" applyProtection="0">
      <alignment vertical="center"/>
    </xf>
    <xf numFmtId="0" fontId="31" fillId="6" borderId="0" applyNumberFormat="0" applyBorder="0" applyAlignment="0" applyProtection="0">
      <alignment vertical="center"/>
    </xf>
    <xf numFmtId="0" fontId="31" fillId="7" borderId="0" applyNumberFormat="0" applyBorder="0" applyAlignment="0" applyProtection="0">
      <alignment vertical="center"/>
    </xf>
    <xf numFmtId="0" fontId="31" fillId="8"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2" fillId="5" borderId="0" applyNumberFormat="0" applyBorder="0" applyAlignment="0" applyProtection="0">
      <alignment vertical="center"/>
    </xf>
    <xf numFmtId="0" fontId="32" fillId="6" borderId="0" applyNumberFormat="0" applyBorder="0" applyAlignment="0" applyProtection="0">
      <alignment vertical="center"/>
    </xf>
    <xf numFmtId="0" fontId="32" fillId="7" borderId="0" applyNumberFormat="0" applyBorder="0" applyAlignment="0" applyProtection="0">
      <alignment vertical="center"/>
    </xf>
    <xf numFmtId="0" fontId="32" fillId="8" borderId="0" applyNumberFormat="0" applyBorder="0" applyAlignment="0" applyProtection="0">
      <alignment vertical="center"/>
    </xf>
    <xf numFmtId="0" fontId="32" fillId="9" borderId="0" applyNumberFormat="0" applyBorder="0" applyAlignment="0" applyProtection="0">
      <alignment vertical="center"/>
    </xf>
    <xf numFmtId="0" fontId="32" fillId="10" borderId="0" applyNumberFormat="0" applyBorder="0" applyAlignment="0" applyProtection="0">
      <alignment vertical="center"/>
    </xf>
    <xf numFmtId="0" fontId="19" fillId="0" borderId="0" applyBorder="0"/>
    <xf numFmtId="0" fontId="19" fillId="0" borderId="0" applyBorder="0"/>
    <xf numFmtId="0" fontId="18" fillId="0" borderId="0"/>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1"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1" fillId="8" borderId="0" applyNumberFormat="0" applyBorder="0" applyAlignment="0" applyProtection="0">
      <alignment vertical="center"/>
    </xf>
    <xf numFmtId="0" fontId="31" fillId="11" borderId="0" applyNumberFormat="0" applyBorder="0" applyAlignment="0" applyProtection="0">
      <alignment vertical="center"/>
    </xf>
    <xf numFmtId="0" fontId="31" fillId="14" borderId="0" applyNumberFormat="0" applyBorder="0" applyAlignment="0" applyProtection="0">
      <alignment vertical="center"/>
    </xf>
    <xf numFmtId="0" fontId="32"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2" fillId="8" borderId="0" applyNumberFormat="0" applyBorder="0" applyAlignment="0" applyProtection="0">
      <alignment vertical="center"/>
    </xf>
    <xf numFmtId="0" fontId="32" fillId="11"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4" fillId="18" borderId="0" applyNumberFormat="0" applyBorder="0" applyAlignment="0" applyProtection="0">
      <alignment vertical="center"/>
    </xf>
    <xf numFmtId="0" fontId="35" fillId="15"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19" fillId="0" borderId="0"/>
    <xf numFmtId="0" fontId="19" fillId="0" borderId="0"/>
    <xf numFmtId="0" fontId="36" fillId="0" borderId="0" applyFill="0" applyBorder="0" applyAlignment="0"/>
    <xf numFmtId="0" fontId="37" fillId="0" borderId="0" applyFill="0" applyBorder="0" applyAlignment="0"/>
    <xf numFmtId="0" fontId="37" fillId="0" borderId="0" applyFill="0" applyBorder="0" applyAlignment="0"/>
    <xf numFmtId="0" fontId="38" fillId="0" borderId="0" applyFill="0" applyBorder="0" applyAlignment="0"/>
    <xf numFmtId="0" fontId="38" fillId="0" borderId="0" applyFill="0" applyBorder="0" applyAlignment="0"/>
    <xf numFmtId="0" fontId="39" fillId="0" borderId="0" applyFill="0" applyBorder="0" applyAlignment="0"/>
    <xf numFmtId="0" fontId="38" fillId="0" borderId="0" applyFill="0" applyBorder="0" applyAlignment="0"/>
    <xf numFmtId="0" fontId="37" fillId="0" borderId="0" applyFill="0" applyBorder="0" applyAlignment="0"/>
    <xf numFmtId="43" fontId="8" fillId="0" borderId="0" applyFont="0" applyFill="0" applyBorder="0" applyAlignment="0" applyProtection="0"/>
    <xf numFmtId="167" fontId="19" fillId="0" borderId="0"/>
    <xf numFmtId="167" fontId="19" fillId="0" borderId="0"/>
    <xf numFmtId="0" fontId="3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0" fillId="0" borderId="0" applyFont="0" applyFill="0" applyBorder="0" applyAlignment="0" applyProtection="0"/>
    <xf numFmtId="3" fontId="41" fillId="0" borderId="0" applyFont="0" applyFill="0" applyBorder="0" applyAlignment="0" applyProtection="0"/>
    <xf numFmtId="0" fontId="37"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44" fontId="40" fillId="0" borderId="0" applyFont="0" applyFill="0" applyBorder="0" applyAlignment="0" applyProtection="0"/>
    <xf numFmtId="44" fontId="42" fillId="0" borderId="0" applyFont="0" applyFill="0" applyBorder="0" applyAlignment="0" applyProtection="0"/>
    <xf numFmtId="0" fontId="41" fillId="0" borderId="0" applyFont="0" applyFill="0" applyBorder="0" applyAlignment="0" applyProtection="0"/>
    <xf numFmtId="168" fontId="19" fillId="3" borderId="0" applyFont="0" applyBorder="0"/>
    <xf numFmtId="168" fontId="19" fillId="3" borderId="0" applyFont="0" applyBorder="0"/>
    <xf numFmtId="169" fontId="19" fillId="0" borderId="0">
      <protection locked="0"/>
    </xf>
    <xf numFmtId="169" fontId="19" fillId="0" borderId="0">
      <protection locked="0"/>
    </xf>
    <xf numFmtId="14" fontId="36" fillId="0" borderId="0" applyFill="0" applyBorder="0" applyAlignment="0"/>
    <xf numFmtId="169" fontId="19" fillId="0" borderId="0">
      <protection locked="0"/>
    </xf>
    <xf numFmtId="38" fontId="23" fillId="0" borderId="4">
      <alignment vertical="center"/>
    </xf>
    <xf numFmtId="0" fontId="39" fillId="0" borderId="0" applyFill="0" applyBorder="0" applyAlignment="0"/>
    <xf numFmtId="0" fontId="37" fillId="0" borderId="0" applyFill="0" applyBorder="0" applyAlignment="0"/>
    <xf numFmtId="0" fontId="39" fillId="0" borderId="0" applyFill="0" applyBorder="0" applyAlignment="0"/>
    <xf numFmtId="0" fontId="38" fillId="0" borderId="0" applyFill="0" applyBorder="0" applyAlignment="0"/>
    <xf numFmtId="0" fontId="37" fillId="0" borderId="0" applyFill="0" applyBorder="0" applyAlignment="0"/>
    <xf numFmtId="0" fontId="37" fillId="0" borderId="0">
      <alignment horizontal="left"/>
    </xf>
    <xf numFmtId="0" fontId="22" fillId="0" borderId="0"/>
    <xf numFmtId="170" fontId="19" fillId="0" borderId="0" applyFont="0" applyFill="0" applyBorder="0" applyAlignment="0" applyProtection="0"/>
    <xf numFmtId="171" fontId="43" fillId="0" borderId="0">
      <protection locked="0"/>
    </xf>
    <xf numFmtId="38" fontId="44" fillId="3" borderId="0" applyNumberFormat="0" applyBorder="0" applyAlignment="0" applyProtection="0"/>
    <xf numFmtId="0" fontId="45" fillId="0" borderId="5" applyNumberFormat="0" applyAlignment="0" applyProtection="0">
      <alignment horizontal="left" vertical="center"/>
    </xf>
    <xf numFmtId="0" fontId="45" fillId="0" borderId="6">
      <alignment horizontal="left" vertical="center"/>
    </xf>
    <xf numFmtId="0" fontId="45" fillId="0" borderId="6">
      <alignment horizontal="left" vertical="center"/>
    </xf>
    <xf numFmtId="0" fontId="45" fillId="0" borderId="6">
      <alignment horizontal="left" vertical="center"/>
    </xf>
    <xf numFmtId="172" fontId="19" fillId="0" borderId="0">
      <protection locked="0"/>
    </xf>
    <xf numFmtId="172" fontId="19" fillId="0" borderId="0">
      <protection locked="0"/>
    </xf>
    <xf numFmtId="172" fontId="19" fillId="0" borderId="0">
      <protection locked="0"/>
    </xf>
    <xf numFmtId="172" fontId="19" fillId="0" borderId="0">
      <protection locked="0"/>
    </xf>
    <xf numFmtId="167" fontId="46" fillId="3" borderId="0">
      <protection locked="0"/>
    </xf>
    <xf numFmtId="10" fontId="44" fillId="25" borderId="10" applyNumberFormat="0" applyBorder="0" applyAlignment="0" applyProtection="0"/>
    <xf numFmtId="10" fontId="44" fillId="25" borderId="10" applyNumberFormat="0" applyBorder="0" applyAlignment="0" applyProtection="0"/>
    <xf numFmtId="0" fontId="19" fillId="0" borderId="0" applyProtection="0">
      <alignment horizontal="left"/>
    </xf>
    <xf numFmtId="0" fontId="19" fillId="0" borderId="0" applyProtection="0">
      <alignment horizontal="left"/>
    </xf>
    <xf numFmtId="0" fontId="23" fillId="0" borderId="0"/>
    <xf numFmtId="0" fontId="39" fillId="0" borderId="0" applyFill="0" applyBorder="0" applyAlignment="0"/>
    <xf numFmtId="0" fontId="37" fillId="0" borderId="0" applyFill="0" applyBorder="0" applyAlignment="0"/>
    <xf numFmtId="0" fontId="39" fillId="0" borderId="0" applyFill="0" applyBorder="0" applyAlignment="0"/>
    <xf numFmtId="0" fontId="38" fillId="0" borderId="0" applyFill="0" applyBorder="0" applyAlignment="0"/>
    <xf numFmtId="0" fontId="37" fillId="0" borderId="0" applyFill="0" applyBorder="0" applyAlignment="0"/>
    <xf numFmtId="173" fontId="19" fillId="0" borderId="0" applyFont="0" applyFill="0" applyBorder="0" applyAlignment="0" applyProtection="0"/>
    <xf numFmtId="166" fontId="19" fillId="0" borderId="0" applyFont="0" applyFill="0" applyBorder="0" applyAlignment="0" applyProtection="0"/>
    <xf numFmtId="38" fontId="23" fillId="0" borderId="0" applyFont="0" applyFill="0" applyBorder="0" applyAlignment="0" applyProtection="0"/>
    <xf numFmtId="40" fontId="23"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174" fontId="19" fillId="0" borderId="0" applyFont="0" applyFill="0" applyBorder="0" applyAlignment="0" applyProtection="0"/>
    <xf numFmtId="175" fontId="19" fillId="0" borderId="0" applyFont="0" applyFill="0" applyBorder="0" applyAlignment="0" applyProtection="0"/>
    <xf numFmtId="0" fontId="42" fillId="0" borderId="0"/>
    <xf numFmtId="0" fontId="42" fillId="0" borderId="0"/>
    <xf numFmtId="37" fontId="47" fillId="0" borderId="0"/>
    <xf numFmtId="0" fontId="25" fillId="0" borderId="0"/>
    <xf numFmtId="0" fontId="48" fillId="0" borderId="0"/>
    <xf numFmtId="0" fontId="40"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12"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2"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12"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176" fontId="19" fillId="0" borderId="0"/>
    <xf numFmtId="0" fontId="112" fillId="0" borderId="0"/>
    <xf numFmtId="0" fontId="113" fillId="0" borderId="0"/>
    <xf numFmtId="0" fontId="19" fillId="0" borderId="0"/>
    <xf numFmtId="0" fontId="112" fillId="0" borderId="0"/>
    <xf numFmtId="0" fontId="36" fillId="0" borderId="0"/>
    <xf numFmtId="0" fontId="112" fillId="0" borderId="0"/>
    <xf numFmtId="0" fontId="112" fillId="0" borderId="0"/>
    <xf numFmtId="0" fontId="36" fillId="0" borderId="0"/>
    <xf numFmtId="0" fontId="112" fillId="0" borderId="0"/>
    <xf numFmtId="0" fontId="112" fillId="0" borderId="0"/>
    <xf numFmtId="0" fontId="36" fillId="0" borderId="0"/>
    <xf numFmtId="0" fontId="36" fillId="0" borderId="0"/>
    <xf numFmtId="0" fontId="36" fillId="0" borderId="0"/>
    <xf numFmtId="0" fontId="36"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8" fillId="0" borderId="0"/>
    <xf numFmtId="0" fontId="8"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12" fillId="0" borderId="0"/>
    <xf numFmtId="0" fontId="112" fillId="0" borderId="0"/>
    <xf numFmtId="0" fontId="112" fillId="0" borderId="0"/>
    <xf numFmtId="0" fontId="36" fillId="0" borderId="0"/>
    <xf numFmtId="0" fontId="1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112"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2" fillId="0" borderId="0"/>
    <xf numFmtId="0" fontId="112" fillId="0" borderId="0"/>
    <xf numFmtId="0" fontId="112" fillId="0" borderId="0"/>
    <xf numFmtId="0" fontId="1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2" fillId="0" borderId="0"/>
    <xf numFmtId="0" fontId="1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2" fillId="0" borderId="0"/>
    <xf numFmtId="0" fontId="112" fillId="0" borderId="0"/>
    <xf numFmtId="0" fontId="112" fillId="0" borderId="0"/>
    <xf numFmtId="0" fontId="112" fillId="0" borderId="0"/>
    <xf numFmtId="0" fontId="19" fillId="0" borderId="0"/>
    <xf numFmtId="0" fontId="19" fillId="0" borderId="0"/>
    <xf numFmtId="0" fontId="8" fillId="0" borderId="0"/>
    <xf numFmtId="0" fontId="8" fillId="0" borderId="0"/>
    <xf numFmtId="0" fontId="8" fillId="0" borderId="0"/>
    <xf numFmtId="0" fontId="8"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9" fillId="0" borderId="0"/>
    <xf numFmtId="0" fontId="19" fillId="0" borderId="0"/>
    <xf numFmtId="0" fontId="8" fillId="0" borderId="0"/>
    <xf numFmtId="0" fontId="8" fillId="0" borderId="0"/>
    <xf numFmtId="0" fontId="3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36" fillId="0" borderId="0"/>
    <xf numFmtId="0" fontId="8" fillId="0" borderId="0"/>
    <xf numFmtId="0" fontId="8" fillId="0" borderId="0"/>
    <xf numFmtId="0" fontId="115" fillId="0" borderId="0"/>
    <xf numFmtId="0" fontId="8" fillId="0" borderId="0"/>
    <xf numFmtId="0" fontId="8" fillId="0" borderId="0"/>
    <xf numFmtId="0" fontId="8" fillId="0" borderId="0"/>
    <xf numFmtId="0" fontId="8" fillId="0" borderId="0"/>
    <xf numFmtId="40" fontId="49" fillId="28" borderId="0">
      <alignment horizontal="right"/>
    </xf>
    <xf numFmtId="0" fontId="50" fillId="28" borderId="0">
      <alignment horizontal="right"/>
    </xf>
    <xf numFmtId="0" fontId="51" fillId="28" borderId="14"/>
    <xf numFmtId="0" fontId="51" fillId="0" borderId="0" applyBorder="0">
      <alignment horizontal="centerContinuous"/>
    </xf>
    <xf numFmtId="0" fontId="52" fillId="0" borderId="0" applyBorder="0">
      <alignment horizontal="centerContinuous"/>
    </xf>
    <xf numFmtId="10" fontId="19" fillId="0" borderId="0" applyFont="0" applyFill="0" applyBorder="0" applyAlignment="0" applyProtection="0"/>
    <xf numFmtId="10"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40" fillId="0" borderId="0" applyFont="0" applyFill="0" applyBorder="0" applyAlignment="0" applyProtection="0"/>
    <xf numFmtId="9" fontId="42" fillId="0" borderId="0" applyFont="0" applyFill="0" applyBorder="0" applyAlignment="0" applyProtection="0"/>
    <xf numFmtId="4" fontId="37" fillId="0" borderId="0">
      <alignment horizontal="right"/>
    </xf>
    <xf numFmtId="0" fontId="53" fillId="0" borderId="0"/>
    <xf numFmtId="177" fontId="19" fillId="0" borderId="0" applyFont="0" applyFill="0" applyBorder="0" applyProtection="0">
      <alignment horizontal="center"/>
    </xf>
    <xf numFmtId="177" fontId="19" fillId="0" borderId="0" applyFont="0" applyFill="0" applyBorder="0" applyProtection="0">
      <alignment horizontal="center"/>
    </xf>
    <xf numFmtId="4" fontId="54" fillId="0" borderId="0">
      <alignment horizontal="right"/>
    </xf>
    <xf numFmtId="0" fontId="55" fillId="0" borderId="0">
      <alignment horizontal="left"/>
    </xf>
    <xf numFmtId="178" fontId="19" fillId="0" borderId="0"/>
    <xf numFmtId="178" fontId="19" fillId="0" borderId="0"/>
    <xf numFmtId="0" fontId="56" fillId="0" borderId="0" applyAlignment="0"/>
    <xf numFmtId="0" fontId="22" fillId="0" borderId="0"/>
    <xf numFmtId="0" fontId="57" fillId="0" borderId="0"/>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22" borderId="0" applyNumberFormat="0" applyBorder="0" applyAlignment="0" applyProtection="0">
      <alignment vertical="center"/>
    </xf>
    <xf numFmtId="0" fontId="58" fillId="0" borderId="0" applyNumberFormat="0" applyFill="0" applyBorder="0" applyAlignment="0" applyProtection="0">
      <alignment vertical="center"/>
    </xf>
    <xf numFmtId="0" fontId="59" fillId="24" borderId="3" applyNumberFormat="0" applyAlignment="0" applyProtection="0">
      <alignment vertical="center"/>
    </xf>
    <xf numFmtId="0" fontId="60" fillId="26" borderId="0" applyNumberFormat="0" applyBorder="0" applyAlignment="0" applyProtection="0">
      <alignment vertical="center"/>
    </xf>
    <xf numFmtId="0" fontId="30" fillId="27" borderId="12" applyNumberFormat="0" applyFont="0" applyAlignment="0" applyProtection="0">
      <alignment vertical="center"/>
    </xf>
    <xf numFmtId="0" fontId="30" fillId="27" borderId="12" applyNumberFormat="0" applyFont="0" applyAlignment="0" applyProtection="0">
      <alignment vertical="center"/>
    </xf>
    <xf numFmtId="0" fontId="30" fillId="27" borderId="12" applyNumberFormat="0" applyFont="0" applyAlignment="0" applyProtection="0">
      <alignment vertical="center"/>
    </xf>
    <xf numFmtId="0" fontId="61" fillId="0" borderId="11" applyNumberFormat="0" applyFill="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4" fillId="22" borderId="0" applyNumberFormat="0" applyBorder="0" applyAlignment="0" applyProtection="0">
      <alignment vertical="center"/>
    </xf>
    <xf numFmtId="0" fontId="62" fillId="0" borderId="0" applyNumberFormat="0" applyFill="0" applyBorder="0" applyAlignment="0" applyProtection="0">
      <alignment vertical="center"/>
    </xf>
    <xf numFmtId="0" fontId="63" fillId="23" borderId="2" applyNumberFormat="0" applyAlignment="0" applyProtection="0">
      <alignment vertical="center"/>
    </xf>
    <xf numFmtId="0" fontId="63" fillId="23" borderId="2" applyNumberFormat="0" applyAlignment="0" applyProtection="0">
      <alignment vertical="center"/>
    </xf>
    <xf numFmtId="0" fontId="63" fillId="23" borderId="2" applyNumberFormat="0" applyAlignment="0" applyProtection="0">
      <alignment vertical="center"/>
    </xf>
    <xf numFmtId="0" fontId="64" fillId="6" borderId="0" applyNumberFormat="0" applyBorder="0" applyAlignment="0" applyProtection="0">
      <alignment vertical="center"/>
    </xf>
    <xf numFmtId="0" fontId="19" fillId="27" borderId="12" applyNumberFormat="0" applyFont="0" applyAlignment="0" applyProtection="0">
      <alignment vertical="center"/>
    </xf>
    <xf numFmtId="0" fontId="19" fillId="27" borderId="12" applyNumberFormat="0" applyFont="0" applyAlignment="0" applyProtection="0">
      <alignment vertical="center"/>
    </xf>
    <xf numFmtId="0" fontId="19" fillId="27" borderId="12" applyNumberFormat="0" applyFont="0" applyAlignment="0" applyProtection="0">
      <alignment vertical="center"/>
    </xf>
    <xf numFmtId="0" fontId="19" fillId="27" borderId="12" applyNumberFormat="0" applyFont="0" applyAlignment="0" applyProtection="0">
      <alignment vertical="center"/>
    </xf>
    <xf numFmtId="0" fontId="65" fillId="26" borderId="0" applyNumberFormat="0" applyBorder="0" applyAlignment="0" applyProtection="0">
      <alignment vertical="center"/>
    </xf>
    <xf numFmtId="0" fontId="19" fillId="0" borderId="0"/>
    <xf numFmtId="0" fontId="66" fillId="0" borderId="0" applyNumberFormat="0" applyFill="0" applyBorder="0" applyAlignment="0" applyProtection="0">
      <alignment vertical="center"/>
    </xf>
    <xf numFmtId="0" fontId="67" fillId="24" borderId="3" applyNumberFormat="0" applyAlignment="0" applyProtection="0">
      <alignment vertical="center"/>
    </xf>
    <xf numFmtId="179" fontId="26" fillId="0" borderId="0" applyFont="0" applyFill="0" applyBorder="0" applyAlignment="0" applyProtection="0">
      <alignment vertical="center"/>
    </xf>
    <xf numFmtId="0" fontId="68" fillId="0" borderId="11" applyNumberFormat="0" applyFill="0" applyAlignment="0" applyProtection="0">
      <alignment vertical="center"/>
    </xf>
    <xf numFmtId="0" fontId="69" fillId="0" borderId="15" applyNumberFormat="0" applyFill="0" applyAlignment="0" applyProtection="0">
      <alignment vertical="center"/>
    </xf>
    <xf numFmtId="0" fontId="69" fillId="0" borderId="15" applyNumberFormat="0" applyFill="0" applyAlignment="0" applyProtection="0">
      <alignment vertical="center"/>
    </xf>
    <xf numFmtId="0" fontId="69" fillId="0" borderId="15" applyNumberFormat="0" applyFill="0" applyAlignment="0" applyProtection="0">
      <alignment vertical="center"/>
    </xf>
    <xf numFmtId="0" fontId="70" fillId="10" borderId="2" applyNumberFormat="0" applyAlignment="0" applyProtection="0">
      <alignment vertical="center"/>
    </xf>
    <xf numFmtId="0" fontId="70" fillId="10" borderId="2" applyNumberFormat="0" applyAlignment="0" applyProtection="0">
      <alignment vertical="center"/>
    </xf>
    <xf numFmtId="0" fontId="70" fillId="10" borderId="2" applyNumberFormat="0" applyAlignment="0" applyProtection="0">
      <alignment vertical="center"/>
    </xf>
    <xf numFmtId="0" fontId="71" fillId="0" borderId="0" applyNumberFormat="0" applyFill="0" applyBorder="0" applyAlignment="0" applyProtection="0">
      <alignment vertical="center"/>
    </xf>
    <xf numFmtId="0" fontId="72" fillId="0" borderId="7" applyNumberFormat="0" applyFill="0" applyAlignment="0" applyProtection="0">
      <alignment vertical="center"/>
    </xf>
    <xf numFmtId="0" fontId="73" fillId="0" borderId="8" applyNumberFormat="0" applyFill="0" applyAlignment="0" applyProtection="0">
      <alignment vertical="center"/>
    </xf>
    <xf numFmtId="0" fontId="74" fillId="0" borderId="9" applyNumberFormat="0" applyFill="0" applyAlignment="0" applyProtection="0">
      <alignment vertical="center"/>
    </xf>
    <xf numFmtId="0" fontId="74" fillId="0" borderId="0" applyNumberFormat="0" applyFill="0" applyBorder="0" applyAlignment="0" applyProtection="0">
      <alignment vertical="center"/>
    </xf>
    <xf numFmtId="0" fontId="75" fillId="7" borderId="0" applyNumberFormat="0" applyBorder="0" applyAlignment="0" applyProtection="0">
      <alignment vertical="center"/>
    </xf>
    <xf numFmtId="0" fontId="76" fillId="23" borderId="13" applyNumberFormat="0" applyAlignment="0" applyProtection="0">
      <alignment vertical="center"/>
    </xf>
    <xf numFmtId="0" fontId="76" fillId="23" borderId="13" applyNumberFormat="0" applyAlignment="0" applyProtection="0">
      <alignment vertical="center"/>
    </xf>
    <xf numFmtId="0" fontId="76" fillId="23" borderId="13" applyNumberFormat="0" applyAlignment="0" applyProtection="0">
      <alignment vertical="center"/>
    </xf>
    <xf numFmtId="38" fontId="23" fillId="0" borderId="0" applyFont="0" applyFill="0" applyBorder="0" applyAlignment="0" applyProtection="0"/>
    <xf numFmtId="40" fontId="77" fillId="0" borderId="0" applyFont="0" applyFill="0" applyBorder="0" applyAlignment="0" applyProtection="0"/>
    <xf numFmtId="0" fontId="20" fillId="0" borderId="0"/>
    <xf numFmtId="0" fontId="19" fillId="0" borderId="0"/>
    <xf numFmtId="0" fontId="78" fillId="10" borderId="2" applyNumberFormat="0" applyAlignment="0" applyProtection="0">
      <alignment vertical="center"/>
    </xf>
    <xf numFmtId="0" fontId="78" fillId="10" borderId="2" applyNumberFormat="0" applyAlignment="0" applyProtection="0">
      <alignment vertical="center"/>
    </xf>
    <xf numFmtId="0" fontId="78" fillId="10" borderId="2" applyNumberFormat="0" applyAlignment="0" applyProtection="0">
      <alignment vertical="center"/>
    </xf>
    <xf numFmtId="0" fontId="79" fillId="23" borderId="13" applyNumberFormat="0" applyAlignment="0" applyProtection="0">
      <alignment vertical="center"/>
    </xf>
    <xf numFmtId="0" fontId="79" fillId="23" borderId="13" applyNumberFormat="0" applyAlignment="0" applyProtection="0">
      <alignment vertical="center"/>
    </xf>
    <xf numFmtId="0" fontId="79" fillId="23" borderId="13" applyNumberFormat="0" applyAlignment="0" applyProtection="0">
      <alignment vertical="center"/>
    </xf>
    <xf numFmtId="37" fontId="19" fillId="0" borderId="0" applyFont="0" applyFill="0" applyBorder="0" applyAlignment="0" applyProtection="0"/>
    <xf numFmtId="39"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0" fontId="80" fillId="7" borderId="0" applyNumberFormat="0" applyBorder="0" applyAlignment="0" applyProtection="0">
      <alignment vertical="center"/>
    </xf>
    <xf numFmtId="0" fontId="81" fillId="7" borderId="0" applyNumberFormat="0" applyBorder="0" applyAlignment="0" applyProtection="0"/>
    <xf numFmtId="0" fontId="82" fillId="6" borderId="0" applyNumberFormat="0" applyBorder="0" applyAlignment="0" applyProtection="0">
      <alignment vertical="center"/>
    </xf>
    <xf numFmtId="0" fontId="83" fillId="6" borderId="0" applyNumberFormat="0" applyBorder="0" applyAlignment="0" applyProtection="0"/>
    <xf numFmtId="0" fontId="29" fillId="0" borderId="0"/>
    <xf numFmtId="0" fontId="32" fillId="0" borderId="0">
      <alignment vertical="center"/>
    </xf>
    <xf numFmtId="0" fontId="19" fillId="0" borderId="0"/>
    <xf numFmtId="0" fontId="19" fillId="0" borderId="0"/>
    <xf numFmtId="0" fontId="84" fillId="0" borderId="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5" fillId="22" borderId="0" applyNumberFormat="0" applyBorder="0" applyAlignment="0" applyProtection="0">
      <alignment vertical="center"/>
    </xf>
    <xf numFmtId="0" fontId="85" fillId="6" borderId="0" applyNumberFormat="0" applyBorder="0" applyAlignment="0" applyProtection="0">
      <alignment vertical="center"/>
    </xf>
    <xf numFmtId="0" fontId="86" fillId="0" borderId="0"/>
    <xf numFmtId="1" fontId="87" fillId="0" borderId="0">
      <alignment vertical="center"/>
    </xf>
    <xf numFmtId="0" fontId="88" fillId="0" borderId="0" applyNumberFormat="0" applyFill="0" applyBorder="0" applyAlignment="0" applyProtection="0">
      <alignment vertical="center"/>
    </xf>
    <xf numFmtId="0" fontId="89" fillId="0" borderId="7" applyNumberFormat="0" applyFill="0" applyAlignment="0" applyProtection="0">
      <alignment vertical="center"/>
    </xf>
    <xf numFmtId="0" fontId="90" fillId="0" borderId="8" applyNumberFormat="0" applyFill="0" applyAlignment="0" applyProtection="0">
      <alignment vertical="center"/>
    </xf>
    <xf numFmtId="0" fontId="91" fillId="0" borderId="9" applyNumberFormat="0" applyFill="0" applyAlignment="0" applyProtection="0">
      <alignment vertical="center"/>
    </xf>
    <xf numFmtId="0" fontId="91" fillId="0" borderId="0" applyNumberFormat="0" applyFill="0" applyBorder="0" applyAlignment="0" applyProtection="0">
      <alignment vertical="center"/>
    </xf>
    <xf numFmtId="0" fontId="92" fillId="0" borderId="0" applyNumberFormat="0" applyFill="0" applyBorder="0" applyAlignment="0" applyProtection="0"/>
    <xf numFmtId="0" fontId="28" fillId="0" borderId="0"/>
    <xf numFmtId="38" fontId="84"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93" fillId="24" borderId="3" applyNumberFormat="0" applyAlignment="0" applyProtection="0">
      <alignment vertical="center"/>
    </xf>
    <xf numFmtId="0" fontId="94" fillId="0" borderId="0">
      <alignment vertical="center"/>
    </xf>
    <xf numFmtId="0" fontId="95" fillId="0" borderId="15" applyNumberFormat="0" applyFill="0" applyAlignment="0" applyProtection="0">
      <alignment vertical="center"/>
    </xf>
    <xf numFmtId="0" fontId="95" fillId="0" borderId="15" applyNumberFormat="0" applyFill="0" applyAlignment="0" applyProtection="0">
      <alignment vertical="center"/>
    </xf>
    <xf numFmtId="0" fontId="95" fillId="0" borderId="15" applyNumberFormat="0" applyFill="0" applyAlignment="0" applyProtection="0">
      <alignment vertical="center"/>
    </xf>
    <xf numFmtId="0" fontId="19" fillId="27" borderId="12" applyNumberFormat="0" applyFont="0" applyAlignment="0" applyProtection="0">
      <alignment vertical="center"/>
    </xf>
    <xf numFmtId="0" fontId="19" fillId="27" borderId="12" applyNumberFormat="0" applyFont="0" applyAlignment="0" applyProtection="0">
      <alignment vertical="center"/>
    </xf>
    <xf numFmtId="0" fontId="19" fillId="27" borderId="12" applyNumberFormat="0" applyFont="0" applyAlignment="0" applyProtection="0">
      <alignment vertical="center"/>
    </xf>
    <xf numFmtId="0" fontId="19" fillId="27" borderId="12" applyNumberFormat="0" applyFont="0" applyAlignment="0" applyProtection="0">
      <alignment vertical="center"/>
    </xf>
    <xf numFmtId="9" fontId="19" fillId="0" borderId="0" applyFont="0" applyFill="0" applyBorder="0" applyAlignment="0" applyProtection="0"/>
    <xf numFmtId="0" fontId="96" fillId="0" borderId="0" applyFont="0" applyFill="0" applyBorder="0" applyAlignment="0" applyProtection="0"/>
    <xf numFmtId="0" fontId="96" fillId="0" borderId="0" applyFont="0" applyFill="0" applyBorder="0" applyAlignment="0" applyProtection="0"/>
    <xf numFmtId="0" fontId="97" fillId="7" borderId="0" applyNumberFormat="0" applyBorder="0" applyAlignment="0" applyProtection="0">
      <alignment vertical="center"/>
    </xf>
    <xf numFmtId="0" fontId="98" fillId="0" borderId="7" applyNumberFormat="0" applyFill="0" applyAlignment="0" applyProtection="0">
      <alignment vertical="center"/>
    </xf>
    <xf numFmtId="0" fontId="99" fillId="0" borderId="8" applyNumberFormat="0" applyFill="0" applyAlignment="0" applyProtection="0">
      <alignment vertical="center"/>
    </xf>
    <xf numFmtId="0" fontId="100" fillId="0" borderId="9" applyNumberFormat="0" applyFill="0" applyAlignment="0" applyProtection="0">
      <alignment vertical="center"/>
    </xf>
    <xf numFmtId="0" fontId="100"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23" borderId="2" applyNumberFormat="0" applyAlignment="0" applyProtection="0">
      <alignment vertical="center"/>
    </xf>
    <xf numFmtId="0" fontId="102" fillId="23" borderId="2" applyNumberFormat="0" applyAlignment="0" applyProtection="0">
      <alignment vertical="center"/>
    </xf>
    <xf numFmtId="0" fontId="102" fillId="23" borderId="2" applyNumberFormat="0" applyAlignment="0" applyProtection="0">
      <alignment vertical="center"/>
    </xf>
    <xf numFmtId="0" fontId="103" fillId="0" borderId="0" applyNumberFormat="0" applyFill="0" applyBorder="0" applyAlignment="0" applyProtection="0">
      <alignment vertical="center"/>
    </xf>
    <xf numFmtId="0" fontId="104"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6" fillId="23" borderId="2" applyNumberFormat="0" applyAlignment="0" applyProtection="0">
      <alignment vertical="center"/>
    </xf>
    <xf numFmtId="0" fontId="106" fillId="23" borderId="2" applyNumberFormat="0" applyAlignment="0" applyProtection="0">
      <alignment vertical="center"/>
    </xf>
    <xf numFmtId="0" fontId="106" fillId="23" borderId="2" applyNumberFormat="0" applyAlignment="0" applyProtection="0">
      <alignment vertical="center"/>
    </xf>
    <xf numFmtId="42" fontId="19" fillId="0" borderId="0" applyFont="0" applyFill="0" applyBorder="0" applyAlignment="0" applyProtection="0"/>
    <xf numFmtId="44" fontId="19" fillId="0" borderId="0" applyFont="0" applyFill="0" applyBorder="0" applyAlignment="0" applyProtection="0"/>
    <xf numFmtId="0" fontId="107" fillId="10" borderId="2" applyNumberFormat="0" applyAlignment="0" applyProtection="0">
      <alignment vertical="center"/>
    </xf>
    <xf numFmtId="0" fontId="107" fillId="10" borderId="2" applyNumberFormat="0" applyAlignment="0" applyProtection="0">
      <alignment vertical="center"/>
    </xf>
    <xf numFmtId="0" fontId="107" fillId="10" borderId="2" applyNumberFormat="0" applyAlignment="0" applyProtection="0">
      <alignment vertical="center"/>
    </xf>
    <xf numFmtId="0" fontId="108" fillId="23" borderId="13" applyNumberFormat="0" applyAlignment="0" applyProtection="0">
      <alignment vertical="center"/>
    </xf>
    <xf numFmtId="0" fontId="108" fillId="23" borderId="13" applyNumberFormat="0" applyAlignment="0" applyProtection="0">
      <alignment vertical="center"/>
    </xf>
    <xf numFmtId="0" fontId="108" fillId="23" borderId="13" applyNumberFormat="0" applyAlignment="0" applyProtection="0">
      <alignment vertical="center"/>
    </xf>
    <xf numFmtId="0" fontId="109" fillId="26" borderId="0" applyNumberFormat="0" applyBorder="0" applyAlignment="0" applyProtection="0">
      <alignment vertical="center"/>
    </xf>
    <xf numFmtId="0" fontId="37" fillId="0" borderId="0"/>
    <xf numFmtId="0" fontId="110" fillId="0" borderId="11" applyNumberFormat="0" applyFill="0" applyAlignment="0" applyProtection="0">
      <alignment vertical="center"/>
    </xf>
    <xf numFmtId="0" fontId="111" fillId="0" borderId="15" applyNumberFormat="0" applyFill="0" applyAlignment="0" applyProtection="0">
      <alignment vertical="center"/>
    </xf>
    <xf numFmtId="0" fontId="111" fillId="0" borderId="15" applyNumberFormat="0" applyFill="0" applyAlignment="0" applyProtection="0">
      <alignment vertical="center"/>
    </xf>
    <xf numFmtId="0" fontId="111" fillId="0" borderId="15" applyNumberFormat="0" applyFill="0" applyAlignment="0" applyProtection="0">
      <alignment vertical="center"/>
    </xf>
    <xf numFmtId="43" fontId="12" fillId="0" borderId="0" applyFont="0" applyFill="0" applyBorder="0" applyAlignment="0" applyProtection="0"/>
    <xf numFmtId="0" fontId="7" fillId="0" borderId="0"/>
    <xf numFmtId="0" fontId="123" fillId="0" borderId="0">
      <alignment vertical="center"/>
    </xf>
    <xf numFmtId="0" fontId="124" fillId="0" borderId="0"/>
    <xf numFmtId="0" fontId="125" fillId="0" borderId="0">
      <alignment vertical="center"/>
    </xf>
    <xf numFmtId="0" fontId="122" fillId="0" borderId="0">
      <alignment vertical="center"/>
    </xf>
    <xf numFmtId="0" fontId="126" fillId="0" borderId="0" applyNumberFormat="0" applyFill="0" applyBorder="0" applyAlignment="0" applyProtection="0">
      <alignment vertical="center"/>
    </xf>
    <xf numFmtId="0" fontId="127" fillId="0" borderId="17" applyNumberFormat="0" applyFill="0" applyAlignment="0" applyProtection="0">
      <alignment vertical="center"/>
    </xf>
    <xf numFmtId="0" fontId="128" fillId="0" borderId="18" applyNumberFormat="0" applyFill="0" applyAlignment="0" applyProtection="0">
      <alignment vertical="center"/>
    </xf>
    <xf numFmtId="0" fontId="129" fillId="0" borderId="19" applyNumberFormat="0" applyFill="0" applyAlignment="0" applyProtection="0">
      <alignment vertical="center"/>
    </xf>
    <xf numFmtId="0" fontId="129" fillId="0" borderId="0" applyNumberFormat="0" applyFill="0" applyBorder="0" applyAlignment="0" applyProtection="0">
      <alignment vertical="center"/>
    </xf>
    <xf numFmtId="0" fontId="130" fillId="29" borderId="0" applyNumberFormat="0" applyBorder="0" applyAlignment="0" applyProtection="0">
      <alignment vertical="center"/>
    </xf>
    <xf numFmtId="0" fontId="131" fillId="30" borderId="0" applyNumberFormat="0" applyBorder="0" applyAlignment="0" applyProtection="0">
      <alignment vertical="center"/>
    </xf>
    <xf numFmtId="0" fontId="132" fillId="31" borderId="0" applyNumberFormat="0" applyBorder="0" applyAlignment="0" applyProtection="0">
      <alignment vertical="center"/>
    </xf>
    <xf numFmtId="0" fontId="133" fillId="32" borderId="20" applyNumberFormat="0" applyAlignment="0" applyProtection="0">
      <alignment vertical="center"/>
    </xf>
    <xf numFmtId="0" fontId="134" fillId="33" borderId="21" applyNumberFormat="0" applyAlignment="0" applyProtection="0">
      <alignment vertical="center"/>
    </xf>
    <xf numFmtId="0" fontId="135" fillId="33" borderId="20" applyNumberFormat="0" applyAlignment="0" applyProtection="0">
      <alignment vertical="center"/>
    </xf>
    <xf numFmtId="0" fontId="136" fillId="0" borderId="22" applyNumberFormat="0" applyFill="0" applyAlignment="0" applyProtection="0">
      <alignment vertical="center"/>
    </xf>
    <xf numFmtId="0" fontId="137" fillId="34" borderId="23" applyNumberFormat="0" applyAlignment="0" applyProtection="0">
      <alignment vertical="center"/>
    </xf>
    <xf numFmtId="0" fontId="138" fillId="0" borderId="0" applyNumberFormat="0" applyFill="0" applyBorder="0" applyAlignment="0" applyProtection="0">
      <alignment vertical="center"/>
    </xf>
    <xf numFmtId="0" fontId="122" fillId="35" borderId="24" applyNumberFormat="0" applyFont="0" applyAlignment="0" applyProtection="0">
      <alignment vertical="center"/>
    </xf>
    <xf numFmtId="0" fontId="139" fillId="0" borderId="0" applyNumberFormat="0" applyFill="0" applyBorder="0" applyAlignment="0" applyProtection="0">
      <alignment vertical="center"/>
    </xf>
    <xf numFmtId="0" fontId="140" fillId="0" borderId="25" applyNumberFormat="0" applyFill="0" applyAlignment="0" applyProtection="0">
      <alignment vertical="center"/>
    </xf>
    <xf numFmtId="0" fontId="141" fillId="36" borderId="0" applyNumberFormat="0" applyBorder="0" applyAlignment="0" applyProtection="0">
      <alignment vertical="center"/>
    </xf>
    <xf numFmtId="0" fontId="122" fillId="37" borderId="0" applyNumberFormat="0" applyBorder="0" applyAlignment="0" applyProtection="0">
      <alignment vertical="center"/>
    </xf>
    <xf numFmtId="0" fontId="122" fillId="38" borderId="0" applyNumberFormat="0" applyBorder="0" applyAlignment="0" applyProtection="0">
      <alignment vertical="center"/>
    </xf>
    <xf numFmtId="0" fontId="141" fillId="39" borderId="0" applyNumberFormat="0" applyBorder="0" applyAlignment="0" applyProtection="0">
      <alignment vertical="center"/>
    </xf>
    <xf numFmtId="0" fontId="141" fillId="40" borderId="0" applyNumberFormat="0" applyBorder="0" applyAlignment="0" applyProtection="0">
      <alignment vertical="center"/>
    </xf>
    <xf numFmtId="0" fontId="122" fillId="41" borderId="0" applyNumberFormat="0" applyBorder="0" applyAlignment="0" applyProtection="0">
      <alignment vertical="center"/>
    </xf>
    <xf numFmtId="0" fontId="122" fillId="42" borderId="0" applyNumberFormat="0" applyBorder="0" applyAlignment="0" applyProtection="0">
      <alignment vertical="center"/>
    </xf>
    <xf numFmtId="0" fontId="141" fillId="43" borderId="0" applyNumberFormat="0" applyBorder="0" applyAlignment="0" applyProtection="0">
      <alignment vertical="center"/>
    </xf>
    <xf numFmtId="0" fontId="141" fillId="44" borderId="0" applyNumberFormat="0" applyBorder="0" applyAlignment="0" applyProtection="0">
      <alignment vertical="center"/>
    </xf>
    <xf numFmtId="0" fontId="122" fillId="45" borderId="0" applyNumberFormat="0" applyBorder="0" applyAlignment="0" applyProtection="0">
      <alignment vertical="center"/>
    </xf>
    <xf numFmtId="0" fontId="122" fillId="46" borderId="0" applyNumberFormat="0" applyBorder="0" applyAlignment="0" applyProtection="0">
      <alignment vertical="center"/>
    </xf>
    <xf numFmtId="0" fontId="141" fillId="47" borderId="0" applyNumberFormat="0" applyBorder="0" applyAlignment="0" applyProtection="0">
      <alignment vertical="center"/>
    </xf>
    <xf numFmtId="0" fontId="141" fillId="48" borderId="0" applyNumberFormat="0" applyBorder="0" applyAlignment="0" applyProtection="0">
      <alignment vertical="center"/>
    </xf>
    <xf numFmtId="0" fontId="122" fillId="49" borderId="0" applyNumberFormat="0" applyBorder="0" applyAlignment="0" applyProtection="0">
      <alignment vertical="center"/>
    </xf>
    <xf numFmtId="0" fontId="122" fillId="50" borderId="0" applyNumberFormat="0" applyBorder="0" applyAlignment="0" applyProtection="0">
      <alignment vertical="center"/>
    </xf>
    <xf numFmtId="0" fontId="141" fillId="51" borderId="0" applyNumberFormat="0" applyBorder="0" applyAlignment="0" applyProtection="0">
      <alignment vertical="center"/>
    </xf>
    <xf numFmtId="0" fontId="141" fillId="52" borderId="0" applyNumberFormat="0" applyBorder="0" applyAlignment="0" applyProtection="0">
      <alignment vertical="center"/>
    </xf>
    <xf numFmtId="0" fontId="122" fillId="53" borderId="0" applyNumberFormat="0" applyBorder="0" applyAlignment="0" applyProtection="0">
      <alignment vertical="center"/>
    </xf>
    <xf numFmtId="0" fontId="122" fillId="54" borderId="0" applyNumberFormat="0" applyBorder="0" applyAlignment="0" applyProtection="0">
      <alignment vertical="center"/>
    </xf>
    <xf numFmtId="0" fontId="141" fillId="55" borderId="0" applyNumberFormat="0" applyBorder="0" applyAlignment="0" applyProtection="0">
      <alignment vertical="center"/>
    </xf>
    <xf numFmtId="0" fontId="141" fillId="56" borderId="0" applyNumberFormat="0" applyBorder="0" applyAlignment="0" applyProtection="0">
      <alignment vertical="center"/>
    </xf>
    <xf numFmtId="0" fontId="122" fillId="57" borderId="0" applyNumberFormat="0" applyBorder="0" applyAlignment="0" applyProtection="0">
      <alignment vertical="center"/>
    </xf>
    <xf numFmtId="0" fontId="122" fillId="58" borderId="0" applyNumberFormat="0" applyBorder="0" applyAlignment="0" applyProtection="0">
      <alignment vertical="center"/>
    </xf>
    <xf numFmtId="0" fontId="141" fillId="59" borderId="0" applyNumberFormat="0" applyBorder="0" applyAlignment="0" applyProtection="0">
      <alignment vertical="center"/>
    </xf>
    <xf numFmtId="0" fontId="122" fillId="0" borderId="0" applyNumberFormat="0" applyFill="0" applyAlignment="0" applyProtection="0">
      <alignment vertical="center"/>
    </xf>
    <xf numFmtId="0" fontId="142" fillId="0" borderId="0" applyNumberFormat="0" applyFill="0" applyAlignment="0" applyProtection="0">
      <alignment vertical="center"/>
    </xf>
    <xf numFmtId="0" fontId="124" fillId="0" borderId="0" applyNumberFormat="0" applyFill="0" applyAlignment="0" applyProtection="0">
      <alignment vertical="center"/>
    </xf>
    <xf numFmtId="0" fontId="142" fillId="0" borderId="0" applyNumberFormat="0" applyFill="0" applyAlignment="0" applyProtection="0">
      <alignment vertical="center"/>
    </xf>
    <xf numFmtId="0" fontId="124" fillId="0" borderId="0" applyNumberFormat="0" applyFill="0" applyAlignment="0" applyProtection="0">
      <alignment vertical="center"/>
    </xf>
    <xf numFmtId="0" fontId="143" fillId="0" borderId="0" applyNumberFormat="0" applyFill="0" applyAlignment="0" applyProtection="0"/>
    <xf numFmtId="0" fontId="122" fillId="0" borderId="0" applyNumberFormat="0" applyFill="0" applyAlignment="0" applyProtection="0">
      <alignment vertical="center"/>
    </xf>
    <xf numFmtId="0" fontId="143" fillId="0" borderId="0" applyNumberFormat="0" applyFill="0" applyAlignment="0" applyProtection="0">
      <alignment vertical="center"/>
    </xf>
    <xf numFmtId="0" fontId="143" fillId="0" borderId="0" applyNumberFormat="0" applyFill="0" applyAlignment="0" applyProtection="0"/>
    <xf numFmtId="0" fontId="144" fillId="6" borderId="0" applyNumberFormat="0" applyFill="0" applyAlignment="0" applyProtection="0">
      <alignment vertical="center"/>
    </xf>
    <xf numFmtId="0" fontId="144" fillId="6" borderId="0" applyNumberFormat="0" applyFill="0" applyAlignment="0" applyProtection="0">
      <alignment vertical="center"/>
    </xf>
    <xf numFmtId="0" fontId="145" fillId="7" borderId="0" applyNumberFormat="0" applyFill="0" applyAlignment="0" applyProtection="0">
      <alignment vertical="center"/>
    </xf>
    <xf numFmtId="0" fontId="145" fillId="7" borderId="0" applyNumberFormat="0" applyFill="0" applyAlignment="0" applyProtection="0">
      <alignment vertical="center"/>
    </xf>
    <xf numFmtId="0" fontId="142" fillId="0" borderId="0" applyNumberFormat="0" applyFill="0" applyAlignment="0" applyProtection="0">
      <alignment vertical="center"/>
    </xf>
    <xf numFmtId="0" fontId="124" fillId="0" borderId="0" applyNumberFormat="0" applyFill="0" applyAlignment="0" applyProtection="0">
      <alignment vertical="center"/>
    </xf>
    <xf numFmtId="0" fontId="122" fillId="0" borderId="0" applyNumberFormat="0" applyFill="0" applyAlignment="0" applyProtection="0">
      <alignment vertical="center"/>
    </xf>
    <xf numFmtId="0" fontId="122" fillId="0" borderId="0" applyNumberFormat="0" applyFill="0" applyAlignment="0" applyProtection="0">
      <alignment vertical="center"/>
    </xf>
    <xf numFmtId="0" fontId="122" fillId="0" borderId="0" applyNumberFormat="0" applyFill="0" applyAlignment="0" applyProtection="0">
      <alignment vertical="center"/>
    </xf>
    <xf numFmtId="0" fontId="19" fillId="0" borderId="0"/>
    <xf numFmtId="0" fontId="122" fillId="0" borderId="0" applyNumberFormat="0" applyFill="0" applyAlignment="0" applyProtection="0">
      <alignment vertical="center"/>
    </xf>
    <xf numFmtId="0" fontId="122" fillId="0" borderId="0" applyNumberFormat="0" applyFill="0" applyAlignment="0" applyProtection="0">
      <alignment vertical="center"/>
    </xf>
    <xf numFmtId="0" fontId="122" fillId="0" borderId="0" applyNumberFormat="0" applyFill="0" applyAlignment="0" applyProtection="0">
      <alignment vertical="center"/>
    </xf>
    <xf numFmtId="180" fontId="143" fillId="0" borderId="0" applyFont="0" applyFill="0" applyBorder="0" applyAlignment="0" applyProtection="0">
      <alignment vertical="center"/>
    </xf>
    <xf numFmtId="0" fontId="146" fillId="0" borderId="28" applyProtection="0"/>
    <xf numFmtId="0" fontId="122" fillId="0" borderId="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22" fillId="0" borderId="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2" fillId="0" borderId="0">
      <alignment vertical="center"/>
    </xf>
    <xf numFmtId="0" fontId="133" fillId="32" borderId="20" applyNumberFormat="0" applyAlignment="0" applyProtection="0">
      <alignment vertical="center"/>
    </xf>
    <xf numFmtId="0" fontId="133" fillId="32" borderId="20" applyNumberFormat="0" applyAlignment="0" applyProtection="0">
      <alignment vertical="center"/>
    </xf>
    <xf numFmtId="0" fontId="122" fillId="0" borderId="0">
      <alignment vertical="center"/>
    </xf>
    <xf numFmtId="0" fontId="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47" fillId="0" borderId="0"/>
    <xf numFmtId="0" fontId="147" fillId="0" borderId="0"/>
    <xf numFmtId="0" fontId="122" fillId="0" borderId="0">
      <alignment vertical="center"/>
    </xf>
    <xf numFmtId="0" fontId="122" fillId="0" borderId="0">
      <alignment vertical="center"/>
    </xf>
    <xf numFmtId="0" fontId="122" fillId="0" borderId="0">
      <alignment vertical="center"/>
    </xf>
    <xf numFmtId="0" fontId="125" fillId="0" borderId="0"/>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xf numFmtId="0" fontId="122" fillId="0" borderId="0">
      <alignment vertical="center"/>
    </xf>
  </cellStyleXfs>
  <cellXfs count="284">
    <xf numFmtId="0" fontId="0" fillId="0" borderId="0" xfId="0"/>
    <xf numFmtId="0" fontId="0" fillId="2" borderId="0" xfId="0" applyFill="1"/>
    <xf numFmtId="0" fontId="10" fillId="2" borderId="0" xfId="0" applyFont="1" applyFill="1"/>
    <xf numFmtId="0" fontId="10" fillId="2" borderId="0" xfId="0" applyFont="1" applyFill="1" applyAlignment="1">
      <alignment horizontal="center"/>
    </xf>
    <xf numFmtId="4" fontId="120" fillId="2" borderId="16" xfId="3" applyNumberFormat="1" applyFont="1" applyFill="1" applyBorder="1" applyAlignment="1">
      <alignment wrapText="1"/>
    </xf>
    <xf numFmtId="4" fontId="0" fillId="0" borderId="0" xfId="0" applyNumberFormat="1"/>
    <xf numFmtId="0" fontId="121" fillId="0" borderId="16" xfId="0" applyFont="1" applyBorder="1"/>
    <xf numFmtId="0" fontId="6" fillId="0" borderId="0" xfId="0" applyFont="1"/>
    <xf numFmtId="0" fontId="120" fillId="62" borderId="33" xfId="1293" applyFont="1" applyFill="1" applyBorder="1" applyAlignment="1"/>
    <xf numFmtId="0" fontId="118" fillId="0" borderId="33" xfId="1293" applyFont="1" applyBorder="1" applyAlignment="1"/>
    <xf numFmtId="0" fontId="150" fillId="62" borderId="33" xfId="1293" applyFont="1" applyFill="1" applyBorder="1" applyAlignment="1"/>
    <xf numFmtId="0" fontId="13" fillId="0" borderId="33" xfId="1293" applyFont="1" applyBorder="1" applyAlignment="1"/>
    <xf numFmtId="0" fontId="0" fillId="0" borderId="32" xfId="0" applyBorder="1"/>
    <xf numFmtId="0" fontId="0" fillId="0" borderId="34" xfId="0" applyBorder="1"/>
    <xf numFmtId="0" fontId="146" fillId="0" borderId="35" xfId="0" applyFont="1" applyBorder="1"/>
    <xf numFmtId="0" fontId="0" fillId="0" borderId="31" xfId="0" applyBorder="1"/>
    <xf numFmtId="0" fontId="120" fillId="62" borderId="0" xfId="1293" applyFont="1" applyFill="1" applyAlignment="1"/>
    <xf numFmtId="0" fontId="122" fillId="0" borderId="0" xfId="1293" applyAlignment="1"/>
    <xf numFmtId="0" fontId="9" fillId="0" borderId="0" xfId="1293" applyFont="1" applyAlignment="1"/>
    <xf numFmtId="0" fontId="119" fillId="0" borderId="0" xfId="1293" applyFont="1" applyAlignment="1"/>
    <xf numFmtId="0" fontId="151" fillId="62" borderId="0" xfId="1293" applyFont="1" applyFill="1" applyAlignment="1"/>
    <xf numFmtId="0" fontId="13" fillId="62" borderId="0" xfId="1293" applyFont="1" applyFill="1" applyAlignment="1"/>
    <xf numFmtId="0" fontId="152" fillId="0" borderId="0" xfId="1293" applyFont="1" applyAlignment="1"/>
    <xf numFmtId="0" fontId="13" fillId="0" borderId="0" xfId="1293" applyFont="1" applyAlignment="1"/>
    <xf numFmtId="0" fontId="152" fillId="0" borderId="0" xfId="1293" applyFont="1" applyAlignment="1">
      <alignment vertical="top"/>
    </xf>
    <xf numFmtId="0" fontId="154" fillId="0" borderId="0" xfId="0" applyFont="1"/>
    <xf numFmtId="0" fontId="154" fillId="0" borderId="31" xfId="0" applyFont="1" applyBorder="1"/>
    <xf numFmtId="0" fontId="154" fillId="0" borderId="32" xfId="0" applyFont="1" applyBorder="1"/>
    <xf numFmtId="0" fontId="117" fillId="63" borderId="16" xfId="0" applyFont="1" applyFill="1" applyBorder="1"/>
    <xf numFmtId="4" fontId="117" fillId="63" borderId="16" xfId="3" applyNumberFormat="1" applyFont="1" applyFill="1" applyBorder="1" applyAlignment="1">
      <alignment wrapText="1"/>
    </xf>
    <xf numFmtId="0" fontId="1" fillId="0" borderId="0" xfId="0" applyFont="1"/>
    <xf numFmtId="0" fontId="157" fillId="4" borderId="16" xfId="3" applyFont="1" applyFill="1" applyBorder="1" applyAlignment="1">
      <alignment horizontal="center"/>
    </xf>
    <xf numFmtId="0" fontId="157" fillId="4" borderId="16" xfId="3" applyFont="1" applyFill="1" applyBorder="1" applyAlignment="1">
      <alignment horizontal="center" wrapText="1"/>
    </xf>
    <xf numFmtId="165" fontId="157" fillId="4" borderId="16" xfId="3" applyNumberFormat="1" applyFont="1" applyFill="1" applyBorder="1" applyAlignment="1">
      <alignment horizontal="center" wrapText="1"/>
    </xf>
    <xf numFmtId="43" fontId="156" fillId="63" borderId="16" xfId="1288" applyFont="1" applyFill="1" applyBorder="1" applyAlignment="1">
      <alignment horizontal="center" wrapText="1"/>
    </xf>
    <xf numFmtId="43" fontId="156" fillId="63" borderId="16" xfId="1288" applyFont="1" applyFill="1" applyBorder="1" applyAlignment="1">
      <alignment horizontal="center"/>
    </xf>
    <xf numFmtId="165" fontId="156" fillId="2" borderId="16" xfId="3" applyNumberFormat="1" applyFont="1" applyFill="1" applyBorder="1"/>
    <xf numFmtId="9" fontId="156" fillId="2" borderId="16" xfId="3" applyNumberFormat="1" applyFont="1" applyFill="1" applyBorder="1" applyAlignment="1">
      <alignment horizontal="center"/>
    </xf>
    <xf numFmtId="165" fontId="156" fillId="2" borderId="16" xfId="12" applyNumberFormat="1" applyFont="1" applyFill="1" applyBorder="1" applyAlignment="1">
      <alignment wrapText="1"/>
    </xf>
    <xf numFmtId="165" fontId="156" fillId="2" borderId="16" xfId="3" applyNumberFormat="1" applyFont="1" applyFill="1" applyBorder="1" applyAlignment="1">
      <alignment wrapText="1"/>
    </xf>
    <xf numFmtId="9" fontId="156" fillId="2" borderId="16" xfId="2" applyFont="1" applyFill="1" applyBorder="1" applyAlignment="1">
      <alignment horizontal="center"/>
    </xf>
    <xf numFmtId="0" fontId="156" fillId="63" borderId="16" xfId="3" applyFont="1" applyFill="1" applyBorder="1" applyAlignment="1">
      <alignment horizontal="center" wrapText="1"/>
    </xf>
    <xf numFmtId="0" fontId="156" fillId="2" borderId="16" xfId="3" applyFont="1" applyFill="1" applyBorder="1" applyAlignment="1">
      <alignment horizontal="left" vertical="top" wrapText="1"/>
    </xf>
    <xf numFmtId="1" fontId="157" fillId="63" borderId="16" xfId="1288" applyNumberFormat="1" applyFont="1" applyFill="1" applyBorder="1" applyAlignment="1">
      <alignment horizontal="center" vertical="top"/>
    </xf>
    <xf numFmtId="0" fontId="156" fillId="63" borderId="16" xfId="3" applyFont="1" applyFill="1" applyBorder="1" applyAlignment="1">
      <alignment horizontal="center" vertical="top" wrapText="1"/>
    </xf>
    <xf numFmtId="1" fontId="157" fillId="2" borderId="16" xfId="1288" applyNumberFormat="1" applyFont="1" applyFill="1" applyBorder="1" applyAlignment="1">
      <alignment horizontal="center" vertical="top"/>
    </xf>
    <xf numFmtId="0" fontId="156" fillId="2" borderId="16" xfId="0" applyFont="1" applyFill="1" applyBorder="1" applyAlignment="1">
      <alignment vertical="top" wrapText="1"/>
    </xf>
    <xf numFmtId="0" fontId="156" fillId="2" borderId="16" xfId="3" applyFont="1" applyFill="1" applyBorder="1" applyAlignment="1">
      <alignment horizontal="center" vertical="top" wrapText="1"/>
    </xf>
    <xf numFmtId="165" fontId="156" fillId="2" borderId="16" xfId="3" applyNumberFormat="1" applyFont="1" applyFill="1" applyBorder="1" applyAlignment="1">
      <alignment horizontal="right" vertical="top" wrapText="1"/>
    </xf>
    <xf numFmtId="165" fontId="156" fillId="2" borderId="16" xfId="3" applyNumberFormat="1" applyFont="1" applyFill="1" applyBorder="1" applyAlignment="1">
      <alignment vertical="top"/>
    </xf>
    <xf numFmtId="9" fontId="156" fillId="2" borderId="16" xfId="3" applyNumberFormat="1" applyFont="1" applyFill="1" applyBorder="1" applyAlignment="1">
      <alignment horizontal="center" vertical="top"/>
    </xf>
    <xf numFmtId="165" fontId="156" fillId="2" borderId="16" xfId="12" applyNumberFormat="1" applyFont="1" applyFill="1" applyBorder="1" applyAlignment="1">
      <alignment vertical="top" wrapText="1"/>
    </xf>
    <xf numFmtId="165" fontId="156" fillId="2" borderId="16" xfId="3" applyNumberFormat="1" applyFont="1" applyFill="1" applyBorder="1" applyAlignment="1">
      <alignment vertical="top" wrapText="1"/>
    </xf>
    <xf numFmtId="9" fontId="156" fillId="2" borderId="16" xfId="2" applyFont="1" applyFill="1" applyBorder="1" applyAlignment="1">
      <alignment horizontal="center" vertical="top"/>
    </xf>
    <xf numFmtId="165" fontId="156" fillId="63" borderId="16" xfId="1288" applyNumberFormat="1" applyFont="1" applyFill="1" applyBorder="1" applyAlignment="1">
      <alignment horizontal="center"/>
    </xf>
    <xf numFmtId="165" fontId="156" fillId="63" borderId="16" xfId="1288" applyNumberFormat="1" applyFont="1" applyFill="1" applyBorder="1" applyAlignment="1">
      <alignment horizontal="right"/>
    </xf>
    <xf numFmtId="0" fontId="1" fillId="2" borderId="0" xfId="0" applyFont="1" applyFill="1"/>
    <xf numFmtId="0" fontId="156" fillId="0" borderId="16" xfId="0" applyFont="1" applyBorder="1" applyAlignment="1">
      <alignment vertical="center" wrapText="1"/>
    </xf>
    <xf numFmtId="0" fontId="157" fillId="63" borderId="16" xfId="1288" applyNumberFormat="1" applyFont="1" applyFill="1" applyBorder="1" applyAlignment="1">
      <alignment horizontal="center"/>
    </xf>
    <xf numFmtId="9" fontId="156" fillId="63" borderId="16" xfId="3" applyNumberFormat="1" applyFont="1" applyFill="1" applyBorder="1" applyAlignment="1">
      <alignment horizontal="center"/>
    </xf>
    <xf numFmtId="165" fontId="156" fillId="63" borderId="16" xfId="12" applyNumberFormat="1" applyFont="1" applyFill="1" applyBorder="1" applyAlignment="1">
      <alignment wrapText="1"/>
    </xf>
    <xf numFmtId="165" fontId="156" fillId="63" borderId="16" xfId="3" applyNumberFormat="1" applyFont="1" applyFill="1" applyBorder="1" applyAlignment="1">
      <alignment wrapText="1"/>
    </xf>
    <xf numFmtId="9" fontId="156" fillId="63" borderId="16" xfId="2" applyFont="1" applyFill="1" applyBorder="1" applyAlignment="1">
      <alignment horizontal="center"/>
    </xf>
    <xf numFmtId="4" fontId="156" fillId="63" borderId="16" xfId="3" applyNumberFormat="1" applyFont="1" applyFill="1" applyBorder="1" applyAlignment="1">
      <alignment wrapText="1"/>
    </xf>
    <xf numFmtId="3" fontId="157" fillId="2" borderId="16" xfId="3" applyNumberFormat="1" applyFont="1" applyFill="1" applyBorder="1" applyAlignment="1">
      <alignment horizontal="center"/>
    </xf>
    <xf numFmtId="0" fontId="156" fillId="2" borderId="16" xfId="3" applyFont="1" applyFill="1" applyBorder="1" applyAlignment="1">
      <alignment horizontal="justify" vertical="center" wrapText="1"/>
    </xf>
    <xf numFmtId="0" fontId="156" fillId="2" borderId="16" xfId="3" applyFont="1" applyFill="1" applyBorder="1" applyAlignment="1">
      <alignment horizontal="justify" vertical="top" wrapText="1"/>
    </xf>
    <xf numFmtId="0" fontId="156" fillId="2" borderId="16" xfId="1358" applyFont="1" applyFill="1" applyBorder="1" applyAlignment="1">
      <alignment horizontal="right" wrapText="1"/>
    </xf>
    <xf numFmtId="165" fontId="156" fillId="60" borderId="16" xfId="3" applyNumberFormat="1" applyFont="1" applyFill="1" applyBorder="1" applyAlignment="1">
      <alignment horizontal="right" wrapText="1"/>
    </xf>
    <xf numFmtId="4" fontId="156" fillId="2" borderId="16" xfId="3" applyNumberFormat="1" applyFont="1" applyFill="1" applyBorder="1" applyAlignment="1">
      <alignment wrapText="1"/>
    </xf>
    <xf numFmtId="0" fontId="156" fillId="2" borderId="16" xfId="3" applyFont="1" applyFill="1" applyBorder="1" applyAlignment="1">
      <alignment wrapText="1"/>
    </xf>
    <xf numFmtId="0" fontId="156" fillId="2" borderId="16" xfId="3" applyFont="1" applyFill="1" applyBorder="1" applyAlignment="1">
      <alignment vertical="top" wrapText="1"/>
    </xf>
    <xf numFmtId="0" fontId="156" fillId="2" borderId="16" xfId="3" applyFont="1" applyFill="1" applyBorder="1" applyAlignment="1">
      <alignment horizontal="right"/>
    </xf>
    <xf numFmtId="0" fontId="156" fillId="2" borderId="16" xfId="3" applyFont="1" applyFill="1" applyBorder="1"/>
    <xf numFmtId="0" fontId="156" fillId="2" borderId="16" xfId="3" applyFont="1" applyFill="1" applyBorder="1" applyAlignment="1">
      <alignment vertical="center" wrapText="1"/>
    </xf>
    <xf numFmtId="43" fontId="157" fillId="63" borderId="16" xfId="1288" applyFont="1" applyFill="1" applyBorder="1" applyAlignment="1">
      <alignment horizontal="left"/>
    </xf>
    <xf numFmtId="4" fontId="157" fillId="63" borderId="16" xfId="3" applyNumberFormat="1" applyFont="1" applyFill="1" applyBorder="1" applyAlignment="1">
      <alignment wrapText="1"/>
    </xf>
    <xf numFmtId="0" fontId="9" fillId="0" borderId="40" xfId="0" applyFont="1" applyBorder="1" applyAlignment="1">
      <alignment horizontal="left" vertical="center" wrapText="1"/>
    </xf>
    <xf numFmtId="0" fontId="9" fillId="2" borderId="40" xfId="0" applyFont="1" applyFill="1" applyBorder="1" applyAlignment="1">
      <alignment horizontal="left" vertical="center" wrapText="1"/>
    </xf>
    <xf numFmtId="0" fontId="0" fillId="0" borderId="0" xfId="0" applyAlignment="1">
      <alignment vertical="top"/>
    </xf>
    <xf numFmtId="0" fontId="10" fillId="2" borderId="0" xfId="0" applyFont="1" applyFill="1" applyAlignment="1">
      <alignment horizontal="center" vertical="top"/>
    </xf>
    <xf numFmtId="0" fontId="0" fillId="2" borderId="0" xfId="0" applyFill="1" applyAlignment="1">
      <alignment vertical="top"/>
    </xf>
    <xf numFmtId="0" fontId="10" fillId="2" borderId="0" xfId="0" applyFont="1" applyFill="1" applyAlignment="1">
      <alignment vertical="top"/>
    </xf>
    <xf numFmtId="0" fontId="9" fillId="0" borderId="40" xfId="1404" applyFont="1" applyBorder="1" applyAlignment="1">
      <alignment horizontal="left" vertical="top" wrapText="1"/>
    </xf>
    <xf numFmtId="2" fontId="9" fillId="2" borderId="40" xfId="1407" applyNumberFormat="1" applyFont="1" applyFill="1" applyBorder="1" applyAlignment="1">
      <alignment horizontal="center" vertical="top"/>
    </xf>
    <xf numFmtId="0" fontId="9" fillId="2" borderId="40" xfId="1404" applyFont="1" applyFill="1" applyBorder="1" applyAlignment="1">
      <alignment horizontal="left" vertical="top" wrapText="1"/>
    </xf>
    <xf numFmtId="0" fontId="9" fillId="0" borderId="40" xfId="1406" applyFont="1" applyBorder="1" applyAlignment="1">
      <alignment horizontal="left" vertical="top" wrapText="1"/>
    </xf>
    <xf numFmtId="0" fontId="9" fillId="0" borderId="40" xfId="1410" applyFont="1" applyBorder="1" applyAlignment="1">
      <alignment horizontal="left" vertical="top" wrapText="1"/>
    </xf>
    <xf numFmtId="0" fontId="9" fillId="0" borderId="40" xfId="1412" applyFont="1" applyBorder="1" applyAlignment="1">
      <alignment horizontal="left" vertical="top" wrapText="1"/>
    </xf>
    <xf numFmtId="0" fontId="9" fillId="0" borderId="40" xfId="1411" applyFont="1" applyBorder="1" applyAlignment="1">
      <alignment horizontal="center" vertical="top" wrapText="1"/>
    </xf>
    <xf numFmtId="0" fontId="9" fillId="0" borderId="40" xfId="1409" applyFont="1" applyBorder="1" applyAlignment="1">
      <alignment horizontal="left" vertical="top" wrapText="1"/>
    </xf>
    <xf numFmtId="0" fontId="9" fillId="0" borderId="40" xfId="1413" applyFont="1" applyBorder="1" applyAlignment="1">
      <alignment horizontal="left" vertical="top" wrapText="1"/>
    </xf>
    <xf numFmtId="0" fontId="9" fillId="0" borderId="40" xfId="1414" applyFont="1" applyBorder="1" applyAlignment="1">
      <alignment horizontal="center" vertical="top" wrapText="1"/>
    </xf>
    <xf numFmtId="0" fontId="9" fillId="0" borderId="40" xfId="1415" applyFont="1" applyBorder="1" applyAlignment="1">
      <alignment horizontal="left" vertical="top" wrapText="1"/>
    </xf>
    <xf numFmtId="0" fontId="9" fillId="0" borderId="40" xfId="1416" applyFont="1" applyBorder="1" applyAlignment="1">
      <alignment horizontal="center" vertical="top" wrapText="1"/>
    </xf>
    <xf numFmtId="0" fontId="9" fillId="0" borderId="40" xfId="1417" applyFont="1" applyBorder="1" applyAlignment="1">
      <alignment horizontal="left" vertical="top" wrapText="1"/>
    </xf>
    <xf numFmtId="0" fontId="9" fillId="0" borderId="40" xfId="1418" applyFont="1" applyBorder="1" applyAlignment="1">
      <alignment horizontal="left" vertical="top" wrapText="1"/>
    </xf>
    <xf numFmtId="0" fontId="9" fillId="0" borderId="40" xfId="1419" applyFont="1" applyBorder="1" applyAlignment="1">
      <alignment horizontal="center" vertical="top" wrapText="1"/>
    </xf>
    <xf numFmtId="0" fontId="9" fillId="2" borderId="40" xfId="1420" applyFont="1" applyFill="1" applyBorder="1" applyAlignment="1">
      <alignment horizontal="left" vertical="top" wrapText="1"/>
    </xf>
    <xf numFmtId="0" fontId="9" fillId="2" borderId="40" xfId="0" applyFont="1" applyFill="1" applyBorder="1" applyAlignment="1">
      <alignment horizontal="left" vertical="top" wrapText="1"/>
    </xf>
    <xf numFmtId="181" fontId="0" fillId="0" borderId="0" xfId="0" applyNumberFormat="1" applyAlignment="1">
      <alignment vertical="top"/>
    </xf>
    <xf numFmtId="43" fontId="0" fillId="0" borderId="0" xfId="1288" applyFont="1" applyAlignment="1">
      <alignment vertical="top"/>
    </xf>
    <xf numFmtId="181" fontId="116" fillId="0" borderId="0" xfId="0" applyNumberFormat="1" applyFont="1" applyAlignment="1">
      <alignment vertical="top"/>
    </xf>
    <xf numFmtId="181" fontId="8" fillId="0" borderId="0" xfId="0" applyNumberFormat="1" applyFont="1" applyAlignment="1">
      <alignment vertical="top"/>
    </xf>
    <xf numFmtId="43" fontId="0" fillId="0" borderId="0" xfId="1288" applyFont="1" applyFill="1" applyAlignment="1">
      <alignment vertical="top"/>
    </xf>
    <xf numFmtId="0" fontId="116" fillId="0" borderId="0" xfId="0" applyFont="1" applyAlignment="1">
      <alignment vertical="top"/>
    </xf>
    <xf numFmtId="0" fontId="9" fillId="2" borderId="40" xfId="0" applyFont="1" applyFill="1" applyBorder="1" applyAlignment="1">
      <alignment horizontal="center" vertical="center" wrapText="1"/>
    </xf>
    <xf numFmtId="0" fontId="119" fillId="0" borderId="40" xfId="0" applyFont="1" applyBorder="1" applyAlignment="1">
      <alignment horizontal="left" vertical="center" wrapText="1"/>
    </xf>
    <xf numFmtId="0" fontId="9" fillId="2" borderId="40" xfId="0" applyFont="1" applyFill="1" applyBorder="1" applyAlignment="1">
      <alignment vertical="center" wrapText="1"/>
    </xf>
    <xf numFmtId="0" fontId="160" fillId="65" borderId="40" xfId="0" applyFont="1" applyFill="1" applyBorder="1" applyAlignment="1">
      <alignment vertical="center"/>
    </xf>
    <xf numFmtId="0" fontId="160" fillId="65" borderId="40" xfId="0" applyFont="1" applyFill="1" applyBorder="1" applyAlignment="1">
      <alignment horizontal="left" vertical="center" wrapText="1"/>
    </xf>
    <xf numFmtId="1" fontId="0" fillId="0" borderId="0" xfId="0" applyNumberFormat="1"/>
    <xf numFmtId="0" fontId="9" fillId="0" borderId="40" xfId="1405" applyFont="1" applyBorder="1" applyAlignment="1">
      <alignment horizontal="left" vertical="top" wrapText="1"/>
    </xf>
    <xf numFmtId="0" fontId="119" fillId="2" borderId="40" xfId="0" applyFont="1" applyFill="1" applyBorder="1" applyAlignment="1">
      <alignment horizontal="left" vertical="top" wrapText="1"/>
    </xf>
    <xf numFmtId="0" fontId="159" fillId="0" borderId="40" xfId="0" applyFont="1" applyBorder="1" applyAlignment="1">
      <alignment horizontal="left" vertical="top" wrapText="1"/>
    </xf>
    <xf numFmtId="0" fontId="159" fillId="0" borderId="40" xfId="0" applyFont="1" applyBorder="1" applyAlignment="1">
      <alignment horizontal="center" vertical="top" wrapText="1"/>
    </xf>
    <xf numFmtId="0" fontId="156" fillId="0" borderId="40" xfId="0" applyFont="1" applyBorder="1" applyAlignment="1">
      <alignment horizontal="left" vertical="top" wrapText="1"/>
    </xf>
    <xf numFmtId="2" fontId="159" fillId="2" borderId="40" xfId="0" applyNumberFormat="1" applyFont="1" applyFill="1" applyBorder="1" applyAlignment="1">
      <alignment horizontal="left" vertical="top"/>
    </xf>
    <xf numFmtId="0" fontId="159" fillId="2" borderId="40" xfId="0" applyFont="1" applyFill="1" applyBorder="1" applyAlignment="1">
      <alignment horizontal="left" vertical="top" wrapText="1"/>
    </xf>
    <xf numFmtId="0" fontId="156" fillId="4" borderId="40" xfId="3" applyFont="1" applyFill="1" applyBorder="1" applyAlignment="1">
      <alignment horizontal="left" vertical="top"/>
    </xf>
    <xf numFmtId="0" fontId="156" fillId="4" borderId="40" xfId="3" applyFont="1" applyFill="1" applyBorder="1" applyAlignment="1">
      <alignment horizontal="left" vertical="top" wrapText="1"/>
    </xf>
    <xf numFmtId="165" fontId="156" fillId="4" borderId="40" xfId="3" applyNumberFormat="1" applyFont="1" applyFill="1" applyBorder="1" applyAlignment="1">
      <alignment horizontal="left" vertical="top" wrapText="1"/>
    </xf>
    <xf numFmtId="0" fontId="156" fillId="63" borderId="40" xfId="1288" applyNumberFormat="1" applyFont="1" applyFill="1" applyBorder="1" applyAlignment="1">
      <alignment horizontal="left" vertical="top"/>
    </xf>
    <xf numFmtId="0" fontId="156" fillId="63" borderId="40" xfId="3" applyFont="1" applyFill="1" applyBorder="1" applyAlignment="1">
      <alignment horizontal="left" vertical="top" wrapText="1"/>
    </xf>
    <xf numFmtId="165" fontId="156" fillId="63" borderId="40" xfId="3" applyNumberFormat="1" applyFont="1" applyFill="1" applyBorder="1" applyAlignment="1">
      <alignment horizontal="left" vertical="top" wrapText="1"/>
    </xf>
    <xf numFmtId="9" fontId="156" fillId="63" borderId="40" xfId="3" applyNumberFormat="1" applyFont="1" applyFill="1" applyBorder="1" applyAlignment="1">
      <alignment horizontal="left" vertical="top"/>
    </xf>
    <xf numFmtId="165" fontId="156" fillId="63" borderId="40" xfId="12" applyNumberFormat="1" applyFont="1" applyFill="1" applyBorder="1" applyAlignment="1">
      <alignment horizontal="left" vertical="top" wrapText="1"/>
    </xf>
    <xf numFmtId="9" fontId="156" fillId="63" borderId="40" xfId="2" applyFont="1" applyFill="1" applyBorder="1" applyAlignment="1">
      <alignment horizontal="left" vertical="top"/>
    </xf>
    <xf numFmtId="4" fontId="156" fillId="63" borderId="40" xfId="3" applyNumberFormat="1" applyFont="1" applyFill="1" applyBorder="1" applyAlignment="1">
      <alignment horizontal="left" vertical="top" wrapText="1"/>
    </xf>
    <xf numFmtId="182" fontId="156" fillId="2" borderId="40" xfId="3" applyNumberFormat="1" applyFont="1" applyFill="1" applyBorder="1" applyAlignment="1">
      <alignment horizontal="left" vertical="top"/>
    </xf>
    <xf numFmtId="0" fontId="156" fillId="2" borderId="40" xfId="3" applyFont="1" applyFill="1" applyBorder="1" applyAlignment="1">
      <alignment horizontal="left" vertical="top" wrapText="1"/>
    </xf>
    <xf numFmtId="165" fontId="156" fillId="2" borderId="40" xfId="3" applyNumberFormat="1" applyFont="1" applyFill="1" applyBorder="1" applyAlignment="1">
      <alignment horizontal="left" vertical="top"/>
    </xf>
    <xf numFmtId="9" fontId="156" fillId="2" borderId="40" xfId="3" applyNumberFormat="1" applyFont="1" applyFill="1" applyBorder="1" applyAlignment="1">
      <alignment horizontal="left" vertical="top"/>
    </xf>
    <xf numFmtId="165" fontId="156" fillId="2" borderId="40" xfId="12" applyNumberFormat="1" applyFont="1" applyFill="1" applyBorder="1" applyAlignment="1">
      <alignment horizontal="left" vertical="top" wrapText="1"/>
    </xf>
    <xf numFmtId="165" fontId="156" fillId="2" borderId="40" xfId="3" applyNumberFormat="1" applyFont="1" applyFill="1" applyBorder="1" applyAlignment="1">
      <alignment horizontal="left" vertical="top" wrapText="1"/>
    </xf>
    <xf numFmtId="9" fontId="156" fillId="2" borderId="40" xfId="2" applyFont="1" applyFill="1" applyBorder="1" applyAlignment="1">
      <alignment horizontal="left" vertical="top"/>
    </xf>
    <xf numFmtId="4" fontId="156" fillId="2" borderId="40" xfId="3" applyNumberFormat="1" applyFont="1" applyFill="1" applyBorder="1" applyAlignment="1">
      <alignment horizontal="left" vertical="top" wrapText="1"/>
    </xf>
    <xf numFmtId="182" fontId="156" fillId="0" borderId="40" xfId="3" applyNumberFormat="1" applyFont="1" applyBorder="1" applyAlignment="1">
      <alignment horizontal="left" vertical="top"/>
    </xf>
    <xf numFmtId="0" fontId="156" fillId="0" borderId="40" xfId="3" applyFont="1" applyBorder="1" applyAlignment="1">
      <alignment horizontal="left" vertical="top" wrapText="1"/>
    </xf>
    <xf numFmtId="0" fontId="156" fillId="0" borderId="40" xfId="1289" applyFont="1" applyBorder="1" applyAlignment="1">
      <alignment horizontal="left" vertical="top" wrapText="1"/>
    </xf>
    <xf numFmtId="165" fontId="156" fillId="60" borderId="40" xfId="3" applyNumberFormat="1" applyFont="1" applyFill="1" applyBorder="1" applyAlignment="1">
      <alignment horizontal="left" vertical="top" wrapText="1"/>
    </xf>
    <xf numFmtId="165" fontId="156" fillId="0" borderId="40" xfId="3" applyNumberFormat="1" applyFont="1" applyBorder="1" applyAlignment="1">
      <alignment horizontal="left" vertical="top"/>
    </xf>
    <xf numFmtId="9" fontId="156" fillId="0" borderId="40" xfId="3" applyNumberFormat="1" applyFont="1" applyBorder="1" applyAlignment="1">
      <alignment horizontal="left" vertical="top"/>
    </xf>
    <xf numFmtId="165" fontId="156" fillId="0" borderId="40" xfId="12" applyNumberFormat="1" applyFont="1" applyFill="1" applyBorder="1" applyAlignment="1">
      <alignment horizontal="left" vertical="top" wrapText="1"/>
    </xf>
    <xf numFmtId="165" fontId="156" fillId="0" borderId="40" xfId="3" applyNumberFormat="1" applyFont="1" applyBorder="1" applyAlignment="1">
      <alignment horizontal="left" vertical="top" wrapText="1"/>
    </xf>
    <xf numFmtId="4" fontId="156" fillId="0" borderId="40" xfId="3" applyNumberFormat="1" applyFont="1" applyBorder="1" applyAlignment="1">
      <alignment horizontal="left" vertical="top" wrapText="1"/>
    </xf>
    <xf numFmtId="4" fontId="161" fillId="2" borderId="40" xfId="3" applyNumberFormat="1" applyFont="1" applyFill="1" applyBorder="1" applyAlignment="1">
      <alignment horizontal="left" vertical="top" wrapText="1"/>
    </xf>
    <xf numFmtId="4" fontId="161" fillId="0" borderId="40" xfId="3" applyNumberFormat="1" applyFont="1" applyBorder="1" applyAlignment="1">
      <alignment horizontal="left" vertical="top" wrapText="1"/>
    </xf>
    <xf numFmtId="0" fontId="156" fillId="2" borderId="40" xfId="0" applyFont="1" applyFill="1" applyBorder="1" applyAlignment="1">
      <alignment horizontal="left" vertical="top"/>
    </xf>
    <xf numFmtId="4" fontId="156" fillId="60" borderId="40" xfId="0" applyNumberFormat="1" applyFont="1" applyFill="1" applyBorder="1" applyAlignment="1">
      <alignment horizontal="left" vertical="top"/>
    </xf>
    <xf numFmtId="0" fontId="156" fillId="0" borderId="40" xfId="0" applyFont="1" applyBorder="1" applyAlignment="1">
      <alignment horizontal="left" vertical="top"/>
    </xf>
    <xf numFmtId="0" fontId="156" fillId="2" borderId="40" xfId="0" applyFont="1" applyFill="1" applyBorder="1" applyAlignment="1">
      <alignment horizontal="left" vertical="top" wrapText="1"/>
    </xf>
    <xf numFmtId="0" fontId="156" fillId="0" borderId="40" xfId="1390" applyFont="1" applyBorder="1" applyAlignment="1">
      <alignment horizontal="left" vertical="top" wrapText="1"/>
    </xf>
    <xf numFmtId="0" fontId="156" fillId="2" borderId="40" xfId="1292" applyFont="1" applyFill="1" applyBorder="1" applyAlignment="1">
      <alignment horizontal="left" vertical="top" wrapText="1"/>
    </xf>
    <xf numFmtId="182" fontId="156" fillId="63" borderId="40" xfId="1288" applyNumberFormat="1" applyFont="1" applyFill="1" applyBorder="1" applyAlignment="1">
      <alignment horizontal="left" vertical="top"/>
    </xf>
    <xf numFmtId="43" fontId="156" fillId="63" borderId="40" xfId="1288" applyFont="1" applyFill="1" applyBorder="1" applyAlignment="1">
      <alignment horizontal="left" vertical="top"/>
    </xf>
    <xf numFmtId="43" fontId="156" fillId="63" borderId="40" xfId="1288" applyFont="1" applyFill="1" applyBorder="1" applyAlignment="1">
      <alignment horizontal="left" vertical="top" wrapText="1"/>
    </xf>
    <xf numFmtId="165" fontId="156" fillId="63" borderId="40" xfId="1288" applyNumberFormat="1" applyFont="1" applyFill="1" applyBorder="1" applyAlignment="1">
      <alignment horizontal="left" vertical="top"/>
    </xf>
    <xf numFmtId="0" fontId="156" fillId="0" borderId="0" xfId="0" applyFont="1" applyAlignment="1">
      <alignment vertical="top"/>
    </xf>
    <xf numFmtId="0" fontId="157" fillId="4" borderId="16" xfId="3" applyFont="1" applyFill="1" applyBorder="1" applyAlignment="1">
      <alignment horizontal="center" vertical="top"/>
    </xf>
    <xf numFmtId="0" fontId="157" fillId="4" borderId="16" xfId="3" applyFont="1" applyFill="1" applyBorder="1" applyAlignment="1">
      <alignment horizontal="center" vertical="top" wrapText="1"/>
    </xf>
    <xf numFmtId="165" fontId="157" fillId="4" borderId="16" xfId="3" applyNumberFormat="1" applyFont="1" applyFill="1" applyBorder="1" applyAlignment="1">
      <alignment horizontal="center" vertical="top" wrapText="1"/>
    </xf>
    <xf numFmtId="43" fontId="156" fillId="63" borderId="16" xfId="1288" applyFont="1" applyFill="1" applyBorder="1" applyAlignment="1">
      <alignment horizontal="center" vertical="top" wrapText="1"/>
    </xf>
    <xf numFmtId="43" fontId="156" fillId="63" borderId="16" xfId="1288" applyFont="1" applyFill="1" applyBorder="1" applyAlignment="1">
      <alignment horizontal="center" vertical="top"/>
    </xf>
    <xf numFmtId="165" fontId="156" fillId="60" borderId="16" xfId="3" applyNumberFormat="1" applyFont="1" applyFill="1" applyBorder="1" applyAlignment="1">
      <alignment horizontal="right" vertical="top" wrapText="1"/>
    </xf>
    <xf numFmtId="165" fontId="156" fillId="0" borderId="16" xfId="3" applyNumberFormat="1" applyFont="1" applyBorder="1" applyAlignment="1">
      <alignment horizontal="right" vertical="top" wrapText="1"/>
    </xf>
    <xf numFmtId="165" fontId="156" fillId="63" borderId="16" xfId="1288" applyNumberFormat="1" applyFont="1" applyFill="1" applyBorder="1" applyAlignment="1">
      <alignment horizontal="center" vertical="top"/>
    </xf>
    <xf numFmtId="165" fontId="156" fillId="63" borderId="16" xfId="1288" applyNumberFormat="1" applyFont="1" applyFill="1" applyBorder="1" applyAlignment="1">
      <alignment horizontal="right" vertical="top"/>
    </xf>
    <xf numFmtId="181" fontId="156" fillId="0" borderId="40" xfId="0" applyNumberFormat="1" applyFont="1" applyBorder="1" applyAlignment="1">
      <alignment vertical="top"/>
    </xf>
    <xf numFmtId="0" fontId="156" fillId="0" borderId="40" xfId="0" applyFont="1" applyBorder="1" applyAlignment="1">
      <alignment vertical="top"/>
    </xf>
    <xf numFmtId="43" fontId="156" fillId="0" borderId="40" xfId="1288" applyFont="1" applyBorder="1" applyAlignment="1">
      <alignment vertical="top"/>
    </xf>
    <xf numFmtId="181" fontId="157" fillId="4" borderId="40" xfId="3" applyNumberFormat="1" applyFont="1" applyFill="1" applyBorder="1" applyAlignment="1">
      <alignment horizontal="center" vertical="top"/>
    </xf>
    <xf numFmtId="0" fontId="157" fillId="4" borderId="40" xfId="3" applyFont="1" applyFill="1" applyBorder="1" applyAlignment="1">
      <alignment horizontal="center" vertical="top"/>
    </xf>
    <xf numFmtId="0" fontId="157" fillId="4" borderId="40" xfId="3" applyFont="1" applyFill="1" applyBorder="1" applyAlignment="1">
      <alignment horizontal="center" vertical="top" wrapText="1"/>
    </xf>
    <xf numFmtId="165" fontId="157" fillId="4" borderId="40" xfId="3" applyNumberFormat="1" applyFont="1" applyFill="1" applyBorder="1" applyAlignment="1">
      <alignment horizontal="center" vertical="top" wrapText="1"/>
    </xf>
    <xf numFmtId="43" fontId="157" fillId="4" borderId="40" xfId="1288" applyFont="1" applyFill="1" applyBorder="1" applyAlignment="1">
      <alignment horizontal="center" vertical="top" wrapText="1"/>
    </xf>
    <xf numFmtId="3" fontId="157" fillId="63" borderId="40" xfId="1288" applyNumberFormat="1" applyFont="1" applyFill="1" applyBorder="1" applyAlignment="1">
      <alignment horizontal="center" vertical="top"/>
    </xf>
    <xf numFmtId="43" fontId="156" fillId="63" borderId="40" xfId="1288" applyFont="1" applyFill="1" applyBorder="1" applyAlignment="1">
      <alignment horizontal="center" vertical="top" wrapText="1"/>
    </xf>
    <xf numFmtId="43" fontId="156" fillId="63" borderId="40" xfId="1288" applyFont="1" applyFill="1" applyBorder="1" applyAlignment="1">
      <alignment horizontal="center" vertical="top"/>
    </xf>
    <xf numFmtId="181" fontId="157" fillId="2" borderId="40" xfId="3" applyNumberFormat="1" applyFont="1" applyFill="1" applyBorder="1" applyAlignment="1">
      <alignment horizontal="center" vertical="top"/>
    </xf>
    <xf numFmtId="0" fontId="9" fillId="2" borderId="40" xfId="1400" applyFont="1" applyFill="1" applyBorder="1" applyAlignment="1">
      <alignment horizontal="left" vertical="top" wrapText="1"/>
    </xf>
    <xf numFmtId="0" fontId="156" fillId="2" borderId="40" xfId="3" applyFont="1" applyFill="1" applyBorder="1" applyAlignment="1">
      <alignment horizontal="center" vertical="top" wrapText="1"/>
    </xf>
    <xf numFmtId="165" fontId="156" fillId="2" borderId="40" xfId="3" applyNumberFormat="1" applyFont="1" applyFill="1" applyBorder="1" applyAlignment="1">
      <alignment vertical="top"/>
    </xf>
    <xf numFmtId="9" fontId="156" fillId="2" borderId="40" xfId="3" applyNumberFormat="1" applyFont="1" applyFill="1" applyBorder="1" applyAlignment="1">
      <alignment horizontal="center" vertical="top"/>
    </xf>
    <xf numFmtId="165" fontId="156" fillId="2" borderId="40" xfId="12" applyNumberFormat="1" applyFont="1" applyFill="1" applyBorder="1" applyAlignment="1">
      <alignment vertical="top" wrapText="1"/>
    </xf>
    <xf numFmtId="165" fontId="156" fillId="2" borderId="40" xfId="3" applyNumberFormat="1" applyFont="1" applyFill="1" applyBorder="1" applyAlignment="1">
      <alignment vertical="top" wrapText="1"/>
    </xf>
    <xf numFmtId="9" fontId="156" fillId="2" borderId="40" xfId="2" applyFont="1" applyFill="1" applyBorder="1" applyAlignment="1">
      <alignment horizontal="center" vertical="top"/>
    </xf>
    <xf numFmtId="43" fontId="161" fillId="2" borderId="40" xfId="1288" applyFont="1" applyFill="1" applyBorder="1" applyAlignment="1">
      <alignment vertical="top" wrapText="1"/>
    </xf>
    <xf numFmtId="0" fontId="156" fillId="63" borderId="40" xfId="3" applyFont="1" applyFill="1" applyBorder="1" applyAlignment="1">
      <alignment horizontal="center" vertical="top" wrapText="1"/>
    </xf>
    <xf numFmtId="0" fontId="156" fillId="2" borderId="40" xfId="0" applyFont="1" applyFill="1" applyBorder="1" applyAlignment="1">
      <alignment vertical="top" wrapText="1"/>
    </xf>
    <xf numFmtId="165" fontId="156" fillId="60" borderId="40" xfId="3" applyNumberFormat="1" applyFont="1" applyFill="1" applyBorder="1" applyAlignment="1">
      <alignment horizontal="right" vertical="top" wrapText="1"/>
    </xf>
    <xf numFmtId="43" fontId="156" fillId="2" borderId="40" xfId="1288" applyFont="1" applyFill="1" applyBorder="1" applyAlignment="1">
      <alignment vertical="top" wrapText="1"/>
    </xf>
    <xf numFmtId="43" fontId="156" fillId="63" borderId="40" xfId="3" applyNumberFormat="1" applyFont="1" applyFill="1" applyBorder="1" applyAlignment="1">
      <alignment horizontal="center" vertical="top" wrapText="1"/>
    </xf>
    <xf numFmtId="165" fontId="156" fillId="0" borderId="40" xfId="3" applyNumberFormat="1" applyFont="1" applyBorder="1" applyAlignment="1">
      <alignment horizontal="right" vertical="top" wrapText="1"/>
    </xf>
    <xf numFmtId="182" fontId="157" fillId="2" borderId="40" xfId="3" applyNumberFormat="1" applyFont="1" applyFill="1" applyBorder="1" applyAlignment="1">
      <alignment horizontal="center" vertical="top"/>
    </xf>
    <xf numFmtId="0" fontId="156" fillId="0" borderId="40" xfId="0" applyFont="1" applyBorder="1" applyAlignment="1">
      <alignment horizontal="center" vertical="top" wrapText="1"/>
    </xf>
    <xf numFmtId="0" fontId="119" fillId="2" borderId="40" xfId="3" applyFont="1" applyFill="1" applyBorder="1" applyAlignment="1">
      <alignment horizontal="center" wrapText="1"/>
    </xf>
    <xf numFmtId="165" fontId="119" fillId="0" borderId="40" xfId="3" applyNumberFormat="1" applyFont="1" applyBorder="1" applyAlignment="1">
      <alignment horizontal="right" wrapText="1"/>
    </xf>
    <xf numFmtId="1" fontId="157" fillId="63" borderId="40" xfId="1288" applyNumberFormat="1" applyFont="1" applyFill="1" applyBorder="1" applyAlignment="1">
      <alignment horizontal="center" vertical="top"/>
    </xf>
    <xf numFmtId="1" fontId="157" fillId="2" borderId="40" xfId="1288" applyNumberFormat="1" applyFont="1" applyFill="1" applyBorder="1" applyAlignment="1">
      <alignment horizontal="center" vertical="top"/>
    </xf>
    <xf numFmtId="4" fontId="156" fillId="0" borderId="40" xfId="0" applyNumberFormat="1" applyFont="1" applyBorder="1" applyAlignment="1">
      <alignment vertical="top"/>
    </xf>
    <xf numFmtId="181" fontId="157" fillId="63" borderId="40" xfId="1288" applyNumberFormat="1" applyFont="1" applyFill="1" applyBorder="1" applyAlignment="1">
      <alignment horizontal="left" vertical="top"/>
    </xf>
    <xf numFmtId="165" fontId="156" fillId="63" borderId="40" xfId="1288" applyNumberFormat="1" applyFont="1" applyFill="1" applyBorder="1" applyAlignment="1">
      <alignment horizontal="center" vertical="top"/>
    </xf>
    <xf numFmtId="165" fontId="156" fillId="63" borderId="40" xfId="1288" applyNumberFormat="1" applyFont="1" applyFill="1" applyBorder="1" applyAlignment="1">
      <alignment horizontal="right" vertical="top"/>
    </xf>
    <xf numFmtId="43" fontId="156" fillId="63" borderId="40" xfId="1288" applyFont="1" applyFill="1" applyBorder="1" applyAlignment="1">
      <alignment horizontal="right" vertical="top"/>
    </xf>
    <xf numFmtId="43" fontId="157" fillId="63" borderId="40" xfId="1288" applyFont="1" applyFill="1" applyBorder="1" applyAlignment="1">
      <alignment vertical="top" wrapText="1"/>
    </xf>
    <xf numFmtId="0" fontId="159" fillId="0" borderId="40" xfId="0" applyFont="1" applyBorder="1" applyAlignment="1">
      <alignment vertical="top" wrapText="1"/>
    </xf>
    <xf numFmtId="0" fontId="159" fillId="2" borderId="40" xfId="0" applyFont="1" applyFill="1" applyBorder="1" applyAlignment="1">
      <alignment vertical="top" wrapText="1"/>
    </xf>
    <xf numFmtId="0" fontId="156" fillId="0" borderId="40" xfId="0" applyFont="1" applyBorder="1" applyAlignment="1">
      <alignment vertical="top" wrapText="1"/>
    </xf>
    <xf numFmtId="0" fontId="159" fillId="2" borderId="40" xfId="0" applyFont="1" applyFill="1" applyBorder="1" applyAlignment="1">
      <alignment horizontal="left" vertical="top"/>
    </xf>
    <xf numFmtId="1" fontId="157" fillId="4" borderId="16" xfId="3" applyNumberFormat="1" applyFont="1" applyFill="1" applyBorder="1" applyAlignment="1">
      <alignment horizontal="center" vertical="top"/>
    </xf>
    <xf numFmtId="4" fontId="156" fillId="63" borderId="16" xfId="3" applyNumberFormat="1" applyFont="1" applyFill="1" applyBorder="1" applyAlignment="1">
      <alignment horizontal="center" vertical="top" wrapText="1"/>
    </xf>
    <xf numFmtId="0" fontId="156" fillId="2" borderId="16" xfId="1289" applyFont="1" applyFill="1" applyBorder="1" applyAlignment="1">
      <alignment vertical="top" wrapText="1"/>
    </xf>
    <xf numFmtId="165" fontId="156" fillId="60" borderId="16" xfId="3" applyNumberFormat="1" applyFont="1" applyFill="1" applyBorder="1" applyAlignment="1">
      <alignment vertical="top"/>
    </xf>
    <xf numFmtId="4" fontId="156" fillId="2" borderId="16" xfId="3" applyNumberFormat="1" applyFont="1" applyFill="1" applyBorder="1" applyAlignment="1">
      <alignment vertical="top" wrapText="1"/>
    </xf>
    <xf numFmtId="1" fontId="157" fillId="2" borderId="16" xfId="3" applyNumberFormat="1" applyFont="1" applyFill="1" applyBorder="1" applyAlignment="1">
      <alignment horizontal="center" vertical="top"/>
    </xf>
    <xf numFmtId="165" fontId="156" fillId="0" borderId="16" xfId="3" applyNumberFormat="1" applyFont="1" applyBorder="1" applyAlignment="1">
      <alignment horizontal="center" vertical="top" wrapText="1"/>
    </xf>
    <xf numFmtId="4" fontId="161" fillId="2" borderId="16" xfId="3" applyNumberFormat="1" applyFont="1" applyFill="1" applyBorder="1" applyAlignment="1">
      <alignment vertical="top" wrapText="1"/>
    </xf>
    <xf numFmtId="165" fontId="156" fillId="63" borderId="16" xfId="12" applyNumberFormat="1" applyFont="1" applyFill="1" applyBorder="1" applyAlignment="1">
      <alignment vertical="top" wrapText="1"/>
    </xf>
    <xf numFmtId="165" fontId="156" fillId="63" borderId="16" xfId="3" applyNumberFormat="1" applyFont="1" applyFill="1" applyBorder="1" applyAlignment="1">
      <alignment vertical="top" wrapText="1"/>
    </xf>
    <xf numFmtId="4" fontId="156" fillId="63" borderId="16" xfId="3" applyNumberFormat="1" applyFont="1" applyFill="1" applyBorder="1" applyAlignment="1">
      <alignment vertical="top" wrapText="1"/>
    </xf>
    <xf numFmtId="182" fontId="157" fillId="2" borderId="16" xfId="1288" applyNumberFormat="1" applyFont="1" applyFill="1" applyBorder="1" applyAlignment="1">
      <alignment horizontal="center" vertical="top"/>
    </xf>
    <xf numFmtId="0" fontId="156" fillId="0" borderId="0" xfId="0" applyFont="1" applyAlignment="1">
      <alignment vertical="top" wrapText="1"/>
    </xf>
    <xf numFmtId="43" fontId="157" fillId="63" borderId="16" xfId="1288" applyFont="1" applyFill="1" applyBorder="1" applyAlignment="1">
      <alignment vertical="top"/>
    </xf>
    <xf numFmtId="0" fontId="156" fillId="63" borderId="16" xfId="3" applyFont="1" applyFill="1" applyBorder="1" applyAlignment="1">
      <alignment horizontal="center" vertical="top"/>
    </xf>
    <xf numFmtId="182" fontId="157" fillId="2" borderId="16" xfId="1288" applyNumberFormat="1" applyFont="1" applyFill="1" applyBorder="1" applyAlignment="1">
      <alignment horizontal="left" vertical="top"/>
    </xf>
    <xf numFmtId="0" fontId="156" fillId="64" borderId="16" xfId="3" applyFont="1" applyFill="1" applyBorder="1" applyAlignment="1">
      <alignment horizontal="center" vertical="top" wrapText="1"/>
    </xf>
    <xf numFmtId="182" fontId="157" fillId="0" borderId="16" xfId="1288" applyNumberFormat="1" applyFont="1" applyFill="1" applyBorder="1" applyAlignment="1">
      <alignment horizontal="center" vertical="top"/>
    </xf>
    <xf numFmtId="1" fontId="157" fillId="0" borderId="16" xfId="1288" applyNumberFormat="1" applyFont="1" applyFill="1" applyBorder="1" applyAlignment="1">
      <alignment horizontal="center" vertical="top"/>
    </xf>
    <xf numFmtId="0" fontId="156" fillId="2" borderId="0" xfId="0" applyFont="1" applyFill="1" applyAlignment="1">
      <alignment vertical="top"/>
    </xf>
    <xf numFmtId="0" fontId="156" fillId="0" borderId="29" xfId="0" applyFont="1" applyBorder="1" applyAlignment="1">
      <alignment vertical="top" wrapText="1"/>
    </xf>
    <xf numFmtId="4" fontId="156" fillId="60" borderId="0" xfId="0" applyNumberFormat="1" applyFont="1" applyFill="1" applyAlignment="1">
      <alignment vertical="top"/>
    </xf>
    <xf numFmtId="0" fontId="156" fillId="0" borderId="27" xfId="3" applyFont="1" applyBorder="1" applyAlignment="1">
      <alignment vertical="top" wrapText="1"/>
    </xf>
    <xf numFmtId="0" fontId="156" fillId="0" borderId="16" xfId="1289" applyFont="1" applyBorder="1" applyAlignment="1">
      <alignment vertical="top" wrapText="1"/>
    </xf>
    <xf numFmtId="0" fontId="156" fillId="0" borderId="16" xfId="3" applyFont="1" applyBorder="1" applyAlignment="1">
      <alignment horizontal="center" vertical="top" wrapText="1"/>
    </xf>
    <xf numFmtId="1" fontId="157" fillId="63" borderId="16" xfId="1288" applyNumberFormat="1" applyFont="1" applyFill="1" applyBorder="1" applyAlignment="1">
      <alignment horizontal="left" vertical="top"/>
    </xf>
    <xf numFmtId="4" fontId="157" fillId="63" borderId="16" xfId="3" applyNumberFormat="1" applyFont="1" applyFill="1" applyBorder="1" applyAlignment="1">
      <alignment vertical="top" wrapText="1"/>
    </xf>
    <xf numFmtId="9" fontId="156" fillId="63" borderId="16" xfId="3" applyNumberFormat="1" applyFont="1" applyFill="1" applyBorder="1" applyAlignment="1">
      <alignment horizontal="center" vertical="top"/>
    </xf>
    <xf numFmtId="9" fontId="156" fillId="63" borderId="16" xfId="2" applyFont="1" applyFill="1" applyBorder="1" applyAlignment="1">
      <alignment horizontal="center" vertical="top"/>
    </xf>
    <xf numFmtId="0" fontId="156" fillId="0" borderId="38" xfId="0" applyFont="1" applyBorder="1" applyAlignment="1">
      <alignment vertical="center" wrapText="1"/>
    </xf>
    <xf numFmtId="0" fontId="156" fillId="0" borderId="39" xfId="0" applyFont="1" applyBorder="1" applyAlignment="1">
      <alignment vertical="center" wrapText="1"/>
    </xf>
    <xf numFmtId="0" fontId="156" fillId="2" borderId="16" xfId="3" applyFont="1" applyFill="1" applyBorder="1" applyAlignment="1">
      <alignment horizontal="right" vertical="top"/>
    </xf>
    <xf numFmtId="0" fontId="156" fillId="2" borderId="16" xfId="1358" applyFont="1" applyFill="1" applyBorder="1" applyAlignment="1">
      <alignment horizontal="right" vertical="top" wrapText="1"/>
    </xf>
    <xf numFmtId="0" fontId="156" fillId="61" borderId="16" xfId="3" applyFont="1" applyFill="1" applyBorder="1" applyAlignment="1">
      <alignment horizontal="left" vertical="top" wrapText="1"/>
    </xf>
    <xf numFmtId="0" fontId="156" fillId="61" borderId="16" xfId="1358" applyFont="1" applyFill="1" applyBorder="1" applyAlignment="1">
      <alignment horizontal="right" vertical="top" wrapText="1"/>
    </xf>
    <xf numFmtId="0" fontId="156" fillId="0" borderId="16" xfId="3" applyFont="1" applyBorder="1" applyAlignment="1">
      <alignment horizontal="justify" vertical="top" wrapText="1"/>
    </xf>
    <xf numFmtId="0" fontId="156" fillId="0" borderId="16" xfId="3" applyFont="1" applyBorder="1" applyAlignment="1">
      <alignment vertical="top" wrapText="1"/>
    </xf>
    <xf numFmtId="0" fontId="156" fillId="0" borderId="16" xfId="3" applyFont="1" applyBorder="1" applyAlignment="1">
      <alignment horizontal="right" vertical="top"/>
    </xf>
    <xf numFmtId="0" fontId="156" fillId="0" borderId="16" xfId="1358" applyFont="1" applyBorder="1" applyAlignment="1">
      <alignment horizontal="right" vertical="top" wrapText="1"/>
    </xf>
    <xf numFmtId="165" fontId="156" fillId="0" borderId="16" xfId="3" applyNumberFormat="1" applyFont="1" applyBorder="1" applyAlignment="1">
      <alignment vertical="top"/>
    </xf>
    <xf numFmtId="9" fontId="156" fillId="0" borderId="16" xfId="3" applyNumberFormat="1" applyFont="1" applyBorder="1" applyAlignment="1">
      <alignment horizontal="center" vertical="top"/>
    </xf>
    <xf numFmtId="165" fontId="156" fillId="0" borderId="16" xfId="12" applyNumberFormat="1" applyFont="1" applyFill="1" applyBorder="1" applyAlignment="1">
      <alignment vertical="top" wrapText="1"/>
    </xf>
    <xf numFmtId="165" fontId="156" fillId="0" borderId="16" xfId="3" applyNumberFormat="1" applyFont="1" applyBorder="1" applyAlignment="1">
      <alignment vertical="top" wrapText="1"/>
    </xf>
    <xf numFmtId="9" fontId="156" fillId="0" borderId="16" xfId="2" applyFont="1" applyFill="1" applyBorder="1" applyAlignment="1">
      <alignment horizontal="center" vertical="top"/>
    </xf>
    <xf numFmtId="4" fontId="156" fillId="0" borderId="16" xfId="3" applyNumberFormat="1" applyFont="1" applyBorder="1" applyAlignment="1">
      <alignment vertical="top" wrapText="1"/>
    </xf>
    <xf numFmtId="0" fontId="156" fillId="2" borderId="16" xfId="0" applyFont="1" applyFill="1" applyBorder="1" applyAlignment="1">
      <alignment horizontal="left" vertical="top" wrapText="1"/>
    </xf>
    <xf numFmtId="0" fontId="156" fillId="2" borderId="16" xfId="0" applyFont="1" applyFill="1" applyBorder="1" applyAlignment="1">
      <alignment vertical="top"/>
    </xf>
    <xf numFmtId="1" fontId="157" fillId="0" borderId="16" xfId="3" applyNumberFormat="1" applyFont="1" applyBorder="1" applyAlignment="1">
      <alignment horizontal="center" vertical="top"/>
    </xf>
    <xf numFmtId="1" fontId="1" fillId="0" borderId="0" xfId="0" applyNumberFormat="1" applyFont="1"/>
    <xf numFmtId="0" fontId="9" fillId="0" borderId="40" xfId="0" applyFont="1" applyBorder="1" applyAlignment="1">
      <alignment horizontal="center" vertical="center" wrapText="1"/>
    </xf>
    <xf numFmtId="0" fontId="119" fillId="0" borderId="38" xfId="0" applyFont="1" applyBorder="1" applyAlignment="1">
      <alignment vertical="center" wrapText="1"/>
    </xf>
    <xf numFmtId="0" fontId="119" fillId="0" borderId="41" xfId="0" applyFont="1" applyBorder="1" applyAlignment="1">
      <alignment vertical="center" wrapText="1"/>
    </xf>
    <xf numFmtId="0" fontId="121" fillId="0" borderId="38" xfId="0" applyFont="1" applyBorder="1" applyAlignment="1">
      <alignment horizontal="center" vertical="center" wrapText="1"/>
    </xf>
    <xf numFmtId="0" fontId="121" fillId="0" borderId="41" xfId="0" applyFont="1" applyBorder="1" applyAlignment="1">
      <alignment horizontal="center" vertical="center" wrapText="1"/>
    </xf>
    <xf numFmtId="0" fontId="117" fillId="63" borderId="26" xfId="0" applyFont="1" applyFill="1" applyBorder="1" applyAlignment="1">
      <alignment horizontal="center"/>
    </xf>
    <xf numFmtId="0" fontId="117" fillId="63" borderId="6" xfId="0" applyFont="1" applyFill="1" applyBorder="1" applyAlignment="1">
      <alignment horizontal="center"/>
    </xf>
    <xf numFmtId="0" fontId="117" fillId="63" borderId="27" xfId="0" applyFont="1" applyFill="1" applyBorder="1" applyAlignment="1">
      <alignment horizontal="center"/>
    </xf>
    <xf numFmtId="0" fontId="155" fillId="0" borderId="30" xfId="0" applyFont="1" applyBorder="1" applyAlignment="1">
      <alignment vertical="center"/>
    </xf>
    <xf numFmtId="0" fontId="154" fillId="0" borderId="31" xfId="0" applyFont="1" applyBorder="1"/>
    <xf numFmtId="0" fontId="148" fillId="0" borderId="33" xfId="0" applyFont="1" applyBorder="1" applyAlignment="1">
      <alignment vertical="center"/>
    </xf>
    <xf numFmtId="0" fontId="0" fillId="0" borderId="0" xfId="0"/>
    <xf numFmtId="0" fontId="153" fillId="0" borderId="36" xfId="0" applyFont="1" applyBorder="1" applyAlignment="1">
      <alignment horizontal="left" wrapText="1"/>
    </xf>
    <xf numFmtId="0" fontId="153" fillId="0" borderId="36" xfId="0" applyFont="1" applyBorder="1" applyAlignment="1">
      <alignment horizontal="left"/>
    </xf>
    <xf numFmtId="0" fontId="153" fillId="0" borderId="37" xfId="0" applyFont="1" applyBorder="1" applyAlignment="1">
      <alignment horizontal="left"/>
    </xf>
    <xf numFmtId="0" fontId="148" fillId="0" borderId="30" xfId="0" applyFont="1" applyBorder="1" applyAlignment="1">
      <alignment vertical="center"/>
    </xf>
    <xf numFmtId="0" fontId="0" fillId="0" borderId="31" xfId="0" applyBorder="1"/>
    <xf numFmtId="43" fontId="157" fillId="63" borderId="40" xfId="1288" applyFont="1" applyFill="1" applyBorder="1" applyAlignment="1">
      <alignment horizontal="left" vertical="top" wrapText="1"/>
    </xf>
    <xf numFmtId="0" fontId="158" fillId="63" borderId="40" xfId="0" applyFont="1" applyFill="1" applyBorder="1" applyAlignment="1">
      <alignment horizontal="center" vertical="top"/>
    </xf>
    <xf numFmtId="0" fontId="162" fillId="63" borderId="40" xfId="0" applyFont="1" applyFill="1" applyBorder="1" applyAlignment="1">
      <alignment horizontal="center" vertical="top"/>
    </xf>
    <xf numFmtId="43" fontId="156" fillId="63" borderId="40" xfId="1288" applyFont="1" applyFill="1" applyBorder="1" applyAlignment="1">
      <alignment horizontal="left" vertical="top" wrapText="1"/>
    </xf>
    <xf numFmtId="43" fontId="157" fillId="63" borderId="16" xfId="1288" applyFont="1" applyFill="1" applyBorder="1" applyAlignment="1">
      <alignment horizontal="left" vertical="top" wrapText="1"/>
    </xf>
    <xf numFmtId="0" fontId="158" fillId="63" borderId="16" xfId="0" applyFont="1" applyFill="1" applyBorder="1" applyAlignment="1">
      <alignment horizontal="center" vertical="top"/>
    </xf>
    <xf numFmtId="43" fontId="157" fillId="63" borderId="16" xfId="1288" applyFont="1" applyFill="1" applyBorder="1" applyAlignment="1">
      <alignment horizontal="left" wrapText="1"/>
    </xf>
    <xf numFmtId="0" fontId="158" fillId="63" borderId="16" xfId="0" applyFont="1" applyFill="1" applyBorder="1" applyAlignment="1">
      <alignment horizontal="center" vertical="center"/>
    </xf>
  </cellXfs>
  <cellStyles count="1421">
    <cellStyle name=" 1" xfId="17" xr:uid="{00000000-0005-0000-0000-000000000000}"/>
    <cellStyle name="_x0007__x000b_" xfId="18" xr:uid="{00000000-0005-0000-0000-000001000000}"/>
    <cellStyle name="_x0007__x000b_ 2" xfId="19" xr:uid="{00000000-0005-0000-0000-000002000000}"/>
    <cellStyle name="_x0007__x000b_ 2 2" xfId="20" xr:uid="{00000000-0005-0000-0000-000003000000}"/>
    <cellStyle name="_x0007__x000b_ 3" xfId="21" xr:uid="{00000000-0005-0000-0000-000004000000}"/>
    <cellStyle name="_x0007__x000b_ 3 2" xfId="22" xr:uid="{00000000-0005-0000-0000-000005000000}"/>
    <cellStyle name="_x0007__x000b_ 4" xfId="23" xr:uid="{00000000-0005-0000-0000-000006000000}"/>
    <cellStyle name="_x0007__x000b__Catalog Create Tool (Version3(1).22) v3" xfId="24" xr:uid="{00000000-0005-0000-0000-000007000000}"/>
    <cellStyle name="_~0695645" xfId="25" xr:uid="{00000000-0005-0000-0000-000008000000}"/>
    <cellStyle name="_~1222277" xfId="26" xr:uid="{00000000-0005-0000-0000-000009000000}"/>
    <cellStyle name="_~1422476" xfId="27" xr:uid="{00000000-0005-0000-0000-00000A000000}"/>
    <cellStyle name="_~2809381" xfId="28" xr:uid="{00000000-0005-0000-0000-00000B000000}"/>
    <cellStyle name="_~5047361" xfId="29" xr:uid="{00000000-0005-0000-0000-00000C000000}"/>
    <cellStyle name="_~5202039" xfId="30" xr:uid="{00000000-0005-0000-0000-00000D000000}"/>
    <cellStyle name="_~5202039 2" xfId="31" xr:uid="{00000000-0005-0000-0000-00000E000000}"/>
    <cellStyle name="_~6681605" xfId="32" xr:uid="{00000000-0005-0000-0000-00000F000000}"/>
    <cellStyle name="_~6830570" xfId="33" xr:uid="{00000000-0005-0000-0000-000010000000}"/>
    <cellStyle name="_~7018381" xfId="34" xr:uid="{00000000-0005-0000-0000-000011000000}"/>
    <cellStyle name="_~7230393" xfId="35" xr:uid="{00000000-0005-0000-0000-000012000000}"/>
    <cellStyle name="_~7230393 2" xfId="36" xr:uid="{00000000-0005-0000-0000-000013000000}"/>
    <cellStyle name="_~8699677" xfId="37" xr:uid="{00000000-0005-0000-0000-000014000000}"/>
    <cellStyle name="_02Wk2_GMPackage" xfId="38" xr:uid="{00000000-0005-0000-0000-000015000000}"/>
    <cellStyle name="_02Wk2_GMPackage_~6396567" xfId="39" xr:uid="{00000000-0005-0000-0000-000016000000}"/>
    <cellStyle name="_02Wk2_GMPackage_~6396567 2" xfId="40" xr:uid="{00000000-0005-0000-0000-000017000000}"/>
    <cellStyle name="_02Wk2_GMPackage_Sept - Version 1" xfId="41" xr:uid="{00000000-0005-0000-0000-000018000000}"/>
    <cellStyle name="_03Wk1_GMPackage" xfId="42" xr:uid="{00000000-0005-0000-0000-000019000000}"/>
    <cellStyle name="_03Wk1_GMPackage_~6396567" xfId="43" xr:uid="{00000000-0005-0000-0000-00001A000000}"/>
    <cellStyle name="_03Wk1_GMPackage_~6396567 2" xfId="44" xr:uid="{00000000-0005-0000-0000-00001B000000}"/>
    <cellStyle name="_03Wk1_GMPackage_Sept - Version 1" xfId="45" xr:uid="{00000000-0005-0000-0000-00001C000000}"/>
    <cellStyle name="_05 Oct 2005 Supply Call India_newformat_Ops" xfId="46" xr:uid="{00000000-0005-0000-0000-00001D000000}"/>
    <cellStyle name="_05 Oct 2005 Supply Call India_newformat_Ops_~6396567" xfId="47" xr:uid="{00000000-0005-0000-0000-00001E000000}"/>
    <cellStyle name="_05 Oct 2005 Supply Call India_newformat_Ops_~6396567 2" xfId="48" xr:uid="{00000000-0005-0000-0000-00001F000000}"/>
    <cellStyle name="_05 Oct 2005 Supply Call India_newformat_Ops_Sept - Version 1" xfId="49" xr:uid="{00000000-0005-0000-0000-000020000000}"/>
    <cellStyle name="_0506 Rev to PTI" xfId="50" xr:uid="{00000000-0005-0000-0000-000021000000}"/>
    <cellStyle name="_0512cycle AP MSMT&amp;ECON INPUT final1209(니꼴2006-12-12AM0800)" xfId="51" xr:uid="{00000000-0005-0000-0000-000022000000}"/>
    <cellStyle name="_05WK04_OpsPackage_SG+Indo+PH (AP Team)" xfId="52" xr:uid="{00000000-0005-0000-0000-000023000000}"/>
    <cellStyle name="_05WK04_OpsPackage_SG+Indo+PH (AP Team)_~6396567" xfId="53" xr:uid="{00000000-0005-0000-0000-000024000000}"/>
    <cellStyle name="_05WK04_OpsPackage_SG+Indo+PH (AP Team)_~6396567 2" xfId="54" xr:uid="{00000000-0005-0000-0000-000025000000}"/>
    <cellStyle name="_05WK04_OpsPackage_SG+Indo+PH (AP Team)_Sept - Version 1" xfId="55" xr:uid="{00000000-0005-0000-0000-000026000000}"/>
    <cellStyle name="_05Wk4_ASEANOpsPackage" xfId="56" xr:uid="{00000000-0005-0000-0000-000027000000}"/>
    <cellStyle name="_05Wk4_ASEANOpsPackage_~6396567" xfId="57" xr:uid="{00000000-0005-0000-0000-000028000000}"/>
    <cellStyle name="_05Wk4_ASEANOpsPackage_~6396567 2" xfId="58" xr:uid="{00000000-0005-0000-0000-000029000000}"/>
    <cellStyle name="_05Wk4_ASEANOpsPackage_Sept - Version 1" xfId="59" xr:uid="{00000000-0005-0000-0000-00002A000000}"/>
    <cellStyle name="_0612 CTP ThinkCentre ANZ" xfId="60" xr:uid="{00000000-0005-0000-0000-00002B000000}"/>
    <cellStyle name="_10拡販メモリD向け" xfId="61" xr:uid="{00000000-0005-0000-0000-00002C000000}"/>
    <cellStyle name="_19Jun06 Coverage" xfId="62" xr:uid="{00000000-0005-0000-0000-00002D000000}"/>
    <cellStyle name="_1Q 0607 Forecast - June 2006 Template" xfId="63" xr:uid="{00000000-0005-0000-0000-00002E000000}"/>
    <cellStyle name="_1Q 0607 Forecast - June 2006 Template 2" xfId="64" xr:uid="{00000000-0005-0000-0000-00002F000000}"/>
    <cellStyle name="_1Q Silo Load" xfId="65" xr:uid="{00000000-0005-0000-0000-000030000000}"/>
    <cellStyle name="_1Q Silo Load 2" xfId="66" xr:uid="{00000000-0005-0000-0000-000031000000}"/>
    <cellStyle name="_1Q0708 Region I&amp;E Jun_Region Fcst ver2" xfId="67" xr:uid="{00000000-0005-0000-0000-000032000000}"/>
    <cellStyle name="_1Q07FY Forecast template" xfId="68" xr:uid="{00000000-0005-0000-0000-000033000000}"/>
    <cellStyle name="_1Q07FY Forecast template 2" xfId="69" xr:uid="{00000000-0005-0000-0000-000034000000}"/>
    <cellStyle name="_1Q07FY Forecast template_~1062537" xfId="70" xr:uid="{00000000-0005-0000-0000-000035000000}"/>
    <cellStyle name="_1Q07FY Forecast template_~1062537 2" xfId="71" xr:uid="{00000000-0005-0000-0000-000036000000}"/>
    <cellStyle name="_1Q07FY Forecast template_~6396567" xfId="72" xr:uid="{00000000-0005-0000-0000-000037000000}"/>
    <cellStyle name="_1Q07FY Forecast template_~6396567 2" xfId="73" xr:uid="{00000000-0005-0000-0000-000038000000}"/>
    <cellStyle name="_1Q07FY Forecast template_Apr28th" xfId="74" xr:uid="{00000000-0005-0000-0000-000039000000}"/>
    <cellStyle name="_1Q07FY Forecast template_Apr28th 2" xfId="75" xr:uid="{00000000-0005-0000-0000-00003A000000}"/>
    <cellStyle name="_1Q07FY Forecast template_Region Weekly Business review package v0.8 20060727" xfId="76" xr:uid="{00000000-0005-0000-0000-00003B000000}"/>
    <cellStyle name="_1Q07FY Forecast template_Region Weekly Business review package v0.8 20060727 2" xfId="77" xr:uid="{00000000-0005-0000-0000-00003C000000}"/>
    <cellStyle name="_1Q07FY Forecast template_Region Weekly Business review package v0.8 20060803" xfId="78" xr:uid="{00000000-0005-0000-0000-00003D000000}"/>
    <cellStyle name="_1Q07FY Forecast template_Region Weekly Business review package v0.8 20060803 2" xfId="79" xr:uid="{00000000-0005-0000-0000-00003E000000}"/>
    <cellStyle name="_1Q07FY Forecast template_Region Weekly Business review package v0.8(August 4th 2006)" xfId="80" xr:uid="{00000000-0005-0000-0000-00003F000000}"/>
    <cellStyle name="_1Q07FY Forecast template_Region Weekly Business review package v0.8(August 4th 2006) 2" xfId="81" xr:uid="{00000000-0005-0000-0000-000040000000}"/>
    <cellStyle name="_1Q07FY Forecast template_Region Weekly Business review package_050906" xfId="82" xr:uid="{00000000-0005-0000-0000-000041000000}"/>
    <cellStyle name="_1Q07FY Forecast template_Region Weekly Business review package_050906 2" xfId="83" xr:uid="{00000000-0005-0000-0000-000042000000}"/>
    <cellStyle name="_1Q07FY Forecast template_Region Weekly Business review package_280806_ver1" xfId="84" xr:uid="{00000000-0005-0000-0000-000043000000}"/>
    <cellStyle name="_1Q07FY Forecast template_Region Weekly Business review package_280806_ver1 2" xfId="85" xr:uid="{00000000-0005-0000-0000-000044000000}"/>
    <cellStyle name="_1Q07FY Forecast template_Region Weekly Operations" xfId="86" xr:uid="{00000000-0005-0000-0000-000045000000}"/>
    <cellStyle name="_1Q07FY Forecast template_Region Weekly Operations 2" xfId="87" xr:uid="{00000000-0005-0000-0000-000046000000}"/>
    <cellStyle name="_2005 Brand key metrics 0715-2005_a" xfId="88" xr:uid="{00000000-0005-0000-0000-000047000000}"/>
    <cellStyle name="_20050715_Work File" xfId="89" xr:uid="{00000000-0005-0000-0000-000048000000}"/>
    <cellStyle name="_20050719_Jul Fcst by Segment" xfId="90" xr:uid="{00000000-0005-0000-0000-000049000000}"/>
    <cellStyle name="_20050801_Work File" xfId="91" xr:uid="{00000000-0005-0000-0000-00004A000000}"/>
    <cellStyle name="_2006 Fall Plan_Final submission_ver1" xfId="92" xr:uid="{00000000-0005-0000-0000-00004B000000}"/>
    <cellStyle name="_200607 Budget Loads May Version" xfId="93" xr:uid="{00000000-0005-0000-0000-00004C000000}"/>
    <cellStyle name="_2006-07 PCC Template - Lenovo Think Geo BUs (April 20)" xfId="94" xr:uid="{00000000-0005-0000-0000-00004D000000}"/>
    <cellStyle name="_2006-07 Template - Lenovo Think Rel_Tra (Mar 1)" xfId="95" xr:uid="{00000000-0005-0000-0000-00004E000000}"/>
    <cellStyle name="_200709 EPR Reference Tool v20" xfId="96" xr:uid="{00000000-0005-0000-0000-00004F000000}"/>
    <cellStyle name="_260705 Blog" xfId="97" xr:uid="{00000000-0005-0000-0000-000050000000}"/>
    <cellStyle name="_2Q 0607 Fcst - Aug06 Template" xfId="98" xr:uid="{00000000-0005-0000-0000-000051000000}"/>
    <cellStyle name="_2Q 0607 Fcst - Aug06 Template 2" xfId="99" xr:uid="{00000000-0005-0000-0000-000052000000}"/>
    <cellStyle name="_2Q 0607 Fcst - Sep06 I&amp;E Temp" xfId="100" xr:uid="{00000000-0005-0000-0000-000053000000}"/>
    <cellStyle name="_2Q Fcst" xfId="101" xr:uid="{00000000-0005-0000-0000-000054000000}"/>
    <cellStyle name="_2Q Fcst 2" xfId="102" xr:uid="{00000000-0005-0000-0000-000055000000}"/>
    <cellStyle name="_2Q05_0505_Japan_mbl_summary_detail" xfId="103" xr:uid="{00000000-0005-0000-0000-000056000000}"/>
    <cellStyle name="_2월 예상 PL 2006년 2월 07일" xfId="104" xr:uid="{00000000-0005-0000-0000-000057000000}"/>
    <cellStyle name="_3Q 0607 Fcst - Oct06 Template" xfId="105" xr:uid="{00000000-0005-0000-0000-000058000000}"/>
    <cellStyle name="_3Q 0607 Fcst - Oct06 Template 2" xfId="106" xr:uid="{00000000-0005-0000-0000-000059000000}"/>
    <cellStyle name="_3Q05_Jul05fcst_mbl_v1" xfId="107" xr:uid="{00000000-0005-0000-0000-00005A000000}"/>
    <cellStyle name="_4Q06 TO&amp;S" xfId="108" xr:uid="{00000000-0005-0000-0000-00005B000000}"/>
    <cellStyle name="_4월 Line-Up 20060327작업중(검증)-2" xfId="109" xr:uid="{00000000-0005-0000-0000-00005C000000}"/>
    <cellStyle name="_8Q Historical Trend Chart Geo Reviews  May 3rd" xfId="110" xr:uid="{00000000-0005-0000-0000-00005D000000}"/>
    <cellStyle name="_Ace Intel Pricing Model" xfId="111" xr:uid="{00000000-0005-0000-0000-00005E000000}"/>
    <cellStyle name="_Affiliate Software" xfId="112" xr:uid="{00000000-0005-0000-0000-00005F000000}"/>
    <cellStyle name="_ANZ" xfId="113" xr:uid="{00000000-0005-0000-0000-000060000000}"/>
    <cellStyle name="_AP Business Units sales" xfId="114" xr:uid="{00000000-0005-0000-0000-000061000000}"/>
    <cellStyle name="_AP Cost Tape assumption 02-03-2009" xfId="115" xr:uid="{00000000-0005-0000-0000-000062000000}"/>
    <cellStyle name="_AP Cost Tape assumption 4-17-07" xfId="116" xr:uid="{00000000-0005-0000-0000-000063000000}"/>
    <cellStyle name="_AP Express ACtions 031105" xfId="117" xr:uid="{00000000-0005-0000-0000-000064000000}"/>
    <cellStyle name="_AP S&amp;P PFV - June08 - Feb 03, 2009 v.1.1" xfId="118" xr:uid="{00000000-0005-0000-0000-000065000000}"/>
    <cellStyle name="_AP SILO Apex Template Revised" xfId="119" xr:uid="{00000000-0005-0000-0000-000066000000}"/>
    <cellStyle name="_AP_CTP_Notebook_RM_2008_July_Montevina_v3_under_NDA_only_HH_0724 MI0724" xfId="120" xr:uid="{00000000-0005-0000-0000-000067000000}"/>
    <cellStyle name="_AP_CTP_Notebook_RM_2008_July_Montevina_v3_under_NDA_only_HH_0724 MI0724 2" xfId="121" xr:uid="{00000000-0005-0000-0000-000068000000}"/>
    <cellStyle name="_Apex" xfId="122" xr:uid="{00000000-0005-0000-0000-000069000000}"/>
    <cellStyle name="_Apex Loads" xfId="123" xr:uid="{00000000-0005-0000-0000-00006A000000}"/>
    <cellStyle name="_apollo desktop description (Sep 10)" xfId="124" xr:uid="{00000000-0005-0000-0000-00006B000000}"/>
    <cellStyle name="_apollo desktop description (Sep 10) 2" xfId="125" xr:uid="{00000000-0005-0000-0000-00006C000000}"/>
    <cellStyle name="_April GP Resource Charts" xfId="126" xr:uid="{00000000-0005-0000-0000-00006D000000}"/>
    <cellStyle name="_Asean 1Q07FY Forecast - Apr 10 2006" xfId="127" xr:uid="{00000000-0005-0000-0000-00006E000000}"/>
    <cellStyle name="_Asean 1Q07FY Forecast - Apr 10 2006 2" xfId="128" xr:uid="{00000000-0005-0000-0000-00006F000000}"/>
    <cellStyle name="_Asean 1Q07FY Forecast - Apr 10 2006_~1062537" xfId="129" xr:uid="{00000000-0005-0000-0000-000070000000}"/>
    <cellStyle name="_Asean 1Q07FY Forecast - Apr 10 2006_~1062537 2" xfId="130" xr:uid="{00000000-0005-0000-0000-000071000000}"/>
    <cellStyle name="_Asean 1Q07FY Forecast - Apr 10 2006_~6396567" xfId="131" xr:uid="{00000000-0005-0000-0000-000072000000}"/>
    <cellStyle name="_Asean 1Q07FY Forecast - Apr 10 2006_~6396567 2" xfId="132" xr:uid="{00000000-0005-0000-0000-000073000000}"/>
    <cellStyle name="_Asean 1Q07FY Forecast - Apr 10 2006_Region Weekly Business review package v0.8 20060727" xfId="133" xr:uid="{00000000-0005-0000-0000-000074000000}"/>
    <cellStyle name="_Asean 1Q07FY Forecast - Apr 10 2006_Region Weekly Business review package v0.8 20060727 2" xfId="134" xr:uid="{00000000-0005-0000-0000-000075000000}"/>
    <cellStyle name="_Asean 1Q07FY Forecast - Apr 10 2006_Region Weekly Business review package v0.8 20060803" xfId="135" xr:uid="{00000000-0005-0000-0000-000076000000}"/>
    <cellStyle name="_Asean 1Q07FY Forecast - Apr 10 2006_Region Weekly Business review package v0.8 20060803 2" xfId="136" xr:uid="{00000000-0005-0000-0000-000077000000}"/>
    <cellStyle name="_Asean 1Q07FY Forecast - Apr 10 2006_Region Weekly Business review package v0.8(August 4th 2006)" xfId="137" xr:uid="{00000000-0005-0000-0000-000078000000}"/>
    <cellStyle name="_Asean 1Q07FY Forecast - Apr 10 2006_Region Weekly Business review package v0.8(August 4th 2006) 2" xfId="138" xr:uid="{00000000-0005-0000-0000-000079000000}"/>
    <cellStyle name="_Asean 1Q07FY Forecast - Apr 10 2006_Region Weekly Business review package_050906" xfId="139" xr:uid="{00000000-0005-0000-0000-00007A000000}"/>
    <cellStyle name="_Asean 1Q07FY Forecast - Apr 10 2006_Region Weekly Business review package_050906 2" xfId="140" xr:uid="{00000000-0005-0000-0000-00007B000000}"/>
    <cellStyle name="_Asean 1Q07FY Forecast - Apr 10 2006_Region Weekly Business review package_280806_ver1" xfId="141" xr:uid="{00000000-0005-0000-0000-00007C000000}"/>
    <cellStyle name="_Asean 1Q07FY Forecast - Apr 10 2006_Region Weekly Business review package_280806_ver1 2" xfId="142" xr:uid="{00000000-0005-0000-0000-00007D000000}"/>
    <cellStyle name="_Asean 1Q07FY Forecast - Apr 10 2006_Region Weekly Operations" xfId="143" xr:uid="{00000000-0005-0000-0000-00007E000000}"/>
    <cellStyle name="_Asean 1Q07FY Forecast - Apr 10 2006_Region Weekly Operations 2" xfId="144" xr:uid="{00000000-0005-0000-0000-00007F000000}"/>
    <cellStyle name="_Asean 3Q06FY Forecast - Dec 9" xfId="145" xr:uid="{00000000-0005-0000-0000-000080000000}"/>
    <cellStyle name="_Asean 3Q06FY Forecast - Nov 9" xfId="146" xr:uid="{00000000-0005-0000-0000-000081000000}"/>
    <cellStyle name="_Asean 4Q06FY Forecast - Jan 9" xfId="147" xr:uid="{00000000-0005-0000-0000-000082000000}"/>
    <cellStyle name="_Asean 4Q06FY Forecast - Mar 10 2006_v1" xfId="148" xr:uid="{00000000-0005-0000-0000-000083000000}"/>
    <cellStyle name="_Asean 4Q06FY Forecast - Mar 10 2006_v1 2" xfId="149" xr:uid="{00000000-0005-0000-0000-000084000000}"/>
    <cellStyle name="_Asean 4Q06FY Forecast - Mar 10 2006_v1_~1062537" xfId="150" xr:uid="{00000000-0005-0000-0000-000085000000}"/>
    <cellStyle name="_Asean 4Q06FY Forecast - Mar 10 2006_v1_~1062537 2" xfId="151" xr:uid="{00000000-0005-0000-0000-000086000000}"/>
    <cellStyle name="_Asean 4Q06FY Forecast - Mar 10 2006_v1_~6396567" xfId="152" xr:uid="{00000000-0005-0000-0000-000087000000}"/>
    <cellStyle name="_Asean 4Q06FY Forecast - Mar 10 2006_v1_~6396567 2" xfId="153" xr:uid="{00000000-0005-0000-0000-000088000000}"/>
    <cellStyle name="_Asean 4Q06FY Forecast - Mar 10 2006_v1_Region Weekly Business review package v0.8 20060727" xfId="154" xr:uid="{00000000-0005-0000-0000-000089000000}"/>
    <cellStyle name="_Asean 4Q06FY Forecast - Mar 10 2006_v1_Region Weekly Business review package v0.8 20060727 2" xfId="155" xr:uid="{00000000-0005-0000-0000-00008A000000}"/>
    <cellStyle name="_Asean 4Q06FY Forecast - Mar 10 2006_v1_Region Weekly Business review package v0.8 20060803" xfId="156" xr:uid="{00000000-0005-0000-0000-00008B000000}"/>
    <cellStyle name="_Asean 4Q06FY Forecast - Mar 10 2006_v1_Region Weekly Business review package v0.8 20060803 2" xfId="157" xr:uid="{00000000-0005-0000-0000-00008C000000}"/>
    <cellStyle name="_Asean 4Q06FY Forecast - Mar 10 2006_v1_Region Weekly Business review package v0.8(August 4th 2006)" xfId="158" xr:uid="{00000000-0005-0000-0000-00008D000000}"/>
    <cellStyle name="_Asean 4Q06FY Forecast - Mar 10 2006_v1_Region Weekly Business review package v0.8(August 4th 2006) 2" xfId="159" xr:uid="{00000000-0005-0000-0000-00008E000000}"/>
    <cellStyle name="_Asean 4Q06FY Forecast - Mar 10 2006_v1_Region Weekly Business review package_050906" xfId="160" xr:uid="{00000000-0005-0000-0000-00008F000000}"/>
    <cellStyle name="_Asean 4Q06FY Forecast - Mar 10 2006_v1_Region Weekly Business review package_050906 2" xfId="161" xr:uid="{00000000-0005-0000-0000-000090000000}"/>
    <cellStyle name="_Asean 4Q06FY Forecast - Mar 10 2006_v1_Region Weekly Business review package_280806_ver1" xfId="162" xr:uid="{00000000-0005-0000-0000-000091000000}"/>
    <cellStyle name="_Asean 4Q06FY Forecast - Mar 10 2006_v1_Region Weekly Business review package_280806_ver1 2" xfId="163" xr:uid="{00000000-0005-0000-0000-000092000000}"/>
    <cellStyle name="_Asean 4Q06FY Forecast - Mar 10 2006_v1_Region Weekly Operations" xfId="164" xr:uid="{00000000-0005-0000-0000-000093000000}"/>
    <cellStyle name="_Asean 4Q06FY Forecast - Mar 10 2006_v1_Region Weekly Operations 2" xfId="165" xr:uid="{00000000-0005-0000-0000-000094000000}"/>
    <cellStyle name="_ASEAN Ctys BU Mar 6" xfId="166" xr:uid="{00000000-0005-0000-0000-000095000000}"/>
    <cellStyle name="_Asean Ctys I&amp;E Mar 6" xfId="167" xr:uid="{00000000-0005-0000-0000-000096000000}"/>
    <cellStyle name="_Asean SSP and VISUAL Operations_Apr 12th" xfId="168" xr:uid="{00000000-0005-0000-0000-000097000000}"/>
    <cellStyle name="_ASEAN Target_by Countries" xfId="169" xr:uid="{00000000-0005-0000-0000-000098000000}"/>
    <cellStyle name="_ASEAN Target_by Countries 2" xfId="170" xr:uid="{00000000-0005-0000-0000-000099000000}"/>
    <cellStyle name="_ASEAN Target_by Countries_~1062537" xfId="171" xr:uid="{00000000-0005-0000-0000-00009A000000}"/>
    <cellStyle name="_ASEAN Target_by Countries_~1062537 2" xfId="172" xr:uid="{00000000-0005-0000-0000-00009B000000}"/>
    <cellStyle name="_ASEAN Target_by Countries_~6396567" xfId="173" xr:uid="{00000000-0005-0000-0000-00009C000000}"/>
    <cellStyle name="_ASEAN Target_by Countries_~6396567 2" xfId="174" xr:uid="{00000000-0005-0000-0000-00009D000000}"/>
    <cellStyle name="_ASEAN Target_by Countries_Region Weekly Business review package v0.8 20060727" xfId="175" xr:uid="{00000000-0005-0000-0000-00009E000000}"/>
    <cellStyle name="_ASEAN Target_by Countries_Region Weekly Business review package v0.8 20060727 2" xfId="176" xr:uid="{00000000-0005-0000-0000-00009F000000}"/>
    <cellStyle name="_ASEAN Target_by Countries_Region Weekly Business review package v0.8 20060803" xfId="177" xr:uid="{00000000-0005-0000-0000-0000A0000000}"/>
    <cellStyle name="_ASEAN Target_by Countries_Region Weekly Business review package v0.8 20060803 2" xfId="178" xr:uid="{00000000-0005-0000-0000-0000A1000000}"/>
    <cellStyle name="_ASEAN Target_by Countries_Region Weekly Business review package v0.8(August 4th 2006)" xfId="179" xr:uid="{00000000-0005-0000-0000-0000A2000000}"/>
    <cellStyle name="_ASEAN Target_by Countries_Region Weekly Business review package v0.8(August 4th 2006) 2" xfId="180" xr:uid="{00000000-0005-0000-0000-0000A3000000}"/>
    <cellStyle name="_ASEAN Target_by Countries_Region Weekly Business review package_050906" xfId="181" xr:uid="{00000000-0005-0000-0000-0000A4000000}"/>
    <cellStyle name="_ASEAN Target_by Countries_Region Weekly Business review package_050906 2" xfId="182" xr:uid="{00000000-0005-0000-0000-0000A5000000}"/>
    <cellStyle name="_ASEAN Target_by Countries_Region Weekly Business review package_280806_ver1" xfId="183" xr:uid="{00000000-0005-0000-0000-0000A6000000}"/>
    <cellStyle name="_ASEAN Target_by Countries_Region Weekly Business review package_280806_ver1 2" xfId="184" xr:uid="{00000000-0005-0000-0000-0000A7000000}"/>
    <cellStyle name="_ASEAN Target_by Countries_Region Weekly Operations" xfId="185" xr:uid="{00000000-0005-0000-0000-0000A8000000}"/>
    <cellStyle name="_ASEAN Target_by Countries_Region Weekly Operations 2" xfId="186" xr:uid="{00000000-0005-0000-0000-0000A9000000}"/>
    <cellStyle name="_Asean Thinkplus Offerings_MASTER FILE_17April06" xfId="187" xr:uid="{00000000-0005-0000-0000-0000AA000000}"/>
    <cellStyle name="_AU" xfId="188" xr:uid="{00000000-0005-0000-0000-0000AB000000}"/>
    <cellStyle name="_August - BPR Charts" xfId="189" xr:uid="{00000000-0005-0000-0000-0000AC000000}"/>
    <cellStyle name="_Backup File" xfId="190" xr:uid="{00000000-0005-0000-0000-0000AD000000}"/>
    <cellStyle name="_Backup File 2" xfId="191" xr:uid="{00000000-0005-0000-0000-0000AE000000}"/>
    <cellStyle name="_BCM UPDATE" xfId="192" xr:uid="{00000000-0005-0000-0000-0000AF000000}"/>
    <cellStyle name="_BCM UPDATE 2" xfId="193" xr:uid="{00000000-0005-0000-0000-0000B0000000}"/>
    <cellStyle name="_BizTemplate-DT R1" xfId="194" xr:uid="{00000000-0005-0000-0000-0000B1000000}"/>
    <cellStyle name="_Blue Leaf (M57,M57p)" xfId="195" xr:uid="{00000000-0005-0000-0000-0000B2000000}"/>
    <cellStyle name="_BMC Making FileForMar20060413" xfId="196" xr:uid="{00000000-0005-0000-0000-0000B3000000}"/>
    <cellStyle name="_BMCs" xfId="197" xr:uid="{00000000-0005-0000-0000-0000B4000000}"/>
    <cellStyle name="_BOM Loadsheet-DT" xfId="198" xr:uid="{00000000-0005-0000-0000-0000B5000000}"/>
    <cellStyle name="_Book2" xfId="199" xr:uid="{00000000-0005-0000-0000-0000B6000000}"/>
    <cellStyle name="_Book7" xfId="200" xr:uid="{00000000-0005-0000-0000-0000B7000000}"/>
    <cellStyle name="_Book8" xfId="201" xr:uid="{00000000-0005-0000-0000-0000B8000000}"/>
    <cellStyle name="_BPR charts" xfId="202" xr:uid="{00000000-0005-0000-0000-0000B9000000}"/>
    <cellStyle name="_BPR charts 2" xfId="203" xr:uid="{00000000-0005-0000-0000-0000BA000000}"/>
    <cellStyle name="_BU Chart_ Business unit and T vs. R" xfId="204" xr:uid="{00000000-0005-0000-0000-0000BB000000}"/>
    <cellStyle name="_BU Chart_ Business unit and T vs. R 2" xfId="205" xr:uid="{00000000-0005-0000-0000-0000BC000000}"/>
    <cellStyle name="_BU format" xfId="206" xr:uid="{00000000-0005-0000-0000-0000BD000000}"/>
    <cellStyle name="_Budget 07-08 Regions 4May07" xfId="207" xr:uid="{00000000-0005-0000-0000-0000BE000000}"/>
    <cellStyle name="_Budget 07-08 Regions 4May07 2" xfId="208" xr:uid="{00000000-0005-0000-0000-0000BF000000}"/>
    <cellStyle name="_bundle wapp" xfId="209" xr:uid="{00000000-0005-0000-0000-0000C0000000}"/>
    <cellStyle name="_Business Performance Review Dashboard_Feb17th" xfId="210" xr:uid="{00000000-0005-0000-0000-0000C1000000}"/>
    <cellStyle name="_Business Performance Reviews - India  I&amp;E -  April_ver2" xfId="211" xr:uid="{00000000-0005-0000-0000-0000C2000000}"/>
    <cellStyle name="_Business Summary" xfId="212" xr:uid="{00000000-0005-0000-0000-0000C3000000}"/>
    <cellStyle name="_CA summary" xfId="213" xr:uid="{00000000-0005-0000-0000-0000C4000000}"/>
    <cellStyle name="_Carry case" xfId="214" xr:uid="{00000000-0005-0000-0000-0000C5000000}"/>
    <cellStyle name="_Catalog Data" xfId="215" xr:uid="{00000000-0005-0000-0000-0000C6000000}"/>
    <cellStyle name="_Catalog Sheet" xfId="216" xr:uid="{00000000-0005-0000-0000-0000C7000000}"/>
    <cellStyle name="_Come Back on ROA Game Plan Review_Dec 11 v6" xfId="217" xr:uid="{00000000-0005-0000-0000-0000C8000000}"/>
    <cellStyle name="_Come Back on ROA Game Plan Review_Dec 14" xfId="218" xr:uid="{00000000-0005-0000-0000-0000C9000000}"/>
    <cellStyle name="_COST" xfId="219" xr:uid="{00000000-0005-0000-0000-0000CA000000}"/>
    <cellStyle name="_Cost Analysis - Sales Team - Revised1" xfId="220" xr:uid="{00000000-0005-0000-0000-0000CB000000}"/>
    <cellStyle name="_Cost Analysis - Sales Team - Revised1 2" xfId="221" xr:uid="{00000000-0005-0000-0000-0000CC000000}"/>
    <cellStyle name="_Cost Tape" xfId="222" xr:uid="{00000000-0005-0000-0000-0000CD000000}"/>
    <cellStyle name="_Country AR Gameplan Template v1" xfId="223" xr:uid="{00000000-0005-0000-0000-0000CE000000}"/>
    <cellStyle name="_Country AR Gameplan Template v1 2" xfId="224" xr:uid="{00000000-0005-0000-0000-0000CF000000}"/>
    <cellStyle name="_Country AR Gameplan Template v1_~5202039" xfId="225" xr:uid="{00000000-0005-0000-0000-0000D0000000}"/>
    <cellStyle name="_Country AR Gameplan Template v1_~5202039 2" xfId="226" xr:uid="{00000000-0005-0000-0000-0000D1000000}"/>
    <cellStyle name="_Country AR Gameplan Template v1_~5202039_May businesscase-STE revsd 7th May" xfId="227" xr:uid="{00000000-0005-0000-0000-0000D2000000}"/>
    <cellStyle name="_Country AR Gameplan Template v1_~5202039_May businesscase-STE revsd 7th May 2" xfId="228" xr:uid="{00000000-0005-0000-0000-0000D3000000}"/>
    <cellStyle name="_Country AR Gameplan Template v1_1Q 0607 Forecast - June 2006 Template" xfId="229" xr:uid="{00000000-0005-0000-0000-0000D4000000}"/>
    <cellStyle name="_Country AR Gameplan Template v1_1Q 0607 Forecast - June 2006 Template 2" xfId="230" xr:uid="{00000000-0005-0000-0000-0000D5000000}"/>
    <cellStyle name="_Country AR Gameplan Template v1_1Q 0607 Forecast - June 2006 Template_May businesscase-STE revsd 7th May" xfId="231" xr:uid="{00000000-0005-0000-0000-0000D6000000}"/>
    <cellStyle name="_Country AR Gameplan Template v1_1Q 0607 Forecast - June 2006 Template_May businesscase-STE revsd 7th May 2" xfId="232" xr:uid="{00000000-0005-0000-0000-0000D7000000}"/>
    <cellStyle name="_Country AR Gameplan Template v1_2Q 0607 Fcst - Aug06 Template" xfId="233" xr:uid="{00000000-0005-0000-0000-0000D8000000}"/>
    <cellStyle name="_Country AR Gameplan Template v1_2Q 0607 Fcst - Aug06 Template 2" xfId="234" xr:uid="{00000000-0005-0000-0000-0000D9000000}"/>
    <cellStyle name="_Country AR Gameplan Template v1_2Q 0607 Fcst - Aug06 Template_May businesscase-STE revsd 7th May" xfId="235" xr:uid="{00000000-0005-0000-0000-0000DA000000}"/>
    <cellStyle name="_Country AR Gameplan Template v1_2Q 0607 Fcst - Aug06 Template_May businesscase-STE revsd 7th May 2" xfId="236" xr:uid="{00000000-0005-0000-0000-0000DB000000}"/>
    <cellStyle name="_Country AR Gameplan Template v1_2Q Fcst" xfId="237" xr:uid="{00000000-0005-0000-0000-0000DC000000}"/>
    <cellStyle name="_Country AR Gameplan Template v1_2Q Fcst 2" xfId="238" xr:uid="{00000000-0005-0000-0000-0000DD000000}"/>
    <cellStyle name="_Country AR Gameplan Template v1_2Q Fcst_May businesscase-STE revsd 7th May" xfId="239" xr:uid="{00000000-0005-0000-0000-0000DE000000}"/>
    <cellStyle name="_Country AR Gameplan Template v1_2Q Fcst_May businesscase-STE revsd 7th May 2" xfId="240" xr:uid="{00000000-0005-0000-0000-0000DF000000}"/>
    <cellStyle name="_Country AR Gameplan Template v1_Finance Charts 030806" xfId="241" xr:uid="{00000000-0005-0000-0000-0000E0000000}"/>
    <cellStyle name="_Country AR Gameplan Template v1_Finance Charts 030806 2" xfId="242" xr:uid="{00000000-0005-0000-0000-0000E1000000}"/>
    <cellStyle name="_Country AR Gameplan Template v1_Finance Charts 030806_May businesscase-STE revsd 7th May" xfId="243" xr:uid="{00000000-0005-0000-0000-0000E2000000}"/>
    <cellStyle name="_Country AR Gameplan Template v1_Finance Charts 030806_May businesscase-STE revsd 7th May 2" xfId="244" xr:uid="{00000000-0005-0000-0000-0000E3000000}"/>
    <cellStyle name="_Country AR Gameplan Template v1_Finance Charts 200706" xfId="245" xr:uid="{00000000-0005-0000-0000-0000E4000000}"/>
    <cellStyle name="_Country AR Gameplan Template v1_Finance Charts 200706 2" xfId="246" xr:uid="{00000000-0005-0000-0000-0000E5000000}"/>
    <cellStyle name="_Country AR Gameplan Template v1_Finance Charts 200706_May businesscase-STE revsd 7th May" xfId="247" xr:uid="{00000000-0005-0000-0000-0000E6000000}"/>
    <cellStyle name="_Country AR Gameplan Template v1_Finance Charts 200706_May businesscase-STE revsd 7th May 2" xfId="248" xr:uid="{00000000-0005-0000-0000-0000E7000000}"/>
    <cellStyle name="_Country AR Gameplan Template v1_Finance Charts 200706_Ver1" xfId="249" xr:uid="{00000000-0005-0000-0000-0000E8000000}"/>
    <cellStyle name="_Country AR Gameplan Template v1_Finance Charts 200706_Ver1 2" xfId="250" xr:uid="{00000000-0005-0000-0000-0000E9000000}"/>
    <cellStyle name="_Country AR Gameplan Template v1_Finance Charts 200706_Ver1_May businesscase-STE revsd 7th May" xfId="251" xr:uid="{00000000-0005-0000-0000-0000EA000000}"/>
    <cellStyle name="_Country AR Gameplan Template v1_Finance Charts 200706_Ver1_May businesscase-STE revsd 7th May 2" xfId="252" xr:uid="{00000000-0005-0000-0000-0000EB000000}"/>
    <cellStyle name="_Country AR Gameplan Template v1_May businesscase-STE revsd 7th May" xfId="253" xr:uid="{00000000-0005-0000-0000-0000EC000000}"/>
    <cellStyle name="_Country AR Gameplan Template v1_May businesscase-STE revsd 7th May 2" xfId="254" xr:uid="{00000000-0005-0000-0000-0000ED000000}"/>
    <cellStyle name="_Country AR Gameplan Template v1_SL-BN 1Q 0607 Forecast - June 2006" xfId="255" xr:uid="{00000000-0005-0000-0000-0000EE000000}"/>
    <cellStyle name="_Country AR Gameplan Template v1_SL-BN 1Q 0607 Forecast - June 2006 2" xfId="256" xr:uid="{00000000-0005-0000-0000-0000EF000000}"/>
    <cellStyle name="_Country AR Gameplan Template v1_SL-BN 1Q 0607 Forecast - June 2006_May businesscase-STE revsd 7th May" xfId="257" xr:uid="{00000000-0005-0000-0000-0000F0000000}"/>
    <cellStyle name="_Country AR Gameplan Template v1_SL-BN 1Q 0607 Forecast - June 2006_May businesscase-STE revsd 7th May 2" xfId="258" xr:uid="{00000000-0005-0000-0000-0000F1000000}"/>
    <cellStyle name="_Country List" xfId="259" xr:uid="{00000000-0005-0000-0000-0000F2000000}"/>
    <cellStyle name="_Country Matrix Template_L3KSB2 032807HMW" xfId="260" xr:uid="{00000000-0005-0000-0000-0000F3000000}"/>
    <cellStyle name="_Country Matrix Template_L3KSB2 032807HMW 2" xfId="261" xr:uid="{00000000-0005-0000-0000-0000F4000000}"/>
    <cellStyle name="_Country Matrix XP" xfId="262" xr:uid="{00000000-0005-0000-0000-0000F5000000}"/>
    <cellStyle name="_Country Matrix XP 2" xfId="263" xr:uid="{00000000-0005-0000-0000-0000F6000000}"/>
    <cellStyle name="_CTO Part NO-11-20update" xfId="264" xr:uid="{00000000-0005-0000-0000-0000F7000000}"/>
    <cellStyle name="_Currency format Korea 0602" xfId="265" xr:uid="{00000000-0005-0000-0000-0000F8000000}"/>
    <cellStyle name="_current pricing" xfId="266" xr:uid="{00000000-0005-0000-0000-0000F9000000}"/>
    <cellStyle name="_Custom Descriptions" xfId="267" xr:uid="{00000000-0005-0000-0000-0000FA000000}"/>
    <cellStyle name="_Daily AP Call_Asn Tracking WD3+1_Jan 5th (V1)" xfId="268" xr:uid="{00000000-0005-0000-0000-0000FB000000}"/>
    <cellStyle name="_Daily AP Call_Asn Tracking WD5_Feb 9th" xfId="269" xr:uid="{00000000-0005-0000-0000-0000FC000000}"/>
    <cellStyle name="_Daily AP Call_Asn Tracking WD6_Mar 8th" xfId="270" xr:uid="{00000000-0005-0000-0000-0000FD000000}"/>
    <cellStyle name="_Data_AP Express 4Q 0506" xfId="271" xr:uid="{00000000-0005-0000-0000-0000FE000000}"/>
    <cellStyle name="_Dec" xfId="272" xr:uid="{00000000-0005-0000-0000-0000FF000000}"/>
    <cellStyle name="_Dec Announce" xfId="273" xr:uid="{00000000-0005-0000-0000-000000010000}"/>
    <cellStyle name="_Delta" xfId="274" xr:uid="{00000000-0005-0000-0000-000001010000}"/>
    <cellStyle name="_Desktop" xfId="275" xr:uid="{00000000-0005-0000-0000-000002010000}"/>
    <cellStyle name="_Desktop ANZ" xfId="276" xr:uid="{00000000-0005-0000-0000-000003010000}"/>
    <cellStyle name="_Desktop_1" xfId="277" xr:uid="{00000000-0005-0000-0000-000004010000}"/>
    <cellStyle name="_Distributor Sell out" xfId="278" xr:uid="{00000000-0005-0000-0000-000005010000}"/>
    <cellStyle name="_Distributor_Channel_Inventory_Ageing_as of 03062006" xfId="279" xr:uid="{00000000-0005-0000-0000-000006010000}"/>
    <cellStyle name="_Dock price action" xfId="280" xr:uid="{00000000-0005-0000-0000-000007010000}"/>
    <cellStyle name="_Dsk GM Tracker 0731" xfId="281" xr:uid="{00000000-0005-0000-0000-000008010000}"/>
    <cellStyle name="_Dsk GM Tracker 0731_~6396567" xfId="282" xr:uid="{00000000-0005-0000-0000-000009010000}"/>
    <cellStyle name="_Dsk GM Tracker 0731_~6396567 2" xfId="283" xr:uid="{00000000-0005-0000-0000-00000A010000}"/>
    <cellStyle name="_Dsk GM Tracker 0731_Sept - Version 1" xfId="284" xr:uid="{00000000-0005-0000-0000-00000B010000}"/>
    <cellStyle name="_Dsk GM Tracker 3Q_4Q_Nov Actuals_Final_(Submission)" xfId="285" xr:uid="{00000000-0005-0000-0000-00000C010000}"/>
    <cellStyle name="_Dsk GM Tracker 3Q_4Q_Nov Actuals_Final_(Submission)_~6396567" xfId="286" xr:uid="{00000000-0005-0000-0000-00000D010000}"/>
    <cellStyle name="_Dsk GM Tracker 3Q_4Q_Nov Actuals_Final_(Submission)_~6396567 2" xfId="287" xr:uid="{00000000-0005-0000-0000-00000E010000}"/>
    <cellStyle name="_Dsk GM Tracker 3Q_4Q_Nov Actuals_Final_(Submission)_Sept - Version 1" xfId="288" xr:uid="{00000000-0005-0000-0000-00000F010000}"/>
    <cellStyle name="_DSK Tracker" xfId="289" xr:uid="{00000000-0005-0000-0000-000010010000}"/>
    <cellStyle name="_DSK Tracker_~6396567" xfId="290" xr:uid="{00000000-0005-0000-0000-000011010000}"/>
    <cellStyle name="_DSK Tracker_~6396567 2" xfId="291" xr:uid="{00000000-0005-0000-0000-000012010000}"/>
    <cellStyle name="_DSK Tracker_Sept - Version 1" xfId="292" xr:uid="{00000000-0005-0000-0000-000013010000}"/>
    <cellStyle name="_DSO Top10" xfId="293" xr:uid="{00000000-0005-0000-0000-000014010000}"/>
    <cellStyle name="_DSO Top10 2" xfId="294" xr:uid="{00000000-0005-0000-0000-000015010000}"/>
    <cellStyle name="_DSO Top10_May businesscase-STE revsd 7th May" xfId="295" xr:uid="{00000000-0005-0000-0000-000016010000}"/>
    <cellStyle name="_DSO Top10_May businesscase-STE revsd 7th May 2" xfId="296" xr:uid="{00000000-0005-0000-0000-000017010000}"/>
    <cellStyle name="_DT Hierarchy code 20071217" xfId="297" xr:uid="{00000000-0005-0000-0000-000018010000}"/>
    <cellStyle name="_DT Product Hierarchy and CTO PN 04132008_David" xfId="298" xr:uid="{00000000-0005-0000-0000-000019010000}"/>
    <cellStyle name="_eannounce file 01-10-08" xfId="299" xr:uid="{00000000-0005-0000-0000-00001A010000}"/>
    <cellStyle name="_Ecap Crdit Feb05" xfId="300" xr:uid="{00000000-0005-0000-0000-00001B010000}"/>
    <cellStyle name="_EPBU Hierarchy code 20071207" xfId="301" xr:uid="{00000000-0005-0000-0000-00001C010000}"/>
    <cellStyle name="_EPR" xfId="302" xr:uid="{00000000-0005-0000-0000-00001D010000}"/>
    <cellStyle name="_EUS CHARTS_60202" xfId="303" xr:uid="{00000000-0005-0000-0000-00001E010000}"/>
    <cellStyle name="_Exc Rates &amp; Strategic PFVs" xfId="304" xr:uid="{00000000-0005-0000-0000-00001F010000}"/>
    <cellStyle name="_Exp Template for Aug Game Plan" xfId="305" xr:uid="{00000000-0005-0000-0000-000020010000}"/>
    <cellStyle name="_Exp Template for Aug Game Plan 2" xfId="306" xr:uid="{00000000-0005-0000-0000-000021010000}"/>
    <cellStyle name="_Express June-Laptops" xfId="307" xr:uid="{00000000-0005-0000-0000-000022010000}"/>
    <cellStyle name="_ExtraParts" xfId="308" xr:uid="{00000000-0005-0000-0000-000023010000}"/>
    <cellStyle name="_Fast Path" xfId="309" xr:uid="{00000000-0005-0000-0000-000024010000}"/>
    <cellStyle name="_Feb Announce" xfId="310" xr:uid="{00000000-0005-0000-0000-000025010000}"/>
    <cellStyle name="_Finance Charts 030806" xfId="311" xr:uid="{00000000-0005-0000-0000-000026010000}"/>
    <cellStyle name="_Finance Charts 030806 2" xfId="312" xr:uid="{00000000-0005-0000-0000-000027010000}"/>
    <cellStyle name="_Finance Charts 030806_Ver1" xfId="313" xr:uid="{00000000-0005-0000-0000-000028010000}"/>
    <cellStyle name="_Finance Charts 030806_Ver1 2" xfId="314" xr:uid="{00000000-0005-0000-0000-000029010000}"/>
    <cellStyle name="_Finance Charts 200706" xfId="315" xr:uid="{00000000-0005-0000-0000-00002A010000}"/>
    <cellStyle name="_Finance Charts 200706 2" xfId="316" xr:uid="{00000000-0005-0000-0000-00002B010000}"/>
    <cellStyle name="_Finance Charts 200706_Ver1" xfId="317" xr:uid="{00000000-0005-0000-0000-00002C010000}"/>
    <cellStyle name="_Finance Charts 200706_Ver1 2" xfId="318" xr:uid="{00000000-0005-0000-0000-00002D010000}"/>
    <cellStyle name="_Financial Assessment" xfId="319" xr:uid="{00000000-0005-0000-0000-00002E010000}"/>
    <cellStyle name="_Financial Assessment_~6396567" xfId="320" xr:uid="{00000000-0005-0000-0000-00002F010000}"/>
    <cellStyle name="_Financial Assessment_~6396567 2" xfId="321" xr:uid="{00000000-0005-0000-0000-000030010000}"/>
    <cellStyle name="_Financial Assessment_Sept - Version 1" xfId="322" xr:uid="{00000000-0005-0000-0000-000031010000}"/>
    <cellStyle name="_FY07 Budget April 5th Update_Singapore" xfId="323" xr:uid="{00000000-0005-0000-0000-000032010000}"/>
    <cellStyle name="_ganges q2" xfId="324" xr:uid="{00000000-0005-0000-0000-000033010000}"/>
    <cellStyle name="_ganges q2 2" xfId="325" xr:uid="{00000000-0005-0000-0000-000034010000}"/>
    <cellStyle name="_Gaps" xfId="326" xr:uid="{00000000-0005-0000-0000-000035010000}"/>
    <cellStyle name="_GM View nov04" xfId="327" xr:uid="{00000000-0005-0000-0000-000036010000}"/>
    <cellStyle name="_I &amp; E summary" xfId="328" xr:uid="{00000000-0005-0000-0000-000037010000}"/>
    <cellStyle name="_I &amp; E summary 2" xfId="329" xr:uid="{00000000-0005-0000-0000-000038010000}"/>
    <cellStyle name="_I&amp;E 14-Jun_presentation ver1" xfId="330" xr:uid="{00000000-0005-0000-0000-000039010000}"/>
    <cellStyle name="_I&amp;E 24-May_presentation v2" xfId="331" xr:uid="{00000000-0005-0000-0000-00003A010000}"/>
    <cellStyle name="_IN July PFV for Thinkcnetre" xfId="332" xr:uid="{00000000-0005-0000-0000-00003B010000}"/>
    <cellStyle name="_INDIA" xfId="333" xr:uid="{00000000-0005-0000-0000-00003C010000}"/>
    <cellStyle name="_India 0506 I&amp;E" xfId="334" xr:uid="{00000000-0005-0000-0000-00003D010000}"/>
    <cellStyle name="_India Cost Tape 01-02-08" xfId="335" xr:uid="{00000000-0005-0000-0000-00003E010000}"/>
    <cellStyle name="_India Cost Tape 01-02-08 2" xfId="336" xr:uid="{00000000-0005-0000-0000-00003F010000}"/>
    <cellStyle name="_India Cost Tape 11-15-07" xfId="337" xr:uid="{00000000-0005-0000-0000-000040010000}"/>
    <cellStyle name="_India Cost Tape 11-15-07 2" xfId="338" xr:uid="{00000000-0005-0000-0000-000041010000}"/>
    <cellStyle name="_India Cost Tape 12-3-07" xfId="339" xr:uid="{00000000-0005-0000-0000-000042010000}"/>
    <cellStyle name="_India Cost Tape 12-3-07 2" xfId="340" xr:uid="{00000000-0005-0000-0000-000043010000}"/>
    <cellStyle name="_India Cost Tape 9-30-07" xfId="341" xr:uid="{00000000-0005-0000-0000-000044010000}"/>
    <cellStyle name="_India Cost Tape 9-30-07 2" xfId="342" xr:uid="{00000000-0005-0000-0000-000045010000}"/>
    <cellStyle name="_India cost--20070823-To ravi2" xfId="343" xr:uid="{00000000-0005-0000-0000-000046010000}"/>
    <cellStyle name="_India cost--20070823-To ravi2 2" xfId="344" xr:uid="{00000000-0005-0000-0000-000047010000}"/>
    <cellStyle name="_India IDC forecast Q4 05" xfId="345" xr:uid="{00000000-0005-0000-0000-000048010000}"/>
    <cellStyle name="_India_Desktop_Forecast" xfId="346" xr:uid="{00000000-0005-0000-0000-000049010000}"/>
    <cellStyle name="_India_Desktop_Forecast 2" xfId="347" xr:uid="{00000000-0005-0000-0000-00004A010000}"/>
    <cellStyle name="_India_Week9_Q10607_GMPackage_01062006" xfId="348" xr:uid="{00000000-0005-0000-0000-00004B010000}"/>
    <cellStyle name="_India_Week9_Q10607_GMPackage_01062006 2" xfId="349" xr:uid="{00000000-0005-0000-0000-00004C010000}"/>
    <cellStyle name="_Indo Budget" xfId="350" xr:uid="{00000000-0005-0000-0000-00004D010000}"/>
    <cellStyle name="_inven by bp" xfId="351" xr:uid="{00000000-0005-0000-0000-00004E010000}"/>
    <cellStyle name="_Inventory details" xfId="352" xr:uid="{00000000-0005-0000-0000-00004F010000}"/>
    <cellStyle name="_Jan Business Case VS Assmt" xfId="353" xr:uid="{00000000-0005-0000-0000-000050010000}"/>
    <cellStyle name="_Jan Express Biz Case" xfId="354" xr:uid="{00000000-0005-0000-0000-000051010000}"/>
    <cellStyle name="_July Announce" xfId="355" xr:uid="{00000000-0005-0000-0000-000052010000}"/>
    <cellStyle name="_JulyAnnounce" xfId="356" xr:uid="{00000000-0005-0000-0000-000053010000}"/>
    <cellStyle name="_Jun Assessment Summary_061105" xfId="357" xr:uid="{00000000-0005-0000-0000-000054010000}"/>
    <cellStyle name="_June - Resource" xfId="358" xr:uid="{00000000-0005-0000-0000-000055010000}"/>
    <cellStyle name="_June - Resource 2" xfId="359" xr:uid="{00000000-0005-0000-0000-000056010000}"/>
    <cellStyle name="_June Express-desktops-wrkng" xfId="360" xr:uid="{00000000-0005-0000-0000-000057010000}"/>
    <cellStyle name="_June Silo Charts- Bangladesh" xfId="361" xr:uid="{00000000-0005-0000-0000-000058010000}"/>
    <cellStyle name="_June Silo Charts- Bangladesh 2" xfId="362" xr:uid="{00000000-0005-0000-0000-000059010000}"/>
    <cellStyle name="_June Silo Charts- Srilanka" xfId="363" xr:uid="{00000000-0005-0000-0000-00005A010000}"/>
    <cellStyle name="_June Silo Charts- Srilanka 2" xfId="364" xr:uid="{00000000-0005-0000-0000-00005B010000}"/>
    <cellStyle name="_JuneAnnounce" xfId="365" xr:uid="{00000000-0005-0000-0000-00005C010000}"/>
    <cellStyle name="_June-Bus case-Consumer2" xfId="366" xr:uid="{00000000-0005-0000-0000-00005D010000}"/>
    <cellStyle name="_Key Receivables" xfId="367" xr:uid="{00000000-0005-0000-0000-00005E010000}"/>
    <cellStyle name="_Key Receivables 2" xfId="368" xr:uid="{00000000-0005-0000-0000-00005F010000}"/>
    <cellStyle name="_Key Receivables_May businesscase-STE revsd 7th May" xfId="369" xr:uid="{00000000-0005-0000-0000-000060010000}"/>
    <cellStyle name="_Key Receivables_May businesscase-STE revsd 7th May 2" xfId="370" xr:uid="{00000000-0005-0000-0000-000061010000}"/>
    <cellStyle name="_Lenovo ANZ Profit Sheet February V1 09022009" xfId="371" xr:uid="{00000000-0005-0000-0000-000062010000}"/>
    <cellStyle name="_Lenovo Notebook" xfId="372" xr:uid="{00000000-0005-0000-0000-000063010000}"/>
    <cellStyle name="_Lenovo Notebook S9 S10 G530" xfId="373" xr:uid="{00000000-0005-0000-0000-000064010000}"/>
    <cellStyle name="_LenovoCare" xfId="374" xr:uid="{00000000-0005-0000-0000-000065010000}"/>
    <cellStyle name="_LODs May" xfId="375" xr:uid="{00000000-0005-0000-0000-000066010000}"/>
    <cellStyle name="_LODs May 2" xfId="376" xr:uid="{00000000-0005-0000-0000-000067010000}"/>
    <cellStyle name="_MarchAnnounce" xfId="377" xr:uid="{00000000-0005-0000-0000-000068010000}"/>
    <cellStyle name="_Market Share 010806" xfId="378" xr:uid="{00000000-0005-0000-0000-000069010000}"/>
    <cellStyle name="_Market Share 270706" xfId="379" xr:uid="{00000000-0005-0000-0000-00006A010000}"/>
    <cellStyle name="_May GamePlan Review" xfId="380" xr:uid="{00000000-0005-0000-0000-00006B010000}"/>
    <cellStyle name="_May GamePlan Review 2" xfId="381" xr:uid="{00000000-0005-0000-0000-00006C010000}"/>
    <cellStyle name="_MayAnnounce" xfId="382" xr:uid="{00000000-0005-0000-0000-00006D010000}"/>
    <cellStyle name="_Memory" xfId="383" xr:uid="{00000000-0005-0000-0000-00006E010000}"/>
    <cellStyle name="_Memory (Nov Cost)" xfId="384" xr:uid="{00000000-0005-0000-0000-00006F010000}"/>
    <cellStyle name="_memory_Price-0202HA" xfId="385" xr:uid="{00000000-0005-0000-0000-000070010000}"/>
    <cellStyle name="_Mfg Cost CDT Dec 1 to 15th" xfId="386" xr:uid="{00000000-0005-0000-0000-000071010000}"/>
    <cellStyle name="_MGT system_SSL Oct Dec 7 (HKG)" xfId="387" xr:uid="{00000000-0005-0000-0000-000072010000}"/>
    <cellStyle name="_MGT system_SSL Oct Nov 2 (HKG)" xfId="388" xr:uid="{00000000-0005-0000-0000-000073010000}"/>
    <cellStyle name="_Mob GM Tracker 0731" xfId="389" xr:uid="{00000000-0005-0000-0000-000074010000}"/>
    <cellStyle name="_Mob GM Tracker 0731_~6396567" xfId="390" xr:uid="{00000000-0005-0000-0000-000075010000}"/>
    <cellStyle name="_Mob GM Tracker 0731_~6396567 2" xfId="391" xr:uid="{00000000-0005-0000-0000-000076010000}"/>
    <cellStyle name="_Mob GM Tracker 0731_Sept - Version 1" xfId="392" xr:uid="{00000000-0005-0000-0000-000077010000}"/>
    <cellStyle name="_Mob GM Tracker 3Q_4Q_Nov Actuals_Final_(Submission)" xfId="393" xr:uid="{00000000-0005-0000-0000-000078010000}"/>
    <cellStyle name="_Mob GM Tracker 3Q_4Q_Nov Actuals_Final_(Submission)_~6396567" xfId="394" xr:uid="{00000000-0005-0000-0000-000079010000}"/>
    <cellStyle name="_Mob GM Tracker 3Q_4Q_Nov Actuals_Final_(Submission)_~6396567 2" xfId="395" xr:uid="{00000000-0005-0000-0000-00007A010000}"/>
    <cellStyle name="_Mob GM Tracker 3Q_4Q_Nov Actuals_Final_(Submission)_Sept - Version 1" xfId="396" xr:uid="{00000000-0005-0000-0000-00007B010000}"/>
    <cellStyle name="_MVA" xfId="397" xr:uid="{00000000-0005-0000-0000-00007C010000}"/>
    <cellStyle name="_MVA 2" xfId="398" xr:uid="{00000000-0005-0000-0000-00007D010000}"/>
    <cellStyle name="_NB &amp; DT BRIDGE - CTC &amp; QTQ - INDIA_2" xfId="399" xr:uid="{00000000-0005-0000-0000-00007E010000}"/>
    <cellStyle name="_new accrual workings Q2" xfId="400" xr:uid="{00000000-0005-0000-0000-00007F010000}"/>
    <cellStyle name="_new pricing" xfId="401" xr:uid="{00000000-0005-0000-0000-000080010000}"/>
    <cellStyle name="_New SBBs" xfId="402" xr:uid="{00000000-0005-0000-0000-000081010000}"/>
    <cellStyle name="_Non BMC" xfId="403" xr:uid="{00000000-0005-0000-0000-000082010000}"/>
    <cellStyle name="_Non BMC 2" xfId="404" xr:uid="{00000000-0005-0000-0000-000083010000}"/>
    <cellStyle name="_Non BMC Assmnt Q2" xfId="405" xr:uid="{00000000-0005-0000-0000-000084010000}"/>
    <cellStyle name="_Non BMC Assmnt Q2 2" xfId="406" xr:uid="{00000000-0005-0000-0000-000085010000}"/>
    <cellStyle name="_Non BMC Workings" xfId="407" xr:uid="{00000000-0005-0000-0000-000086010000}"/>
    <cellStyle name="_Nov" xfId="408" xr:uid="{00000000-0005-0000-0000-000087010000}"/>
    <cellStyle name="_ond phase 2 plan" xfId="409" xr:uid="{00000000-0005-0000-0000-000088010000}"/>
    <cellStyle name="_Operations Review - Region Input - AR 07 21" xfId="410" xr:uid="{00000000-0005-0000-0000-000089010000}"/>
    <cellStyle name="_Operations Review - Region Input - AR 07 21 2" xfId="411" xr:uid="{00000000-0005-0000-0000-00008A010000}"/>
    <cellStyle name="_Operations Review - Region Input - AR 07 21_May businesscase-STE revsd 7th May" xfId="412" xr:uid="{00000000-0005-0000-0000-00008B010000}"/>
    <cellStyle name="_Operations Review - Region Input - AR 07 21_May businesscase-STE revsd 7th May 2" xfId="413" xr:uid="{00000000-0005-0000-0000-00008C010000}"/>
    <cellStyle name="_Option sea &amp; air freight (Feb 09) - Import Cost only" xfId="414" xr:uid="{00000000-0005-0000-0000-00008D010000}"/>
    <cellStyle name="_P&amp;L" xfId="415" xr:uid="{00000000-0005-0000-0000-00008E010000}"/>
    <cellStyle name="_P&amp;L 2" xfId="416" xr:uid="{00000000-0005-0000-0000-00008F010000}"/>
    <cellStyle name="_PA" xfId="417" xr:uid="{00000000-0005-0000-0000-000090010000}"/>
    <cellStyle name="_PACs" xfId="418" xr:uid="{00000000-0005-0000-0000-000091010000}"/>
    <cellStyle name="_Parts" xfId="419" xr:uid="{00000000-0005-0000-0000-000092010000}"/>
    <cellStyle name="_Parts_AP S&amp;P PFV - Mac 09 v1.1" xfId="420" xr:uid="{00000000-0005-0000-0000-000093010000}"/>
    <cellStyle name="_Parts_Lenovo Services 2009-03-16a" xfId="421" xr:uid="{00000000-0005-0000-0000-000094010000}"/>
    <cellStyle name="_PKTMP028" xfId="422" xr:uid="{00000000-0005-0000-0000-000095010000}"/>
    <cellStyle name="_PPt for ravi marvah" xfId="423" xr:uid="{00000000-0005-0000-0000-000096010000}"/>
    <cellStyle name="_PPt for ravi marvah 2" xfId="424" xr:uid="{00000000-0005-0000-0000-000097010000}"/>
    <cellStyle name="_Price" xfId="425" xr:uid="{00000000-0005-0000-0000-000098010000}"/>
    <cellStyle name="_Pricing" xfId="426" xr:uid="{00000000-0005-0000-0000-000099010000}"/>
    <cellStyle name="_Pricing file for Dec" xfId="427" xr:uid="{00000000-0005-0000-0000-00009A010000}"/>
    <cellStyle name="_ProfitSheet" xfId="428" xr:uid="{00000000-0005-0000-0000-00009B010000}"/>
    <cellStyle name="_ProfitSheet_1" xfId="429" xr:uid="{00000000-0005-0000-0000-00009C010000}"/>
    <cellStyle name="_ProfitSheet_1 2" xfId="430" xr:uid="{00000000-0005-0000-0000-00009D010000}"/>
    <cellStyle name="_Q3 05_06 financials" xfId="431" xr:uid="{00000000-0005-0000-0000-00009E010000}"/>
    <cellStyle name="_Q3 05_06 financials 2" xfId="432" xr:uid="{00000000-0005-0000-0000-00009F010000}"/>
    <cellStyle name="_Q3 AP Target Setting 26th Sep 07 v1" xfId="433" xr:uid="{00000000-0005-0000-0000-0000A0010000}"/>
    <cellStyle name="_Q3_EXPRESS_TRACKER" xfId="434" xr:uid="{00000000-0005-0000-0000-0000A1010000}"/>
    <cellStyle name="_Q30708 December CTP - Desktop TM_071122_V3 " xfId="435" xr:uid="{00000000-0005-0000-0000-0000A2010000}"/>
    <cellStyle name="_Q30708 December CTP - Desktop TM_071207_India " xfId="436" xr:uid="{00000000-0005-0000-0000-0000A3010000}"/>
    <cellStyle name="_Q30708 November CTP - Desktop TM V4 251030" xfId="437" xr:uid="{00000000-0005-0000-0000-0000A4010000}"/>
    <cellStyle name="_Q30708 October CTP - Desktop TM (Oct 3)" xfId="438" xr:uid="{00000000-0005-0000-0000-0000A5010000}"/>
    <cellStyle name="_Q4 0506 Silo Load" xfId="439" xr:uid="{00000000-0005-0000-0000-0000A6010000}"/>
    <cellStyle name="_Q40708 January CTP - Desktop TM_080110 Master File" xfId="440" xr:uid="{00000000-0005-0000-0000-0000A7010000}"/>
    <cellStyle name="_Region AR_DSO Template v1" xfId="441" xr:uid="{00000000-0005-0000-0000-0000A8010000}"/>
    <cellStyle name="_Region AR_DSO Template v1 2" xfId="442" xr:uid="{00000000-0005-0000-0000-0000A9010000}"/>
    <cellStyle name="_Relational I&amp;E" xfId="443" xr:uid="{00000000-0005-0000-0000-0000AA010000}"/>
    <cellStyle name="_Relational vs TransactionBridge" xfId="444" xr:uid="{00000000-0005-0000-0000-0000AB010000}"/>
    <cellStyle name="_Relational vs TransactionBridge_~6396567" xfId="445" xr:uid="{00000000-0005-0000-0000-0000AC010000}"/>
    <cellStyle name="_Relational vs TransactionBridge_~6396567 2" xfId="446" xr:uid="{00000000-0005-0000-0000-0000AD010000}"/>
    <cellStyle name="_Relational vs TransactionBridge_Sept - Version 1" xfId="447" xr:uid="{00000000-0005-0000-0000-0000AE010000}"/>
    <cellStyle name="_Revised TR_Ver1" xfId="448" xr:uid="{00000000-0005-0000-0000-0000AF010000}"/>
    <cellStyle name="_Roadmap to Target" xfId="449" xr:uid="{00000000-0005-0000-0000-0000B0010000}"/>
    <cellStyle name="_Roadmap_1Q'06_Feb 9th" xfId="450" xr:uid="{00000000-0005-0000-0000-0000B1010000}"/>
    <cellStyle name="_Rupee movement for last 6 months" xfId="451" xr:uid="{00000000-0005-0000-0000-0000B2010000}"/>
    <cellStyle name="_S10 Workstation" xfId="452" xr:uid="{00000000-0005-0000-0000-0000B3010000}"/>
    <cellStyle name="_Sample_MGT system_SSL Oct 3" xfId="453" xr:uid="{00000000-0005-0000-0000-0000B4010000}"/>
    <cellStyle name="_SBBs" xfId="454" xr:uid="{00000000-0005-0000-0000-0000B5010000}"/>
    <cellStyle name="_Scorecard 1Q CDT 050330a" xfId="455" xr:uid="{00000000-0005-0000-0000-0000B6010000}"/>
    <cellStyle name="_Sept - Version 1" xfId="456" xr:uid="{00000000-0005-0000-0000-0000B7010000}"/>
    <cellStyle name="_Sept Game Plan Review" xfId="457" xr:uid="{00000000-0005-0000-0000-0000B8010000}"/>
    <cellStyle name="_SEVILLE Hierarchy code and CTO PN (08-25-08)" xfId="458" xr:uid="{00000000-0005-0000-0000-0000B9010000}"/>
    <cellStyle name="_SG GM Tracker Apr 06_v1" xfId="459" xr:uid="{00000000-0005-0000-0000-0000BA010000}"/>
    <cellStyle name="_SG GM Tracker Apr 06_v1_~6396567" xfId="460" xr:uid="{00000000-0005-0000-0000-0000BB010000}"/>
    <cellStyle name="_SG GM Tracker Apr 06_v1_~6396567 2" xfId="461" xr:uid="{00000000-0005-0000-0000-0000BC010000}"/>
    <cellStyle name="_SG GM Tracker Apr 06_v1_Sept - Version 1" xfId="462" xr:uid="{00000000-0005-0000-0000-0000BD010000}"/>
    <cellStyle name="_SG GM Tracker Mar 06" xfId="463" xr:uid="{00000000-0005-0000-0000-0000BE010000}"/>
    <cellStyle name="_SG GM Tracker Mar 06 v1" xfId="464" xr:uid="{00000000-0005-0000-0000-0000BF010000}"/>
    <cellStyle name="_SG GM Tracker Mar 06 v1_~6396567" xfId="465" xr:uid="{00000000-0005-0000-0000-0000C0010000}"/>
    <cellStyle name="_SG GM Tracker Mar 06 v1_~6396567 2" xfId="466" xr:uid="{00000000-0005-0000-0000-0000C1010000}"/>
    <cellStyle name="_SG GM Tracker Mar 06 v1_Sept - Version 1" xfId="467" xr:uid="{00000000-0005-0000-0000-0000C2010000}"/>
    <cellStyle name="_SG GM Tracker Mar 06_~6396567" xfId="468" xr:uid="{00000000-0005-0000-0000-0000C3010000}"/>
    <cellStyle name="_SG GM Tracker Mar 06_~6396567 2" xfId="469" xr:uid="{00000000-0005-0000-0000-0000C4010000}"/>
    <cellStyle name="_SG GM Tracker Mar 06_Sept - Version 1" xfId="470" xr:uid="{00000000-0005-0000-0000-0000C5010000}"/>
    <cellStyle name="_SG_Ops Package_0103 v3" xfId="471" xr:uid="{00000000-0005-0000-0000-0000C6010000}"/>
    <cellStyle name="_SG_Ops Package_0103 v3_~6396567" xfId="472" xr:uid="{00000000-0005-0000-0000-0000C7010000}"/>
    <cellStyle name="_SG_Ops Package_0103 v3_~6396567 2" xfId="473" xr:uid="{00000000-0005-0000-0000-0000C8010000}"/>
    <cellStyle name="_SG_Ops Package_0103 v3_Sept - Version 1" xfId="474" xr:uid="{00000000-0005-0000-0000-0000C9010000}"/>
    <cellStyle name="_Sgp Assessment_1Q '06_07_Apr 5th" xfId="475" xr:uid="{00000000-0005-0000-0000-0000CA010000}"/>
    <cellStyle name="_Sgp Assessment_1Q '06_07_Apr 7th" xfId="476" xr:uid="{00000000-0005-0000-0000-0000CB010000}"/>
    <cellStyle name="_Sgp Assessment_4Q '05_06_Apr 5th" xfId="477" xr:uid="{00000000-0005-0000-0000-0000CC010000}"/>
    <cellStyle name="_Sgp Cluster 1Q07FY Forecast - Apr 29 2006" xfId="478" xr:uid="{00000000-0005-0000-0000-0000CD010000}"/>
    <cellStyle name="_Sgp Cluster 1Q07FY Forecast - Apr 29 2006 2" xfId="479" xr:uid="{00000000-0005-0000-0000-0000CE010000}"/>
    <cellStyle name="_Sgp Cluster 1Q07FY Forecast - Apr 29 2006_~1062537" xfId="480" xr:uid="{00000000-0005-0000-0000-0000CF010000}"/>
    <cellStyle name="_Sgp Cluster 1Q07FY Forecast - Apr 29 2006_~1062537 2" xfId="481" xr:uid="{00000000-0005-0000-0000-0000D0010000}"/>
    <cellStyle name="_Sgp Cluster 1Q07FY Forecast - Apr 29 2006_~6396567" xfId="482" xr:uid="{00000000-0005-0000-0000-0000D1010000}"/>
    <cellStyle name="_Sgp Cluster 1Q07FY Forecast - Apr 29 2006_~6396567 2" xfId="483" xr:uid="{00000000-0005-0000-0000-0000D2010000}"/>
    <cellStyle name="_Sgp Cluster 1Q07FY Forecast - Apr 29 2006_Region Weekly Business review package v0.8 20060727" xfId="484" xr:uid="{00000000-0005-0000-0000-0000D3010000}"/>
    <cellStyle name="_Sgp Cluster 1Q07FY Forecast - Apr 29 2006_Region Weekly Business review package v0.8 20060727 2" xfId="485" xr:uid="{00000000-0005-0000-0000-0000D4010000}"/>
    <cellStyle name="_Sgp Cluster 1Q07FY Forecast - Apr 29 2006_Region Weekly Business review package v0.8 20060803" xfId="486" xr:uid="{00000000-0005-0000-0000-0000D5010000}"/>
    <cellStyle name="_Sgp Cluster 1Q07FY Forecast - Apr 29 2006_Region Weekly Business review package v0.8 20060803 2" xfId="487" xr:uid="{00000000-0005-0000-0000-0000D6010000}"/>
    <cellStyle name="_Sgp Cluster 1Q07FY Forecast - Apr 29 2006_Region Weekly Business review package v0.8(August 4th 2006)" xfId="488" xr:uid="{00000000-0005-0000-0000-0000D7010000}"/>
    <cellStyle name="_Sgp Cluster 1Q07FY Forecast - Apr 29 2006_Region Weekly Business review package v0.8(August 4th 2006) 2" xfId="489" xr:uid="{00000000-0005-0000-0000-0000D8010000}"/>
    <cellStyle name="_Sgp Cluster 1Q07FY Forecast - Apr 29 2006_Region Weekly Business review package_050906" xfId="490" xr:uid="{00000000-0005-0000-0000-0000D9010000}"/>
    <cellStyle name="_Sgp Cluster 1Q07FY Forecast - Apr 29 2006_Region Weekly Business review package_050906 2" xfId="491" xr:uid="{00000000-0005-0000-0000-0000DA010000}"/>
    <cellStyle name="_Sgp Cluster 1Q07FY Forecast - Apr 29 2006_Region Weekly Business review package_280806_ver1" xfId="492" xr:uid="{00000000-0005-0000-0000-0000DB010000}"/>
    <cellStyle name="_Sgp Cluster 1Q07FY Forecast - Apr 29 2006_Region Weekly Business review package_280806_ver1 2" xfId="493" xr:uid="{00000000-0005-0000-0000-0000DC010000}"/>
    <cellStyle name="_Sgp Cluster 1Q07FY Forecast - Apr 29 2006_Region Weekly Operations" xfId="494" xr:uid="{00000000-0005-0000-0000-0000DD010000}"/>
    <cellStyle name="_Sgp Cluster 1Q07FY Forecast - Apr 29 2006_Region Weekly Operations 2" xfId="495" xr:uid="{00000000-0005-0000-0000-0000DE010000}"/>
    <cellStyle name="_Sgp Cluster Fin Chart 1Q '06_07_May 17th" xfId="496" xr:uid="{00000000-0005-0000-0000-0000DF010000}"/>
    <cellStyle name="_Sheet1" xfId="497" xr:uid="{00000000-0005-0000-0000-0000E0010000}"/>
    <cellStyle name="_Sheet1_Affiliate Software" xfId="498" xr:uid="{00000000-0005-0000-0000-0000E1010000}"/>
    <cellStyle name="_Sheet1_AP S&amp;P PFV - Mac 09 v1.1" xfId="499" xr:uid="{00000000-0005-0000-0000-0000E2010000}"/>
    <cellStyle name="_Sheet1_AP S&amp;P PFV - Mac 09 v1.1 2" xfId="500" xr:uid="{00000000-0005-0000-0000-0000E3010000}"/>
    <cellStyle name="_Sheet1_Desktop" xfId="501" xr:uid="{00000000-0005-0000-0000-0000E4010000}"/>
    <cellStyle name="_Sheet1_Lenovo Services 2009-03-16a" xfId="502" xr:uid="{00000000-0005-0000-0000-0000E5010000}"/>
    <cellStyle name="_Sheet1_Lenovo Services 2009-03-16a 2" xfId="503" xr:uid="{00000000-0005-0000-0000-0000E6010000}"/>
    <cellStyle name="_Sheet1_LenovoCare" xfId="504" xr:uid="{00000000-0005-0000-0000-0000E7010000}"/>
    <cellStyle name="_Sheet1_LenovoCare 2" xfId="505" xr:uid="{00000000-0005-0000-0000-0000E8010000}"/>
    <cellStyle name="_Sheet1_LenovoCare_1" xfId="506" xr:uid="{00000000-0005-0000-0000-0000E9010000}"/>
    <cellStyle name="_Sheet1_Other" xfId="507" xr:uid="{00000000-0005-0000-0000-0000EA010000}"/>
    <cellStyle name="_Sheet1_Other 2" xfId="508" xr:uid="{00000000-0005-0000-0000-0000EB010000}"/>
    <cellStyle name="_Sheet1_ThinkpadProtection" xfId="509" xr:uid="{00000000-0005-0000-0000-0000EC010000}"/>
    <cellStyle name="_Sheet1_ThinkpadProtection 2" xfId="510" xr:uid="{00000000-0005-0000-0000-0000ED010000}"/>
    <cellStyle name="_Sheet1_ThinkPlus" xfId="511" xr:uid="{00000000-0005-0000-0000-0000EE010000}"/>
    <cellStyle name="_Sheet1_ThinkPlus 2" xfId="512" xr:uid="{00000000-0005-0000-0000-0000EF010000}"/>
    <cellStyle name="_Sheet1_ThinkPlus_1" xfId="513" xr:uid="{00000000-0005-0000-0000-0000F0010000}"/>
    <cellStyle name="_Sheet2" xfId="514" xr:uid="{00000000-0005-0000-0000-0000F1010000}"/>
    <cellStyle name="_Sheet2_AP S&amp;P PFV - Mac 09 v1.1" xfId="515" xr:uid="{00000000-0005-0000-0000-0000F2010000}"/>
    <cellStyle name="_Sheet2_Lenovo Services 2009-03-16a" xfId="516" xr:uid="{00000000-0005-0000-0000-0000F3010000}"/>
    <cellStyle name="_Sheet4" xfId="517" xr:uid="{00000000-0005-0000-0000-0000F4010000}"/>
    <cellStyle name="_Silo Apr" xfId="518" xr:uid="{00000000-0005-0000-0000-0000F5010000}"/>
    <cellStyle name="_Silo Template" xfId="519" xr:uid="{00000000-0005-0000-0000-0000F6010000}"/>
    <cellStyle name="_Silo Template Weekly Feb 8th" xfId="520" xr:uid="{00000000-0005-0000-0000-0000F7010000}"/>
    <cellStyle name="_Silo Template Weekly Mar 8th_Asean" xfId="521" xr:uid="{00000000-0005-0000-0000-0000F8010000}"/>
    <cellStyle name="_SL-BN 1Q 0607 Forecast - June 2006" xfId="522" xr:uid="{00000000-0005-0000-0000-0000F9010000}"/>
    <cellStyle name="_SL-BN 1Q 0607 Forecast - June 2006 2" xfId="523" xr:uid="{00000000-0005-0000-0000-0000FA010000}"/>
    <cellStyle name="_Software" xfId="524" xr:uid="{00000000-0005-0000-0000-0000FB010000}"/>
    <cellStyle name="_Sowmya PPt for ravi marvah" xfId="525" xr:uid="{00000000-0005-0000-0000-0000FC010000}"/>
    <cellStyle name="_Sowmya PPt for ravi marvah 2" xfId="526" xr:uid="{00000000-0005-0000-0000-0000FD010000}"/>
    <cellStyle name="_SSP &amp; VISUALS ASEAN TARGET" xfId="527" xr:uid="{00000000-0005-0000-0000-0000FE010000}"/>
    <cellStyle name="_SSP and VISUAL Operations" xfId="528" xr:uid="{00000000-0005-0000-0000-0000FF010000}"/>
    <cellStyle name="_Submission Template" xfId="529" xr:uid="{00000000-0005-0000-0000-000000020000}"/>
    <cellStyle name="_Summary Format" xfId="530" xr:uid="{00000000-0005-0000-0000-000001020000}"/>
    <cellStyle name="_Summary of expenses" xfId="531" xr:uid="{00000000-0005-0000-0000-000002020000}"/>
    <cellStyle name="_Summary of expenses 2" xfId="532" xr:uid="{00000000-0005-0000-0000-000003020000}"/>
    <cellStyle name="_SWAPNA" xfId="533" xr:uid="{00000000-0005-0000-0000-000004020000}"/>
    <cellStyle name="_TFT PPR Proposal price 0325" xfId="534" xr:uid="{00000000-0005-0000-0000-000005020000}"/>
    <cellStyle name="_TFT PPR Proposal price 0325 2" xfId="535" xr:uid="{00000000-0005-0000-0000-000006020000}"/>
    <cellStyle name="_TFT PPR Proposal price 0325_August - BPR Charts" xfId="536" xr:uid="{00000000-0005-0000-0000-000007020000}"/>
    <cellStyle name="_TFT PPR Proposal price 0325_August - BPR Charts 2" xfId="537" xr:uid="{00000000-0005-0000-0000-000008020000}"/>
    <cellStyle name="_TFT PPR Proposal price 0325_BU format" xfId="538" xr:uid="{00000000-0005-0000-0000-000009020000}"/>
    <cellStyle name="_TFT PPR Proposal price 0325_BU format 2" xfId="539" xr:uid="{00000000-0005-0000-0000-00000A020000}"/>
    <cellStyle name="_TFT PPR Proposal price 0325_Exp Template for Aug Game Plan" xfId="540" xr:uid="{00000000-0005-0000-0000-00000B020000}"/>
    <cellStyle name="_TFT PPR Proposal price 0325_Exp Template for Aug Game Plan 2" xfId="541" xr:uid="{00000000-0005-0000-0000-00000C020000}"/>
    <cellStyle name="_TFT PPR Proposal price 0325_Revised TR_Ver1" xfId="542" xr:uid="{00000000-0005-0000-0000-00000D020000}"/>
    <cellStyle name="_TFT PPR Proposal price 0325_Revised TR_Ver1 2" xfId="543" xr:uid="{00000000-0005-0000-0000-00000E020000}"/>
    <cellStyle name="_TFT PPR Proposal price 0325_Sales Assessment" xfId="544" xr:uid="{00000000-0005-0000-0000-00000F020000}"/>
    <cellStyle name="_TFT PPR Proposal price 0325_Sales Assessment 2" xfId="545" xr:uid="{00000000-0005-0000-0000-000010020000}"/>
    <cellStyle name="_TFT PPR Proposal price 0325_Sept - Version 1" xfId="546" xr:uid="{00000000-0005-0000-0000-000011020000}"/>
    <cellStyle name="_TFT PPR Proposal price 0325_Sept - Version 1 2" xfId="547" xr:uid="{00000000-0005-0000-0000-000012020000}"/>
    <cellStyle name="_TFT PPR Proposal price 0325_Sept Game Plan Review" xfId="548" xr:uid="{00000000-0005-0000-0000-000013020000}"/>
    <cellStyle name="_TFT PPR Proposal price 0325_Sept Game Plan Review 2" xfId="549" xr:uid="{00000000-0005-0000-0000-000014020000}"/>
    <cellStyle name="_ThinkCentre" xfId="550" xr:uid="{00000000-0005-0000-0000-000015020000}"/>
    <cellStyle name="_ThinkCentre_Lenovo Notebook S9 S10 G530" xfId="551" xr:uid="{00000000-0005-0000-0000-000016020000}"/>
    <cellStyle name="_ThinkCentre_May 09 PCM File with RRP- ANZ V2" xfId="552" xr:uid="{00000000-0005-0000-0000-000017020000}"/>
    <cellStyle name="_ThinkCentre_ThinkPad." xfId="553" xr:uid="{00000000-0005-0000-0000-000018020000}"/>
    <cellStyle name="_ThinkPad SL by country-%" xfId="554" xr:uid="{00000000-0005-0000-0000-000019020000}"/>
    <cellStyle name="_ThinkPad." xfId="555" xr:uid="{00000000-0005-0000-0000-00001A020000}"/>
    <cellStyle name="_ThinkPlus" xfId="556" xr:uid="{00000000-0005-0000-0000-00001B020000}"/>
    <cellStyle name="_ThinkStation" xfId="557" xr:uid="{00000000-0005-0000-0000-00001C020000}"/>
    <cellStyle name="_ThinkStation_TMCTP_March_10_Mar_2009" xfId="558" xr:uid="{00000000-0005-0000-0000-00001D020000}"/>
    <cellStyle name="_ThinkStation_TMCTP_March_10_Mar_2009 2" xfId="559" xr:uid="{00000000-0005-0000-0000-00001E020000}"/>
    <cellStyle name="_TM CTP2a" xfId="560" xr:uid="{00000000-0005-0000-0000-00001F020000}"/>
    <cellStyle name="_TO&amp;S 020506" xfId="561" xr:uid="{00000000-0005-0000-0000-000020020000}"/>
    <cellStyle name="_TO&amp;S Scorecard 3Q-2005_050801" xfId="562" xr:uid="{00000000-0005-0000-0000-000021020000}"/>
    <cellStyle name="_TO&amp;S_3Q HW Track by region" xfId="563" xr:uid="{00000000-0005-0000-0000-000022020000}"/>
    <cellStyle name="_Top 10" xfId="564" xr:uid="{00000000-0005-0000-0000-000023020000}"/>
    <cellStyle name="_Top 10 2" xfId="565" xr:uid="{00000000-0005-0000-0000-000024020000}"/>
    <cellStyle name="_Top 10_May businesscase-STE revsd 7th May" xfId="566" xr:uid="{00000000-0005-0000-0000-000025020000}"/>
    <cellStyle name="_Top 10_May businesscase-STE revsd 7th May 2" xfId="567" xr:uid="{00000000-0005-0000-0000-000026020000}"/>
    <cellStyle name="_Trans 3 q-KK Final" xfId="568" xr:uid="{00000000-0005-0000-0000-000027020000}"/>
    <cellStyle name="_Trans 3 q-KK Final 2" xfId="569" xr:uid="{00000000-0005-0000-0000-000028020000}"/>
    <cellStyle name="_trans first cut Q2" xfId="570" xr:uid="{00000000-0005-0000-0000-000029020000}"/>
    <cellStyle name="_trans first cut Q2 2" xfId="571" xr:uid="{00000000-0005-0000-0000-00002A020000}"/>
    <cellStyle name="_transactional q1 cut may" xfId="572" xr:uid="{00000000-0005-0000-0000-00002B020000}"/>
    <cellStyle name="_TvsR" xfId="573" xr:uid="{00000000-0005-0000-0000-00002C020000}"/>
    <cellStyle name="_TvsR 2" xfId="574" xr:uid="{00000000-0005-0000-0000-00002D020000}"/>
    <cellStyle name="_TVT" xfId="575" xr:uid="{00000000-0005-0000-0000-00002E020000}"/>
    <cellStyle name="_VLH Master List Jan2009_v2" xfId="576" xr:uid="{00000000-0005-0000-0000-00002F020000}"/>
    <cellStyle name="_Warranty" xfId="577" xr:uid="{00000000-0005-0000-0000-000030020000}"/>
    <cellStyle name="_Warranty Matrix 2006 - Publish with Delegation Change" xfId="578" xr:uid="{00000000-0005-0000-0000-000031020000}"/>
    <cellStyle name="_Weekly EUCA" xfId="579" xr:uid="{00000000-0005-0000-0000-000032020000}"/>
    <cellStyle name="_Weekly Financial Assessment" xfId="580" xr:uid="{00000000-0005-0000-0000-000033020000}"/>
    <cellStyle name="_Weekly MGT System Dec 6" xfId="581" xr:uid="{00000000-0005-0000-0000-000034020000}"/>
    <cellStyle name="_Weekly MGT system_SSL Dec 07(Korea)" xfId="582" xr:uid="{00000000-0005-0000-0000-000035020000}"/>
    <cellStyle name="_Winter Plan_Final Submission" xfId="583" xr:uid="{00000000-0005-0000-0000-000036020000}"/>
    <cellStyle name="_Wkn_010607_GMPackage I&amp;E" xfId="584" xr:uid="{00000000-0005-0000-0000-000037020000}"/>
    <cellStyle name="_Wkn_010607_GMPackage I&amp;E 2" xfId="585" xr:uid="{00000000-0005-0000-0000-000038020000}"/>
    <cellStyle name="_Wkn_080607_GMPackage I&amp;E" xfId="586" xr:uid="{00000000-0005-0000-0000-000039020000}"/>
    <cellStyle name="_Wkn_080607_GMPackage I&amp;E 2" xfId="587" xr:uid="{00000000-0005-0000-0000-00003A020000}"/>
    <cellStyle name="_Wkn_230506_GMPackage ver1" xfId="588" xr:uid="{00000000-0005-0000-0000-00003B020000}"/>
    <cellStyle name="_Wkn_230506_GMPackage ver1 2" xfId="589" xr:uid="{00000000-0005-0000-0000-00003C020000}"/>
    <cellStyle name="_Wkn_Q10607_GMPackage" xfId="590" xr:uid="{00000000-0005-0000-0000-00003D020000}"/>
    <cellStyle name="_Wkn_Q10607_GMPackage_~6396567" xfId="591" xr:uid="{00000000-0005-0000-0000-00003E020000}"/>
    <cellStyle name="_Wkn_Q10607_GMPackage_~6396567 2" xfId="592" xr:uid="{00000000-0005-0000-0000-00003F020000}"/>
    <cellStyle name="_Wkn_Q10607_GMPackage_Sept - Version 1" xfId="593" xr:uid="{00000000-0005-0000-0000-000040020000}"/>
    <cellStyle name="_建立特征-2-TOTAL CV AND ID to richard for print definition_20070827" xfId="594" xr:uid="{00000000-0005-0000-0000-000041020000}"/>
    <cellStyle name="_案件リスト0630_31 r1" xfId="595" xr:uid="{00000000-0005-0000-0000-000042020000}"/>
    <cellStyle name="0,0_x000d__x000a_NA_x000d__x000a_" xfId="596" xr:uid="{00000000-0005-0000-0000-000043020000}"/>
    <cellStyle name="0,0_x000d__x000a_NA_x000d__x000a_ 2 6" xfId="1292" xr:uid="{00000000-0005-0000-0000-000044020000}"/>
    <cellStyle name="20% - Accent1 2" xfId="1312" xr:uid="{00000000-0005-0000-0000-000045020000}"/>
    <cellStyle name="20% - Accent2 2" xfId="1316" xr:uid="{00000000-0005-0000-0000-000046020000}"/>
    <cellStyle name="20% - Accent3 2" xfId="1320" xr:uid="{00000000-0005-0000-0000-000047020000}"/>
    <cellStyle name="20% - Accent4 2" xfId="1324" xr:uid="{00000000-0005-0000-0000-000048020000}"/>
    <cellStyle name="20% - Accent5 2" xfId="1328" xr:uid="{00000000-0005-0000-0000-000049020000}"/>
    <cellStyle name="20% - Accent6 2" xfId="1332" xr:uid="{00000000-0005-0000-0000-00004A020000}"/>
    <cellStyle name="20% - アクセント 1" xfId="597" xr:uid="{00000000-0005-0000-0000-00004B020000}"/>
    <cellStyle name="20% - アクセント 2" xfId="598" xr:uid="{00000000-0005-0000-0000-00004C020000}"/>
    <cellStyle name="20% - アクセント 3" xfId="599" xr:uid="{00000000-0005-0000-0000-00004D020000}"/>
    <cellStyle name="20% - アクセント 4" xfId="600" xr:uid="{00000000-0005-0000-0000-00004E020000}"/>
    <cellStyle name="20% - アクセント 5" xfId="601" xr:uid="{00000000-0005-0000-0000-00004F020000}"/>
    <cellStyle name="20% - アクセント 6" xfId="602" xr:uid="{00000000-0005-0000-0000-000050020000}"/>
    <cellStyle name="20% - 강조색1" xfId="603" xr:uid="{00000000-0005-0000-0000-000051020000}"/>
    <cellStyle name="20% - 강조색2" xfId="604" xr:uid="{00000000-0005-0000-0000-000052020000}"/>
    <cellStyle name="20% - 강조색3" xfId="605" xr:uid="{00000000-0005-0000-0000-000053020000}"/>
    <cellStyle name="20% - 강조색4" xfId="606" xr:uid="{00000000-0005-0000-0000-000054020000}"/>
    <cellStyle name="20% - 강조색5" xfId="607" xr:uid="{00000000-0005-0000-0000-000055020000}"/>
    <cellStyle name="20% - 강조색6" xfId="608" xr:uid="{00000000-0005-0000-0000-000056020000}"/>
    <cellStyle name="20% - 强调文字颜色 1" xfId="609" xr:uid="{00000000-0005-0000-0000-000057020000}"/>
    <cellStyle name="20% - 强调文字颜色 2" xfId="610" xr:uid="{00000000-0005-0000-0000-000058020000}"/>
    <cellStyle name="20% - 强调文字颜色 3" xfId="611" xr:uid="{00000000-0005-0000-0000-000059020000}"/>
    <cellStyle name="20% - 强调文字颜色 4" xfId="612" xr:uid="{00000000-0005-0000-0000-00005A020000}"/>
    <cellStyle name="20% - 强调文字颜色 5" xfId="613" xr:uid="{00000000-0005-0000-0000-00005B020000}"/>
    <cellStyle name="20% - 强调文字颜色 6" xfId="614" xr:uid="{00000000-0005-0000-0000-00005C020000}"/>
    <cellStyle name="3232" xfId="615" xr:uid="{00000000-0005-0000-0000-00005D020000}"/>
    <cellStyle name="3232 2" xfId="616" xr:uid="{00000000-0005-0000-0000-00005E020000}"/>
    <cellStyle name="33" xfId="617" xr:uid="{00000000-0005-0000-0000-00005F020000}"/>
    <cellStyle name="40% - Accent1 2" xfId="1313" xr:uid="{00000000-0005-0000-0000-000060020000}"/>
    <cellStyle name="40% - Accent2 2" xfId="1317" xr:uid="{00000000-0005-0000-0000-000061020000}"/>
    <cellStyle name="40% - Accent3 2" xfId="1321" xr:uid="{00000000-0005-0000-0000-000062020000}"/>
    <cellStyle name="40% - Accent4 2" xfId="1325" xr:uid="{00000000-0005-0000-0000-000063020000}"/>
    <cellStyle name="40% - Accent5 2" xfId="1329" xr:uid="{00000000-0005-0000-0000-000064020000}"/>
    <cellStyle name="40% - Accent6 2" xfId="1333" xr:uid="{00000000-0005-0000-0000-000065020000}"/>
    <cellStyle name="40% - アクセント 1" xfId="618" xr:uid="{00000000-0005-0000-0000-000066020000}"/>
    <cellStyle name="40% - アクセント 2" xfId="619" xr:uid="{00000000-0005-0000-0000-000067020000}"/>
    <cellStyle name="40% - アクセント 3" xfId="620" xr:uid="{00000000-0005-0000-0000-000068020000}"/>
    <cellStyle name="40% - アクセント 4" xfId="621" xr:uid="{00000000-0005-0000-0000-000069020000}"/>
    <cellStyle name="40% - アクセント 5" xfId="622" xr:uid="{00000000-0005-0000-0000-00006A020000}"/>
    <cellStyle name="40% - アクセント 6" xfId="623" xr:uid="{00000000-0005-0000-0000-00006B020000}"/>
    <cellStyle name="40% - 강조색1" xfId="624" xr:uid="{00000000-0005-0000-0000-00006C020000}"/>
    <cellStyle name="40% - 강조색2" xfId="625" xr:uid="{00000000-0005-0000-0000-00006D020000}"/>
    <cellStyle name="40% - 강조색3" xfId="626" xr:uid="{00000000-0005-0000-0000-00006E020000}"/>
    <cellStyle name="40% - 강조색4" xfId="627" xr:uid="{00000000-0005-0000-0000-00006F020000}"/>
    <cellStyle name="40% - 강조색5" xfId="628" xr:uid="{00000000-0005-0000-0000-000070020000}"/>
    <cellStyle name="40% - 강조색6" xfId="629" xr:uid="{00000000-0005-0000-0000-000071020000}"/>
    <cellStyle name="40% - 强调文字颜色 1" xfId="630" xr:uid="{00000000-0005-0000-0000-000072020000}"/>
    <cellStyle name="40% - 强调文字颜色 2" xfId="631" xr:uid="{00000000-0005-0000-0000-000073020000}"/>
    <cellStyle name="40% - 强调文字颜色 3" xfId="632" xr:uid="{00000000-0005-0000-0000-000074020000}"/>
    <cellStyle name="40% - 强调文字颜色 4" xfId="633" xr:uid="{00000000-0005-0000-0000-000075020000}"/>
    <cellStyle name="40% - 强调文字颜色 5" xfId="634" xr:uid="{00000000-0005-0000-0000-000076020000}"/>
    <cellStyle name="40% - 强调文字颜色 6" xfId="635" xr:uid="{00000000-0005-0000-0000-000077020000}"/>
    <cellStyle name="60% - Accent1 2" xfId="1314" xr:uid="{00000000-0005-0000-0000-000078020000}"/>
    <cellStyle name="60% - Accent2 2" xfId="1318" xr:uid="{00000000-0005-0000-0000-000079020000}"/>
    <cellStyle name="60% - Accent3 2" xfId="1322" xr:uid="{00000000-0005-0000-0000-00007A020000}"/>
    <cellStyle name="60% - Accent4 2" xfId="1326" xr:uid="{00000000-0005-0000-0000-00007B020000}"/>
    <cellStyle name="60% - Accent5 2" xfId="1330" xr:uid="{00000000-0005-0000-0000-00007C020000}"/>
    <cellStyle name="60% - Accent6 2" xfId="1334" xr:uid="{00000000-0005-0000-0000-00007D020000}"/>
    <cellStyle name="60% - アクセント 1" xfId="636" xr:uid="{00000000-0005-0000-0000-00007E020000}"/>
    <cellStyle name="60% - アクセント 2" xfId="637" xr:uid="{00000000-0005-0000-0000-00007F020000}"/>
    <cellStyle name="60% - アクセント 3" xfId="638" xr:uid="{00000000-0005-0000-0000-000080020000}"/>
    <cellStyle name="60% - アクセント 4" xfId="639" xr:uid="{00000000-0005-0000-0000-000081020000}"/>
    <cellStyle name="60% - アクセント 5" xfId="640" xr:uid="{00000000-0005-0000-0000-000082020000}"/>
    <cellStyle name="60% - アクセント 6" xfId="641" xr:uid="{00000000-0005-0000-0000-000083020000}"/>
    <cellStyle name="60% - 강조색1" xfId="642" xr:uid="{00000000-0005-0000-0000-000084020000}"/>
    <cellStyle name="60% - 강조색2" xfId="643" xr:uid="{00000000-0005-0000-0000-000085020000}"/>
    <cellStyle name="60% - 강조색3" xfId="644" xr:uid="{00000000-0005-0000-0000-000086020000}"/>
    <cellStyle name="60% - 강조색4" xfId="645" xr:uid="{00000000-0005-0000-0000-000087020000}"/>
    <cellStyle name="60% - 강조색5" xfId="646" xr:uid="{00000000-0005-0000-0000-000088020000}"/>
    <cellStyle name="60% - 강조색6" xfId="647" xr:uid="{00000000-0005-0000-0000-000089020000}"/>
    <cellStyle name="60% - 强调文字颜色 1" xfId="648" xr:uid="{00000000-0005-0000-0000-00008A020000}"/>
    <cellStyle name="60% - 强调文字颜色 2" xfId="649" xr:uid="{00000000-0005-0000-0000-00008B020000}"/>
    <cellStyle name="60% - 强调文字颜色 3" xfId="650" xr:uid="{00000000-0005-0000-0000-00008C020000}"/>
    <cellStyle name="60% - 强调文字颜色 4" xfId="651" xr:uid="{00000000-0005-0000-0000-00008D020000}"/>
    <cellStyle name="60% - 强调文字颜色 5" xfId="652" xr:uid="{00000000-0005-0000-0000-00008E020000}"/>
    <cellStyle name="60% - 强调文字颜色 6" xfId="653" xr:uid="{00000000-0005-0000-0000-00008F020000}"/>
    <cellStyle name="Accent1 2" xfId="1311" xr:uid="{00000000-0005-0000-0000-000090020000}"/>
    <cellStyle name="Accent2 2" xfId="1315" xr:uid="{00000000-0005-0000-0000-000091020000}"/>
    <cellStyle name="Accent3 2" xfId="1319" xr:uid="{00000000-0005-0000-0000-000092020000}"/>
    <cellStyle name="Accent4 2" xfId="1323" xr:uid="{00000000-0005-0000-0000-000093020000}"/>
    <cellStyle name="Accent5 2" xfId="1327" xr:uid="{00000000-0005-0000-0000-000094020000}"/>
    <cellStyle name="Accent6 2" xfId="1331" xr:uid="{00000000-0005-0000-0000-000095020000}"/>
    <cellStyle name="AutoFormat Options" xfId="654" xr:uid="{00000000-0005-0000-0000-000096020000}"/>
    <cellStyle name="AutoFormat Options 2" xfId="655" xr:uid="{00000000-0005-0000-0000-000097020000}"/>
    <cellStyle name="Bad 2" xfId="1300" xr:uid="{00000000-0005-0000-0000-000098020000}"/>
    <cellStyle name="Calc Currency (0)" xfId="656" xr:uid="{00000000-0005-0000-0000-000099020000}"/>
    <cellStyle name="Calc Currency (2)" xfId="657" xr:uid="{00000000-0005-0000-0000-00009A020000}"/>
    <cellStyle name="Calc Percent (0)" xfId="658" xr:uid="{00000000-0005-0000-0000-00009B020000}"/>
    <cellStyle name="Calc Percent (1)" xfId="659" xr:uid="{00000000-0005-0000-0000-00009C020000}"/>
    <cellStyle name="Calc Percent (2)" xfId="660" xr:uid="{00000000-0005-0000-0000-00009D020000}"/>
    <cellStyle name="Calc Units (0)" xfId="661" xr:uid="{00000000-0005-0000-0000-00009E020000}"/>
    <cellStyle name="Calc Units (1)" xfId="662" xr:uid="{00000000-0005-0000-0000-00009F020000}"/>
    <cellStyle name="Calc Units (2)" xfId="663" xr:uid="{00000000-0005-0000-0000-0000A0020000}"/>
    <cellStyle name="Calculation 2" xfId="1304" xr:uid="{00000000-0005-0000-0000-0000A1020000}"/>
    <cellStyle name="Check Cell 2" xfId="1306" xr:uid="{00000000-0005-0000-0000-0000A2020000}"/>
    <cellStyle name="Comma" xfId="1288" builtinId="3"/>
    <cellStyle name="Comma (2)" xfId="665" xr:uid="{00000000-0005-0000-0000-0000A4020000}"/>
    <cellStyle name="Comma (2) 2" xfId="666" xr:uid="{00000000-0005-0000-0000-0000A5020000}"/>
    <cellStyle name="Comma [00]" xfId="667" xr:uid="{00000000-0005-0000-0000-0000A6020000}"/>
    <cellStyle name="Comma 2" xfId="10" xr:uid="{00000000-0005-0000-0000-0000A7020000}"/>
    <cellStyle name="Comma 2 2" xfId="669" xr:uid="{00000000-0005-0000-0000-0000A8020000}"/>
    <cellStyle name="Comma 2 3" xfId="668" xr:uid="{00000000-0005-0000-0000-0000A9020000}"/>
    <cellStyle name="Comma 2 4" xfId="1397" xr:uid="{84126836-75EC-4D54-A4FD-52E2EDCC5F83}"/>
    <cellStyle name="Comma 3" xfId="670" xr:uid="{00000000-0005-0000-0000-0000AA020000}"/>
    <cellStyle name="Comma 4" xfId="664" xr:uid="{00000000-0005-0000-0000-0000AB020000}"/>
    <cellStyle name="Comma 5" xfId="1396" xr:uid="{A61740F5-2986-41E2-982D-4C1DE079605A}"/>
    <cellStyle name="Comma0" xfId="671" xr:uid="{00000000-0005-0000-0000-0000AC020000}"/>
    <cellStyle name="Currency [00]" xfId="672" xr:uid="{00000000-0005-0000-0000-0000AD020000}"/>
    <cellStyle name="Currency 2" xfId="9" xr:uid="{00000000-0005-0000-0000-0000AE020000}"/>
    <cellStyle name="Currency 2 2" xfId="674" xr:uid="{00000000-0005-0000-0000-0000AF020000}"/>
    <cellStyle name="Currency 2 3" xfId="673" xr:uid="{00000000-0005-0000-0000-0000B0020000}"/>
    <cellStyle name="Currency 3" xfId="675" xr:uid="{00000000-0005-0000-0000-0000B1020000}"/>
    <cellStyle name="Currency 4" xfId="12" xr:uid="{00000000-0005-0000-0000-0000B2020000}"/>
    <cellStyle name="Currency 4 2" xfId="676" xr:uid="{00000000-0005-0000-0000-0000B3020000}"/>
    <cellStyle name="Currency0" xfId="677" xr:uid="{00000000-0005-0000-0000-0000B4020000}"/>
    <cellStyle name="custom" xfId="678" xr:uid="{00000000-0005-0000-0000-0000B5020000}"/>
    <cellStyle name="custom 2" xfId="679" xr:uid="{00000000-0005-0000-0000-0000B6020000}"/>
    <cellStyle name="Date" xfId="680" xr:uid="{00000000-0005-0000-0000-0000B7020000}"/>
    <cellStyle name="Date 2" xfId="681" xr:uid="{00000000-0005-0000-0000-0000B8020000}"/>
    <cellStyle name="Date Short" xfId="682" xr:uid="{00000000-0005-0000-0000-0000B9020000}"/>
    <cellStyle name="Date_May businesscase-STE revsd 7th May" xfId="683" xr:uid="{00000000-0005-0000-0000-0000BA020000}"/>
    <cellStyle name="DELTA" xfId="684" xr:uid="{00000000-0005-0000-0000-0000BB020000}"/>
    <cellStyle name="Enter Currency (0)" xfId="685" xr:uid="{00000000-0005-0000-0000-0000BC020000}"/>
    <cellStyle name="Enter Currency (2)" xfId="686" xr:uid="{00000000-0005-0000-0000-0000BD020000}"/>
    <cellStyle name="Enter Units (0)" xfId="687" xr:uid="{00000000-0005-0000-0000-0000BE020000}"/>
    <cellStyle name="Enter Units (1)" xfId="688" xr:uid="{00000000-0005-0000-0000-0000BF020000}"/>
    <cellStyle name="Enter Units (2)" xfId="689" xr:uid="{00000000-0005-0000-0000-0000C0020000}"/>
    <cellStyle name="entry" xfId="690" xr:uid="{00000000-0005-0000-0000-0000C1020000}"/>
    <cellStyle name="Estilo 1" xfId="691" xr:uid="{00000000-0005-0000-0000-0000C2020000}"/>
    <cellStyle name="Euro" xfId="692" xr:uid="{00000000-0005-0000-0000-0000C3020000}"/>
    <cellStyle name="Explanatory Text 2" xfId="15" xr:uid="{00000000-0005-0000-0000-0000C4020000}"/>
    <cellStyle name="Explanatory Text 2 2" xfId="1358" xr:uid="{00000000-0005-0000-0000-0000C5020000}"/>
    <cellStyle name="Explanatory Text 3" xfId="8" xr:uid="{00000000-0005-0000-0000-0000C6020000}"/>
    <cellStyle name="Explanatory Text 4" xfId="1309" xr:uid="{00000000-0005-0000-0000-0000C7020000}"/>
    <cellStyle name="Fixed" xfId="693" xr:uid="{00000000-0005-0000-0000-0000C8020000}"/>
    <cellStyle name="Good 2" xfId="1299" xr:uid="{00000000-0005-0000-0000-0000C9020000}"/>
    <cellStyle name="Grey" xfId="694" xr:uid="{00000000-0005-0000-0000-0000CA020000}"/>
    <cellStyle name="Header1" xfId="695" xr:uid="{00000000-0005-0000-0000-0000CB020000}"/>
    <cellStyle name="Header2" xfId="696" xr:uid="{00000000-0005-0000-0000-0000CC020000}"/>
    <cellStyle name="Header2 2" xfId="697" xr:uid="{00000000-0005-0000-0000-0000CD020000}"/>
    <cellStyle name="Header2 2 2" xfId="698" xr:uid="{00000000-0005-0000-0000-0000CE020000}"/>
    <cellStyle name="Heading 1 2" xfId="1295" xr:uid="{00000000-0005-0000-0000-0000CF020000}"/>
    <cellStyle name="Heading 2 2" xfId="1296" xr:uid="{00000000-0005-0000-0000-0000D0020000}"/>
    <cellStyle name="Heading 3 2" xfId="1297" xr:uid="{00000000-0005-0000-0000-0000D1020000}"/>
    <cellStyle name="Heading 4 2" xfId="1298" xr:uid="{00000000-0005-0000-0000-0000D2020000}"/>
    <cellStyle name="Heading1" xfId="699" xr:uid="{00000000-0005-0000-0000-0000D3020000}"/>
    <cellStyle name="Heading1 2" xfId="700" xr:uid="{00000000-0005-0000-0000-0000D4020000}"/>
    <cellStyle name="Heading2" xfId="701" xr:uid="{00000000-0005-0000-0000-0000D5020000}"/>
    <cellStyle name="Heading2 2" xfId="702" xr:uid="{00000000-0005-0000-0000-0000D6020000}"/>
    <cellStyle name="Input (2)" xfId="703" xr:uid="{00000000-0005-0000-0000-0000D7020000}"/>
    <cellStyle name="Input [yellow]" xfId="704" xr:uid="{00000000-0005-0000-0000-0000D8020000}"/>
    <cellStyle name="Input [yellow] 2" xfId="705" xr:uid="{00000000-0005-0000-0000-0000D9020000}"/>
    <cellStyle name="Input 10" xfId="1370" xr:uid="{00000000-0005-0000-0000-0000DA020000}"/>
    <cellStyle name="Input 11" xfId="1368" xr:uid="{00000000-0005-0000-0000-0000DB020000}"/>
    <cellStyle name="Input 12" xfId="1363" xr:uid="{00000000-0005-0000-0000-0000DC020000}"/>
    <cellStyle name="Input 13" xfId="1369" xr:uid="{00000000-0005-0000-0000-0000DD020000}"/>
    <cellStyle name="Input 14" xfId="1361" xr:uid="{00000000-0005-0000-0000-0000DE020000}"/>
    <cellStyle name="Input 15" xfId="1391" xr:uid="{7DAC4114-00BA-4606-8AB6-85A05A46500A}"/>
    <cellStyle name="Input 16" xfId="1392" xr:uid="{B6EF91EB-65DC-45F1-B3E5-E71BE1A4C0AF}"/>
    <cellStyle name="Input 2" xfId="1302" xr:uid="{00000000-0005-0000-0000-0000DF020000}"/>
    <cellStyle name="Input 3" xfId="1362" xr:uid="{00000000-0005-0000-0000-0000E0020000}"/>
    <cellStyle name="Input 4" xfId="1371" xr:uid="{00000000-0005-0000-0000-0000E1020000}"/>
    <cellStyle name="Input 5" xfId="1367" xr:uid="{00000000-0005-0000-0000-0000E2020000}"/>
    <cellStyle name="Input 6" xfId="1364" xr:uid="{00000000-0005-0000-0000-0000E3020000}"/>
    <cellStyle name="Input 7" xfId="1372" xr:uid="{00000000-0005-0000-0000-0000E4020000}"/>
    <cellStyle name="Input 8" xfId="1366" xr:uid="{00000000-0005-0000-0000-0000E5020000}"/>
    <cellStyle name="Input 9" xfId="1360" xr:uid="{00000000-0005-0000-0000-0000E6020000}"/>
    <cellStyle name="Inventory" xfId="706" xr:uid="{00000000-0005-0000-0000-0000E7020000}"/>
    <cellStyle name="Inventory 2" xfId="707" xr:uid="{00000000-0005-0000-0000-0000E8020000}"/>
    <cellStyle name="Ledger 17 x 11 in" xfId="708" xr:uid="{00000000-0005-0000-0000-0000E9020000}"/>
    <cellStyle name="Link Currency (0)" xfId="709" xr:uid="{00000000-0005-0000-0000-0000EA020000}"/>
    <cellStyle name="Link Currency (2)" xfId="710" xr:uid="{00000000-0005-0000-0000-0000EB020000}"/>
    <cellStyle name="Link Units (0)" xfId="711" xr:uid="{00000000-0005-0000-0000-0000EC020000}"/>
    <cellStyle name="Link Units (1)" xfId="712" xr:uid="{00000000-0005-0000-0000-0000ED020000}"/>
    <cellStyle name="Link Units (2)" xfId="713" xr:uid="{00000000-0005-0000-0000-0000EE020000}"/>
    <cellStyle name="Linked Cell 2" xfId="1305" xr:uid="{00000000-0005-0000-0000-0000EF020000}"/>
    <cellStyle name="Millares [0]_2AV_M_M " xfId="714" xr:uid="{00000000-0005-0000-0000-0000F0020000}"/>
    <cellStyle name="Millares_2AV_M_M " xfId="715" xr:uid="{00000000-0005-0000-0000-0000F1020000}"/>
    <cellStyle name="Milliers [0]_!!!GO" xfId="716" xr:uid="{00000000-0005-0000-0000-0000F2020000}"/>
    <cellStyle name="Milliers_!!!GO" xfId="717" xr:uid="{00000000-0005-0000-0000-0000F3020000}"/>
    <cellStyle name="Moneda [0]_2AV_M_M " xfId="718" xr:uid="{00000000-0005-0000-0000-0000F4020000}"/>
    <cellStyle name="Moneda_2AV_M_M " xfId="719" xr:uid="{00000000-0005-0000-0000-0000F5020000}"/>
    <cellStyle name="Mon閠aire [0]_!!!GO" xfId="720" xr:uid="{00000000-0005-0000-0000-0000F6020000}"/>
    <cellStyle name="Mon閠aire_!!!GO" xfId="721" xr:uid="{00000000-0005-0000-0000-0000F7020000}"/>
    <cellStyle name="Neutral 2" xfId="1301" xr:uid="{00000000-0005-0000-0000-0000F8020000}"/>
    <cellStyle name="New Times Roman" xfId="722" xr:uid="{00000000-0005-0000-0000-0000F9020000}"/>
    <cellStyle name="New Times Roman 2" xfId="723" xr:uid="{00000000-0005-0000-0000-0000FA020000}"/>
    <cellStyle name="no dec" xfId="724" xr:uid="{00000000-0005-0000-0000-0000FB020000}"/>
    <cellStyle name="Norm੎੎" xfId="725" xr:uid="{00000000-0005-0000-0000-0000FC020000}"/>
    <cellStyle name="Normal" xfId="0" builtinId="0"/>
    <cellStyle name="Normal - Style1" xfId="726" xr:uid="{00000000-0005-0000-0000-0000FE020000}"/>
    <cellStyle name="Normal 10" xfId="727" xr:uid="{00000000-0005-0000-0000-0000FF020000}"/>
    <cellStyle name="Normal 100" xfId="1393" xr:uid="{D19319E0-8B85-4C58-9A5C-2C1F258923F0}"/>
    <cellStyle name="Normal 101" xfId="728" xr:uid="{00000000-0005-0000-0000-000000030000}"/>
    <cellStyle name="Normal 101 2" xfId="729" xr:uid="{00000000-0005-0000-0000-000001030000}"/>
    <cellStyle name="Normal 102" xfId="730" xr:uid="{00000000-0005-0000-0000-000002030000}"/>
    <cellStyle name="Normal 102 2" xfId="731" xr:uid="{00000000-0005-0000-0000-000003030000}"/>
    <cellStyle name="Normal 103" xfId="732" xr:uid="{00000000-0005-0000-0000-000004030000}"/>
    <cellStyle name="Normal 103 2" xfId="733" xr:uid="{00000000-0005-0000-0000-000005030000}"/>
    <cellStyle name="Normal 104" xfId="734" xr:uid="{00000000-0005-0000-0000-000006030000}"/>
    <cellStyle name="Normal 104 2" xfId="735" xr:uid="{00000000-0005-0000-0000-000007030000}"/>
    <cellStyle name="Normal 105" xfId="736" xr:uid="{00000000-0005-0000-0000-000008030000}"/>
    <cellStyle name="Normal 105 2" xfId="737" xr:uid="{00000000-0005-0000-0000-000009030000}"/>
    <cellStyle name="Normal 106" xfId="738" xr:uid="{00000000-0005-0000-0000-00000A030000}"/>
    <cellStyle name="Normal 106 2" xfId="739" xr:uid="{00000000-0005-0000-0000-00000B030000}"/>
    <cellStyle name="Normal 107" xfId="740" xr:uid="{00000000-0005-0000-0000-00000C030000}"/>
    <cellStyle name="Normal 107 2" xfId="741" xr:uid="{00000000-0005-0000-0000-00000D030000}"/>
    <cellStyle name="Normal 108" xfId="742" xr:uid="{00000000-0005-0000-0000-00000E030000}"/>
    <cellStyle name="Normal 109" xfId="743" xr:uid="{00000000-0005-0000-0000-00000F030000}"/>
    <cellStyle name="Normal 109 2" xfId="744" xr:uid="{00000000-0005-0000-0000-000010030000}"/>
    <cellStyle name="Normal 11" xfId="14" xr:uid="{00000000-0005-0000-0000-000011030000}"/>
    <cellStyle name="Normal 11 2" xfId="7" xr:uid="{00000000-0005-0000-0000-000012030000}"/>
    <cellStyle name="Normal 11 2 2" xfId="1399" xr:uid="{D17676EC-48D9-4AE0-9127-5E5178A83079}"/>
    <cellStyle name="Normal 11 3" xfId="745" xr:uid="{00000000-0005-0000-0000-000013030000}"/>
    <cellStyle name="Normal 110" xfId="746" xr:uid="{00000000-0005-0000-0000-000014030000}"/>
    <cellStyle name="Normal 110 2" xfId="747" xr:uid="{00000000-0005-0000-0000-000015030000}"/>
    <cellStyle name="Normal 111" xfId="748" xr:uid="{00000000-0005-0000-0000-000016030000}"/>
    <cellStyle name="Normal 111 2" xfId="749" xr:uid="{00000000-0005-0000-0000-000017030000}"/>
    <cellStyle name="Normal 112" xfId="750" xr:uid="{00000000-0005-0000-0000-000018030000}"/>
    <cellStyle name="Normal 112 2" xfId="751" xr:uid="{00000000-0005-0000-0000-000019030000}"/>
    <cellStyle name="Normal 113" xfId="752" xr:uid="{00000000-0005-0000-0000-00001A030000}"/>
    <cellStyle name="Normal 113 2" xfId="753" xr:uid="{00000000-0005-0000-0000-00001B030000}"/>
    <cellStyle name="Normal 114" xfId="754" xr:uid="{00000000-0005-0000-0000-00001C030000}"/>
    <cellStyle name="Normal 114 2" xfId="755" xr:uid="{00000000-0005-0000-0000-00001D030000}"/>
    <cellStyle name="Normal 115" xfId="1400" xr:uid="{CF0DAABE-46A2-44FF-94D5-929C5CC96BBA}"/>
    <cellStyle name="Normal 116" xfId="1404" xr:uid="{4F25A52E-07CF-4B84-800C-2309BB5AE950}"/>
    <cellStyle name="Normal 117" xfId="1407" xr:uid="{5FFC0434-B8CB-4BD6-B12E-FB57F88C3513}"/>
    <cellStyle name="Normal 117 2" xfId="756" xr:uid="{00000000-0005-0000-0000-00001E030000}"/>
    <cellStyle name="Normal 117 3" xfId="757" xr:uid="{00000000-0005-0000-0000-00001F030000}"/>
    <cellStyle name="Normal 118" xfId="758" xr:uid="{00000000-0005-0000-0000-000020030000}"/>
    <cellStyle name="Normal 118 2" xfId="759" xr:uid="{00000000-0005-0000-0000-000021030000}"/>
    <cellStyle name="Normal 119" xfId="760" xr:uid="{00000000-0005-0000-0000-000022030000}"/>
    <cellStyle name="Normal 12" xfId="761" xr:uid="{00000000-0005-0000-0000-000023030000}"/>
    <cellStyle name="Normal 120" xfId="762" xr:uid="{00000000-0005-0000-0000-000024030000}"/>
    <cellStyle name="Normal 120 2" xfId="763" xr:uid="{00000000-0005-0000-0000-000025030000}"/>
    <cellStyle name="Normal 121" xfId="764" xr:uid="{00000000-0005-0000-0000-000026030000}"/>
    <cellStyle name="Normal 122" xfId="765" xr:uid="{00000000-0005-0000-0000-000027030000}"/>
    <cellStyle name="Normal 123" xfId="766" xr:uid="{00000000-0005-0000-0000-000028030000}"/>
    <cellStyle name="Normal 124" xfId="767" xr:uid="{00000000-0005-0000-0000-000029030000}"/>
    <cellStyle name="Normal 125" xfId="768" xr:uid="{00000000-0005-0000-0000-00002A030000}"/>
    <cellStyle name="Normal 126" xfId="769" xr:uid="{00000000-0005-0000-0000-00002B030000}"/>
    <cellStyle name="Normal 127" xfId="770" xr:uid="{00000000-0005-0000-0000-00002C030000}"/>
    <cellStyle name="Normal 128" xfId="771" xr:uid="{00000000-0005-0000-0000-00002D030000}"/>
    <cellStyle name="Normal 129" xfId="772" xr:uid="{00000000-0005-0000-0000-00002E030000}"/>
    <cellStyle name="Normal 13" xfId="773" xr:uid="{00000000-0005-0000-0000-00002F030000}"/>
    <cellStyle name="Normal 13 2" xfId="774" xr:uid="{00000000-0005-0000-0000-000030030000}"/>
    <cellStyle name="Normal 130" xfId="775" xr:uid="{00000000-0005-0000-0000-000031030000}"/>
    <cellStyle name="Normal 131" xfId="776" xr:uid="{00000000-0005-0000-0000-000032030000}"/>
    <cellStyle name="Normal 132" xfId="777" xr:uid="{00000000-0005-0000-0000-000033030000}"/>
    <cellStyle name="Normal 133" xfId="778" xr:uid="{00000000-0005-0000-0000-000034030000}"/>
    <cellStyle name="Normal 134" xfId="779" xr:uid="{00000000-0005-0000-0000-000035030000}"/>
    <cellStyle name="Normal 135" xfId="780" xr:uid="{00000000-0005-0000-0000-000036030000}"/>
    <cellStyle name="Normal 136" xfId="781" xr:uid="{00000000-0005-0000-0000-000037030000}"/>
    <cellStyle name="Normal 137" xfId="782" xr:uid="{00000000-0005-0000-0000-000038030000}"/>
    <cellStyle name="Normal 138" xfId="783" xr:uid="{00000000-0005-0000-0000-000039030000}"/>
    <cellStyle name="Normal 139" xfId="784" xr:uid="{00000000-0005-0000-0000-00003A030000}"/>
    <cellStyle name="Normal 139 2" xfId="785" xr:uid="{00000000-0005-0000-0000-00003B030000}"/>
    <cellStyle name="Normal 14" xfId="786" xr:uid="{00000000-0005-0000-0000-00003C030000}"/>
    <cellStyle name="Normal 140" xfId="787" xr:uid="{00000000-0005-0000-0000-00003D030000}"/>
    <cellStyle name="Normal 140 2" xfId="788" xr:uid="{00000000-0005-0000-0000-00003E030000}"/>
    <cellStyle name="Normal 141" xfId="789" xr:uid="{00000000-0005-0000-0000-00003F030000}"/>
    <cellStyle name="Normal 141 2" xfId="790" xr:uid="{00000000-0005-0000-0000-000040030000}"/>
    <cellStyle name="Normal 142" xfId="791" xr:uid="{00000000-0005-0000-0000-000041030000}"/>
    <cellStyle name="Normal 143" xfId="792" xr:uid="{00000000-0005-0000-0000-000042030000}"/>
    <cellStyle name="Normal 143 2" xfId="793" xr:uid="{00000000-0005-0000-0000-000043030000}"/>
    <cellStyle name="Normal 144" xfId="794" xr:uid="{00000000-0005-0000-0000-000044030000}"/>
    <cellStyle name="Normal 144 2" xfId="795" xr:uid="{00000000-0005-0000-0000-000045030000}"/>
    <cellStyle name="Normal 145" xfId="796" xr:uid="{00000000-0005-0000-0000-000046030000}"/>
    <cellStyle name="Normal 145 2" xfId="797" xr:uid="{00000000-0005-0000-0000-000047030000}"/>
    <cellStyle name="Normal 146" xfId="798" xr:uid="{00000000-0005-0000-0000-000048030000}"/>
    <cellStyle name="Normal 147" xfId="1405" xr:uid="{C338C27D-EF0E-4D44-B39D-9D7762CA2610}"/>
    <cellStyle name="Normal 148" xfId="1406" xr:uid="{DC1C9E2C-75A7-4815-AD33-DB4A881305B5}"/>
    <cellStyle name="Normal 149" xfId="1408" xr:uid="{E3CB80B5-069C-4D3C-94F8-54D1FAC9BC8B}"/>
    <cellStyle name="Normal 15" xfId="799" xr:uid="{00000000-0005-0000-0000-000049030000}"/>
    <cellStyle name="Normal 150" xfId="1410" xr:uid="{51615F73-888C-4464-9000-2C7CA12E31DA}"/>
    <cellStyle name="Normal 151" xfId="800" xr:uid="{00000000-0005-0000-0000-00004A030000}"/>
    <cellStyle name="Normal 152" xfId="801" xr:uid="{00000000-0005-0000-0000-00004B030000}"/>
    <cellStyle name="Normal 153" xfId="802" xr:uid="{00000000-0005-0000-0000-00004C030000}"/>
    <cellStyle name="Normal 154" xfId="803" xr:uid="{00000000-0005-0000-0000-00004D030000}"/>
    <cellStyle name="Normal 155" xfId="1412" xr:uid="{26945B09-AF83-46DC-9493-B378E56A6E26}"/>
    <cellStyle name="Normal 156" xfId="1411" xr:uid="{526440A6-0F8D-4AF2-861F-8D4C10ECD79A}"/>
    <cellStyle name="Normal 157" xfId="1409" xr:uid="{42BF770B-FB4F-48F0-88DB-FBDE93696B62}"/>
    <cellStyle name="Normal 158" xfId="1413" xr:uid="{C696EA15-A481-4A1E-B2C7-850AED6B38F0}"/>
    <cellStyle name="Normal 159" xfId="804" xr:uid="{00000000-0005-0000-0000-00004E030000}"/>
    <cellStyle name="Normal 159 2" xfId="805" xr:uid="{00000000-0005-0000-0000-00004F030000}"/>
    <cellStyle name="Normal 16" xfId="806" xr:uid="{00000000-0005-0000-0000-000050030000}"/>
    <cellStyle name="Normal 160" xfId="1414" xr:uid="{E7079F23-A247-4DD1-A3C9-6E0501BE95B4}"/>
    <cellStyle name="Normal 161" xfId="1415" xr:uid="{44401DEB-D2D8-466A-ADDF-7C3BDA5284FE}"/>
    <cellStyle name="Normal 162" xfId="1416" xr:uid="{1A724F14-CD8D-4681-9607-0F07CB5B9807}"/>
    <cellStyle name="Normal 163" xfId="1417" xr:uid="{ABD35582-C060-412E-889B-75631D105C3C}"/>
    <cellStyle name="Normal 164" xfId="1418" xr:uid="{CBD37CA1-193C-4931-8C65-1EC6F84BD551}"/>
    <cellStyle name="Normal 165" xfId="1419" xr:uid="{8324860F-9388-47CE-BAE4-1A5F04376DA9}"/>
    <cellStyle name="Normal 166" xfId="1420" xr:uid="{3D1BAAA6-60FD-4AF7-AADD-0E72D549CF62}"/>
    <cellStyle name="Normal 168" xfId="807" xr:uid="{00000000-0005-0000-0000-000051030000}"/>
    <cellStyle name="Normal 169" xfId="808" xr:uid="{00000000-0005-0000-0000-000052030000}"/>
    <cellStyle name="Normal 17" xfId="809" xr:uid="{00000000-0005-0000-0000-000053030000}"/>
    <cellStyle name="Normal 170" xfId="810" xr:uid="{00000000-0005-0000-0000-000054030000}"/>
    <cellStyle name="Normal 18" xfId="811" xr:uid="{00000000-0005-0000-0000-000055030000}"/>
    <cellStyle name="Normal 19" xfId="812" xr:uid="{00000000-0005-0000-0000-000056030000}"/>
    <cellStyle name="Normal 2" xfId="6" xr:uid="{00000000-0005-0000-0000-000057030000}"/>
    <cellStyle name="Normal 2 2" xfId="814" xr:uid="{00000000-0005-0000-0000-000058030000}"/>
    <cellStyle name="Normal 2 2 18" xfId="815" xr:uid="{00000000-0005-0000-0000-000059030000}"/>
    <cellStyle name="Normal 2 3" xfId="816" xr:uid="{00000000-0005-0000-0000-00005A030000}"/>
    <cellStyle name="Normal 2 4" xfId="817" xr:uid="{00000000-0005-0000-0000-00005B030000}"/>
    <cellStyle name="Normal 2 5" xfId="5" xr:uid="{00000000-0005-0000-0000-00005C030000}"/>
    <cellStyle name="Normal 2 5 2" xfId="4" xr:uid="{00000000-0005-0000-0000-00005D030000}"/>
    <cellStyle name="Normal 2 5 2 2" xfId="1398" xr:uid="{93DF16C6-96DF-4488-8128-80C392EEC542}"/>
    <cellStyle name="Normal 2 5 3" xfId="818" xr:uid="{00000000-0005-0000-0000-00005E030000}"/>
    <cellStyle name="Normal 2 6" xfId="819" xr:uid="{00000000-0005-0000-0000-00005F030000}"/>
    <cellStyle name="Normal 2 7" xfId="813" xr:uid="{00000000-0005-0000-0000-000060030000}"/>
    <cellStyle name="Normal 20" xfId="820" xr:uid="{00000000-0005-0000-0000-000061030000}"/>
    <cellStyle name="Normal 204" xfId="821" xr:uid="{00000000-0005-0000-0000-000062030000}"/>
    <cellStyle name="Normal 205" xfId="822" xr:uid="{00000000-0005-0000-0000-000063030000}"/>
    <cellStyle name="Normal 21" xfId="823" xr:uid="{00000000-0005-0000-0000-000064030000}"/>
    <cellStyle name="Normal 210" xfId="824" xr:uid="{00000000-0005-0000-0000-000065030000}"/>
    <cellStyle name="Normal 210 2" xfId="825" xr:uid="{00000000-0005-0000-0000-000066030000}"/>
    <cellStyle name="Normal 22" xfId="826" xr:uid="{00000000-0005-0000-0000-000067030000}"/>
    <cellStyle name="Normal 23" xfId="827" xr:uid="{00000000-0005-0000-0000-000068030000}"/>
    <cellStyle name="Normal 24" xfId="828" xr:uid="{00000000-0005-0000-0000-000069030000}"/>
    <cellStyle name="Normal 25" xfId="829" xr:uid="{00000000-0005-0000-0000-00006A030000}"/>
    <cellStyle name="Normal 26" xfId="830" xr:uid="{00000000-0005-0000-0000-00006B030000}"/>
    <cellStyle name="Normal 27" xfId="831" xr:uid="{00000000-0005-0000-0000-00006C030000}"/>
    <cellStyle name="Normal 275" xfId="832" xr:uid="{00000000-0005-0000-0000-00006D030000}"/>
    <cellStyle name="Normal 275 2" xfId="833" xr:uid="{00000000-0005-0000-0000-00006E030000}"/>
    <cellStyle name="Normal 276" xfId="834" xr:uid="{00000000-0005-0000-0000-00006F030000}"/>
    <cellStyle name="Normal 277" xfId="835" xr:uid="{00000000-0005-0000-0000-000070030000}"/>
    <cellStyle name="Normal 278" xfId="836" xr:uid="{00000000-0005-0000-0000-000071030000}"/>
    <cellStyle name="Normal 279" xfId="837" xr:uid="{00000000-0005-0000-0000-000072030000}"/>
    <cellStyle name="Normal 28" xfId="838" xr:uid="{00000000-0005-0000-0000-000073030000}"/>
    <cellStyle name="Normal 280" xfId="839" xr:uid="{00000000-0005-0000-0000-000074030000}"/>
    <cellStyle name="Normal 281" xfId="840" xr:uid="{00000000-0005-0000-0000-000075030000}"/>
    <cellStyle name="Normal 284" xfId="841" xr:uid="{00000000-0005-0000-0000-000076030000}"/>
    <cellStyle name="Normal 285" xfId="842" xr:uid="{00000000-0005-0000-0000-000077030000}"/>
    <cellStyle name="Normal 286" xfId="843" xr:uid="{00000000-0005-0000-0000-000078030000}"/>
    <cellStyle name="Normal 287" xfId="844" xr:uid="{00000000-0005-0000-0000-000079030000}"/>
    <cellStyle name="Normal 288" xfId="845" xr:uid="{00000000-0005-0000-0000-00007A030000}"/>
    <cellStyle name="Normal 289" xfId="846" xr:uid="{00000000-0005-0000-0000-00007B030000}"/>
    <cellStyle name="Normal 29" xfId="847" xr:uid="{00000000-0005-0000-0000-00007C030000}"/>
    <cellStyle name="Normal 290" xfId="848" xr:uid="{00000000-0005-0000-0000-00007D030000}"/>
    <cellStyle name="Normal 291" xfId="849" xr:uid="{00000000-0005-0000-0000-00007E030000}"/>
    <cellStyle name="Normal 292" xfId="850" xr:uid="{00000000-0005-0000-0000-00007F030000}"/>
    <cellStyle name="Normal 293" xfId="851" xr:uid="{00000000-0005-0000-0000-000080030000}"/>
    <cellStyle name="Normal 294" xfId="852" xr:uid="{00000000-0005-0000-0000-000081030000}"/>
    <cellStyle name="Normal 295" xfId="853" xr:uid="{00000000-0005-0000-0000-000082030000}"/>
    <cellStyle name="Normal 297" xfId="854" xr:uid="{00000000-0005-0000-0000-000083030000}"/>
    <cellStyle name="Normal 298" xfId="855" xr:uid="{00000000-0005-0000-0000-000084030000}"/>
    <cellStyle name="Normal 299" xfId="856" xr:uid="{00000000-0005-0000-0000-000085030000}"/>
    <cellStyle name="Normal 3" xfId="13" xr:uid="{00000000-0005-0000-0000-000086030000}"/>
    <cellStyle name="Normal 3 2" xfId="857" xr:uid="{00000000-0005-0000-0000-000087030000}"/>
    <cellStyle name="Normal 3 2 3" xfId="1289" xr:uid="{00000000-0005-0000-0000-000088030000}"/>
    <cellStyle name="Normal 3 2 3 2" xfId="1394" xr:uid="{5853690A-D133-433F-A7E4-5E8B24233F27}"/>
    <cellStyle name="Normal 3 3" xfId="858" xr:uid="{00000000-0005-0000-0000-000089030000}"/>
    <cellStyle name="Normal 3 3 2" xfId="859" xr:uid="{00000000-0005-0000-0000-00008A030000}"/>
    <cellStyle name="Normal 3 4" xfId="1395" xr:uid="{E4E0BFCA-95A4-4C94-816C-394F048FFEB6}"/>
    <cellStyle name="Normal 30" xfId="860" xr:uid="{00000000-0005-0000-0000-00008B030000}"/>
    <cellStyle name="Normal 300" xfId="861" xr:uid="{00000000-0005-0000-0000-00008C030000}"/>
    <cellStyle name="Normal 301" xfId="862" xr:uid="{00000000-0005-0000-0000-00008D030000}"/>
    <cellStyle name="Normal 302" xfId="863" xr:uid="{00000000-0005-0000-0000-00008E030000}"/>
    <cellStyle name="Normal 303" xfId="864" xr:uid="{00000000-0005-0000-0000-00008F030000}"/>
    <cellStyle name="Normal 304" xfId="865" xr:uid="{00000000-0005-0000-0000-000090030000}"/>
    <cellStyle name="Normal 305" xfId="866" xr:uid="{00000000-0005-0000-0000-000091030000}"/>
    <cellStyle name="Normal 306" xfId="867" xr:uid="{00000000-0005-0000-0000-000092030000}"/>
    <cellStyle name="Normal 307" xfId="868" xr:uid="{00000000-0005-0000-0000-000093030000}"/>
    <cellStyle name="Normal 308" xfId="869" xr:uid="{00000000-0005-0000-0000-000094030000}"/>
    <cellStyle name="Normal 309" xfId="870" xr:uid="{00000000-0005-0000-0000-000095030000}"/>
    <cellStyle name="Normal 31" xfId="871" xr:uid="{00000000-0005-0000-0000-000096030000}"/>
    <cellStyle name="Normal 310" xfId="872" xr:uid="{00000000-0005-0000-0000-000097030000}"/>
    <cellStyle name="Normal 311" xfId="873" xr:uid="{00000000-0005-0000-0000-000098030000}"/>
    <cellStyle name="Normal 312" xfId="874" xr:uid="{00000000-0005-0000-0000-000099030000}"/>
    <cellStyle name="Normal 313" xfId="875" xr:uid="{00000000-0005-0000-0000-00009A030000}"/>
    <cellStyle name="Normal 314" xfId="876" xr:uid="{00000000-0005-0000-0000-00009B030000}"/>
    <cellStyle name="Normal 315" xfId="877" xr:uid="{00000000-0005-0000-0000-00009C030000}"/>
    <cellStyle name="Normal 316" xfId="878" xr:uid="{00000000-0005-0000-0000-00009D030000}"/>
    <cellStyle name="Normal 317" xfId="879" xr:uid="{00000000-0005-0000-0000-00009E030000}"/>
    <cellStyle name="Normal 318" xfId="880" xr:uid="{00000000-0005-0000-0000-00009F030000}"/>
    <cellStyle name="Normal 319" xfId="881" xr:uid="{00000000-0005-0000-0000-0000A0030000}"/>
    <cellStyle name="Normal 32" xfId="882" xr:uid="{00000000-0005-0000-0000-0000A1030000}"/>
    <cellStyle name="Normal 320" xfId="883" xr:uid="{00000000-0005-0000-0000-0000A2030000}"/>
    <cellStyle name="Normal 321" xfId="884" xr:uid="{00000000-0005-0000-0000-0000A3030000}"/>
    <cellStyle name="Normal 322" xfId="885" xr:uid="{00000000-0005-0000-0000-0000A4030000}"/>
    <cellStyle name="Normal 323" xfId="886" xr:uid="{00000000-0005-0000-0000-0000A5030000}"/>
    <cellStyle name="Normal 324" xfId="887" xr:uid="{00000000-0005-0000-0000-0000A6030000}"/>
    <cellStyle name="Normal 325" xfId="888" xr:uid="{00000000-0005-0000-0000-0000A7030000}"/>
    <cellStyle name="Normal 326" xfId="889" xr:uid="{00000000-0005-0000-0000-0000A8030000}"/>
    <cellStyle name="Normal 327" xfId="890" xr:uid="{00000000-0005-0000-0000-0000A9030000}"/>
    <cellStyle name="Normal 328" xfId="891" xr:uid="{00000000-0005-0000-0000-0000AA030000}"/>
    <cellStyle name="Normal 329" xfId="892" xr:uid="{00000000-0005-0000-0000-0000AB030000}"/>
    <cellStyle name="Normal 33" xfId="893" xr:uid="{00000000-0005-0000-0000-0000AC030000}"/>
    <cellStyle name="Normal 330" xfId="894" xr:uid="{00000000-0005-0000-0000-0000AD030000}"/>
    <cellStyle name="Normal 331" xfId="895" xr:uid="{00000000-0005-0000-0000-0000AE030000}"/>
    <cellStyle name="Normal 332" xfId="896" xr:uid="{00000000-0005-0000-0000-0000AF030000}"/>
    <cellStyle name="Normal 333" xfId="897" xr:uid="{00000000-0005-0000-0000-0000B0030000}"/>
    <cellStyle name="Normal 334" xfId="898" xr:uid="{00000000-0005-0000-0000-0000B1030000}"/>
    <cellStyle name="Normal 335" xfId="899" xr:uid="{00000000-0005-0000-0000-0000B2030000}"/>
    <cellStyle name="Normal 336" xfId="900" xr:uid="{00000000-0005-0000-0000-0000B3030000}"/>
    <cellStyle name="Normal 337" xfId="901" xr:uid="{00000000-0005-0000-0000-0000B4030000}"/>
    <cellStyle name="Normal 338" xfId="902" xr:uid="{00000000-0005-0000-0000-0000B5030000}"/>
    <cellStyle name="Normal 339" xfId="903" xr:uid="{00000000-0005-0000-0000-0000B6030000}"/>
    <cellStyle name="Normal 34" xfId="904" xr:uid="{00000000-0005-0000-0000-0000B7030000}"/>
    <cellStyle name="Normal 340" xfId="905" xr:uid="{00000000-0005-0000-0000-0000B8030000}"/>
    <cellStyle name="Normal 341" xfId="906" xr:uid="{00000000-0005-0000-0000-0000B9030000}"/>
    <cellStyle name="Normal 342" xfId="907" xr:uid="{00000000-0005-0000-0000-0000BA030000}"/>
    <cellStyle name="Normal 343" xfId="908" xr:uid="{00000000-0005-0000-0000-0000BB030000}"/>
    <cellStyle name="Normal 344" xfId="909" xr:uid="{00000000-0005-0000-0000-0000BC030000}"/>
    <cellStyle name="Normal 345" xfId="910" xr:uid="{00000000-0005-0000-0000-0000BD030000}"/>
    <cellStyle name="Normal 346" xfId="911" xr:uid="{00000000-0005-0000-0000-0000BE030000}"/>
    <cellStyle name="Normal 347" xfId="912" xr:uid="{00000000-0005-0000-0000-0000BF030000}"/>
    <cellStyle name="Normal 348" xfId="913" xr:uid="{00000000-0005-0000-0000-0000C0030000}"/>
    <cellStyle name="Normal 349" xfId="914" xr:uid="{00000000-0005-0000-0000-0000C1030000}"/>
    <cellStyle name="Normal 35" xfId="915" xr:uid="{00000000-0005-0000-0000-0000C2030000}"/>
    <cellStyle name="Normal 350" xfId="916" xr:uid="{00000000-0005-0000-0000-0000C3030000}"/>
    <cellStyle name="Normal 351" xfId="917" xr:uid="{00000000-0005-0000-0000-0000C4030000}"/>
    <cellStyle name="Normal 352" xfId="918" xr:uid="{00000000-0005-0000-0000-0000C5030000}"/>
    <cellStyle name="Normal 353" xfId="919" xr:uid="{00000000-0005-0000-0000-0000C6030000}"/>
    <cellStyle name="Normal 354" xfId="920" xr:uid="{00000000-0005-0000-0000-0000C7030000}"/>
    <cellStyle name="Normal 354 2" xfId="921" xr:uid="{00000000-0005-0000-0000-0000C8030000}"/>
    <cellStyle name="Normal 355" xfId="922" xr:uid="{00000000-0005-0000-0000-0000C9030000}"/>
    <cellStyle name="Normal 355 2" xfId="923" xr:uid="{00000000-0005-0000-0000-0000CA030000}"/>
    <cellStyle name="Normal 356" xfId="924" xr:uid="{00000000-0005-0000-0000-0000CB030000}"/>
    <cellStyle name="Normal 356 2" xfId="925" xr:uid="{00000000-0005-0000-0000-0000CC030000}"/>
    <cellStyle name="Normal 357" xfId="926" xr:uid="{00000000-0005-0000-0000-0000CD030000}"/>
    <cellStyle name="Normal 357 2" xfId="927" xr:uid="{00000000-0005-0000-0000-0000CE030000}"/>
    <cellStyle name="Normal 358" xfId="928" xr:uid="{00000000-0005-0000-0000-0000CF030000}"/>
    <cellStyle name="Normal 358 2" xfId="929" xr:uid="{00000000-0005-0000-0000-0000D0030000}"/>
    <cellStyle name="Normal 359" xfId="930" xr:uid="{00000000-0005-0000-0000-0000D1030000}"/>
    <cellStyle name="Normal 359 2" xfId="931" xr:uid="{00000000-0005-0000-0000-0000D2030000}"/>
    <cellStyle name="Normal 36" xfId="932" xr:uid="{00000000-0005-0000-0000-0000D3030000}"/>
    <cellStyle name="Normal 360" xfId="933" xr:uid="{00000000-0005-0000-0000-0000D4030000}"/>
    <cellStyle name="Normal 360 2" xfId="934" xr:uid="{00000000-0005-0000-0000-0000D5030000}"/>
    <cellStyle name="Normal 361" xfId="935" xr:uid="{00000000-0005-0000-0000-0000D6030000}"/>
    <cellStyle name="Normal 361 2" xfId="936" xr:uid="{00000000-0005-0000-0000-0000D7030000}"/>
    <cellStyle name="Normal 362" xfId="937" xr:uid="{00000000-0005-0000-0000-0000D8030000}"/>
    <cellStyle name="Normal 362 2" xfId="938" xr:uid="{00000000-0005-0000-0000-0000D9030000}"/>
    <cellStyle name="Normal 363" xfId="939" xr:uid="{00000000-0005-0000-0000-0000DA030000}"/>
    <cellStyle name="Normal 363 2" xfId="940" xr:uid="{00000000-0005-0000-0000-0000DB030000}"/>
    <cellStyle name="Normal 364" xfId="941" xr:uid="{00000000-0005-0000-0000-0000DC030000}"/>
    <cellStyle name="Normal 364 2" xfId="942" xr:uid="{00000000-0005-0000-0000-0000DD030000}"/>
    <cellStyle name="Normal 365" xfId="943" xr:uid="{00000000-0005-0000-0000-0000DE030000}"/>
    <cellStyle name="Normal 365 2" xfId="944" xr:uid="{00000000-0005-0000-0000-0000DF030000}"/>
    <cellStyle name="Normal 366" xfId="945" xr:uid="{00000000-0005-0000-0000-0000E0030000}"/>
    <cellStyle name="Normal 366 2" xfId="946" xr:uid="{00000000-0005-0000-0000-0000E1030000}"/>
    <cellStyle name="Normal 367" xfId="947" xr:uid="{00000000-0005-0000-0000-0000E2030000}"/>
    <cellStyle name="Normal 367 2" xfId="948" xr:uid="{00000000-0005-0000-0000-0000E3030000}"/>
    <cellStyle name="Normal 37" xfId="949" xr:uid="{00000000-0005-0000-0000-0000E4030000}"/>
    <cellStyle name="Normal 375" xfId="950" xr:uid="{00000000-0005-0000-0000-0000E5030000}"/>
    <cellStyle name="Normal 376" xfId="951" xr:uid="{00000000-0005-0000-0000-0000E6030000}"/>
    <cellStyle name="Normal 378" xfId="952" xr:uid="{00000000-0005-0000-0000-0000E7030000}"/>
    <cellStyle name="Normal 38" xfId="953" xr:uid="{00000000-0005-0000-0000-0000E8030000}"/>
    <cellStyle name="Normal 380" xfId="954" xr:uid="{00000000-0005-0000-0000-0000E9030000}"/>
    <cellStyle name="Normal 382" xfId="955" xr:uid="{00000000-0005-0000-0000-0000EA030000}"/>
    <cellStyle name="Normal 384" xfId="956" xr:uid="{00000000-0005-0000-0000-0000EB030000}"/>
    <cellStyle name="Normal 385" xfId="957" xr:uid="{00000000-0005-0000-0000-0000EC030000}"/>
    <cellStyle name="Normal 386" xfId="958" xr:uid="{00000000-0005-0000-0000-0000ED030000}"/>
    <cellStyle name="Normal 387" xfId="959" xr:uid="{00000000-0005-0000-0000-0000EE030000}"/>
    <cellStyle name="Normal 388" xfId="960" xr:uid="{00000000-0005-0000-0000-0000EF030000}"/>
    <cellStyle name="Normal 389" xfId="961" xr:uid="{00000000-0005-0000-0000-0000F0030000}"/>
    <cellStyle name="Normal 39" xfId="962" xr:uid="{00000000-0005-0000-0000-0000F1030000}"/>
    <cellStyle name="Normal 390" xfId="963" xr:uid="{00000000-0005-0000-0000-0000F2030000}"/>
    <cellStyle name="Normal 391" xfId="964" xr:uid="{00000000-0005-0000-0000-0000F3030000}"/>
    <cellStyle name="Normal 392" xfId="965" xr:uid="{00000000-0005-0000-0000-0000F4030000}"/>
    <cellStyle name="Normal 393" xfId="966" xr:uid="{00000000-0005-0000-0000-0000F5030000}"/>
    <cellStyle name="Normal 394" xfId="967" xr:uid="{00000000-0005-0000-0000-0000F6030000}"/>
    <cellStyle name="Normal 395" xfId="968" xr:uid="{00000000-0005-0000-0000-0000F7030000}"/>
    <cellStyle name="Normal 396" xfId="969" xr:uid="{00000000-0005-0000-0000-0000F8030000}"/>
    <cellStyle name="Normal 397" xfId="970" xr:uid="{00000000-0005-0000-0000-0000F9030000}"/>
    <cellStyle name="Normal 398" xfId="971" xr:uid="{00000000-0005-0000-0000-0000FA030000}"/>
    <cellStyle name="Normal 399" xfId="972" xr:uid="{00000000-0005-0000-0000-0000FB030000}"/>
    <cellStyle name="Normal 4" xfId="973" xr:uid="{00000000-0005-0000-0000-0000FC030000}"/>
    <cellStyle name="Normal 4 2" xfId="11" xr:uid="{00000000-0005-0000-0000-0000FD030000}"/>
    <cellStyle name="Normal 40" xfId="974" xr:uid="{00000000-0005-0000-0000-0000FE030000}"/>
    <cellStyle name="Normal 404" xfId="975" xr:uid="{00000000-0005-0000-0000-0000FF030000}"/>
    <cellStyle name="Normal 407" xfId="976" xr:uid="{00000000-0005-0000-0000-000000040000}"/>
    <cellStyle name="Normal 409" xfId="977" xr:uid="{00000000-0005-0000-0000-000001040000}"/>
    <cellStyle name="Normal 41" xfId="978" xr:uid="{00000000-0005-0000-0000-000002040000}"/>
    <cellStyle name="Normal 410" xfId="979" xr:uid="{00000000-0005-0000-0000-000003040000}"/>
    <cellStyle name="Normal 412" xfId="980" xr:uid="{00000000-0005-0000-0000-000004040000}"/>
    <cellStyle name="Normal 413" xfId="981" xr:uid="{00000000-0005-0000-0000-000005040000}"/>
    <cellStyle name="Normal 414" xfId="982" xr:uid="{00000000-0005-0000-0000-000006040000}"/>
    <cellStyle name="Normal 415" xfId="983" xr:uid="{00000000-0005-0000-0000-000007040000}"/>
    <cellStyle name="Normal 416" xfId="984" xr:uid="{00000000-0005-0000-0000-000008040000}"/>
    <cellStyle name="Normal 417" xfId="985" xr:uid="{00000000-0005-0000-0000-000009040000}"/>
    <cellStyle name="Normal 418" xfId="986" xr:uid="{00000000-0005-0000-0000-00000A040000}"/>
    <cellStyle name="Normal 419" xfId="987" xr:uid="{00000000-0005-0000-0000-00000B040000}"/>
    <cellStyle name="Normal 419 2" xfId="988" xr:uid="{00000000-0005-0000-0000-00000C040000}"/>
    <cellStyle name="Normal 42" xfId="989" xr:uid="{00000000-0005-0000-0000-00000D040000}"/>
    <cellStyle name="Normal 42 2" xfId="990" xr:uid="{00000000-0005-0000-0000-00000E040000}"/>
    <cellStyle name="Normal 420" xfId="991" xr:uid="{00000000-0005-0000-0000-00000F040000}"/>
    <cellStyle name="Normal 420 2" xfId="992" xr:uid="{00000000-0005-0000-0000-000010040000}"/>
    <cellStyle name="Normal 421" xfId="993" xr:uid="{00000000-0005-0000-0000-000011040000}"/>
    <cellStyle name="Normal 421 2" xfId="994" xr:uid="{00000000-0005-0000-0000-000012040000}"/>
    <cellStyle name="Normal 422" xfId="995" xr:uid="{00000000-0005-0000-0000-000013040000}"/>
    <cellStyle name="Normal 422 2" xfId="996" xr:uid="{00000000-0005-0000-0000-000014040000}"/>
    <cellStyle name="Normal 424" xfId="997" xr:uid="{00000000-0005-0000-0000-000015040000}"/>
    <cellStyle name="Normal 424 2" xfId="998" xr:uid="{00000000-0005-0000-0000-000016040000}"/>
    <cellStyle name="Normal 429" xfId="999" xr:uid="{00000000-0005-0000-0000-000017040000}"/>
    <cellStyle name="Normal 429 2" xfId="1000" xr:uid="{00000000-0005-0000-0000-000018040000}"/>
    <cellStyle name="Normal 43" xfId="1001" xr:uid="{00000000-0005-0000-0000-000019040000}"/>
    <cellStyle name="Normal 430" xfId="1002" xr:uid="{00000000-0005-0000-0000-00001A040000}"/>
    <cellStyle name="Normal 430 2" xfId="1003" xr:uid="{00000000-0005-0000-0000-00001B040000}"/>
    <cellStyle name="Normal 431" xfId="1004" xr:uid="{00000000-0005-0000-0000-00001C040000}"/>
    <cellStyle name="Normal 432" xfId="1005" xr:uid="{00000000-0005-0000-0000-00001D040000}"/>
    <cellStyle name="Normal 433" xfId="1006" xr:uid="{00000000-0005-0000-0000-00001E040000}"/>
    <cellStyle name="Normal 434" xfId="1007" xr:uid="{00000000-0005-0000-0000-00001F040000}"/>
    <cellStyle name="Normal 435" xfId="1008" xr:uid="{00000000-0005-0000-0000-000020040000}"/>
    <cellStyle name="Normal 435 2" xfId="1009" xr:uid="{00000000-0005-0000-0000-000021040000}"/>
    <cellStyle name="Normal 436" xfId="1010" xr:uid="{00000000-0005-0000-0000-000022040000}"/>
    <cellStyle name="Normal 436 2" xfId="1011" xr:uid="{00000000-0005-0000-0000-000023040000}"/>
    <cellStyle name="Normal 437" xfId="1012" xr:uid="{00000000-0005-0000-0000-000024040000}"/>
    <cellStyle name="Normal 437 2" xfId="1013" xr:uid="{00000000-0005-0000-0000-000025040000}"/>
    <cellStyle name="Normal 44" xfId="1014" xr:uid="{00000000-0005-0000-0000-000026040000}"/>
    <cellStyle name="Normal 440" xfId="1015" xr:uid="{00000000-0005-0000-0000-000027040000}"/>
    <cellStyle name="Normal 441" xfId="1016" xr:uid="{00000000-0005-0000-0000-000028040000}"/>
    <cellStyle name="Normal 442" xfId="1017" xr:uid="{00000000-0005-0000-0000-000029040000}"/>
    <cellStyle name="Normal 443" xfId="1018" xr:uid="{00000000-0005-0000-0000-00002A040000}"/>
    <cellStyle name="Normal 444" xfId="1019" xr:uid="{00000000-0005-0000-0000-00002B040000}"/>
    <cellStyle name="Normal 445" xfId="1020" xr:uid="{00000000-0005-0000-0000-00002C040000}"/>
    <cellStyle name="Normal 446" xfId="1021" xr:uid="{00000000-0005-0000-0000-00002D040000}"/>
    <cellStyle name="Normal 447" xfId="1022" xr:uid="{00000000-0005-0000-0000-00002E040000}"/>
    <cellStyle name="Normal 447 2" xfId="1023" xr:uid="{00000000-0005-0000-0000-00002F040000}"/>
    <cellStyle name="Normal 448" xfId="1024" xr:uid="{00000000-0005-0000-0000-000030040000}"/>
    <cellStyle name="Normal 448 2" xfId="1025" xr:uid="{00000000-0005-0000-0000-000031040000}"/>
    <cellStyle name="Normal 449" xfId="1026" xr:uid="{00000000-0005-0000-0000-000032040000}"/>
    <cellStyle name="Normal 449 2" xfId="1027" xr:uid="{00000000-0005-0000-0000-000033040000}"/>
    <cellStyle name="Normal 45" xfId="1028" xr:uid="{00000000-0005-0000-0000-000034040000}"/>
    <cellStyle name="Normal 450" xfId="1029" xr:uid="{00000000-0005-0000-0000-000035040000}"/>
    <cellStyle name="Normal 450 2" xfId="1030" xr:uid="{00000000-0005-0000-0000-000036040000}"/>
    <cellStyle name="Normal 451" xfId="1031" xr:uid="{00000000-0005-0000-0000-000037040000}"/>
    <cellStyle name="Normal 451 2" xfId="1032" xr:uid="{00000000-0005-0000-0000-000038040000}"/>
    <cellStyle name="Normal 452" xfId="1033" xr:uid="{00000000-0005-0000-0000-000039040000}"/>
    <cellStyle name="Normal 452 2" xfId="1034" xr:uid="{00000000-0005-0000-0000-00003A040000}"/>
    <cellStyle name="Normal 453" xfId="1035" xr:uid="{00000000-0005-0000-0000-00003B040000}"/>
    <cellStyle name="Normal 453 2" xfId="1036" xr:uid="{00000000-0005-0000-0000-00003C040000}"/>
    <cellStyle name="Normal 456" xfId="1037" xr:uid="{00000000-0005-0000-0000-00003D040000}"/>
    <cellStyle name="Normal 456 2" xfId="1038" xr:uid="{00000000-0005-0000-0000-00003E040000}"/>
    <cellStyle name="Normal 457" xfId="1039" xr:uid="{00000000-0005-0000-0000-00003F040000}"/>
    <cellStyle name="Normal 457 2" xfId="1040" xr:uid="{00000000-0005-0000-0000-000040040000}"/>
    <cellStyle name="Normal 458" xfId="1041" xr:uid="{00000000-0005-0000-0000-000041040000}"/>
    <cellStyle name="Normal 458 2" xfId="1042" xr:uid="{00000000-0005-0000-0000-000042040000}"/>
    <cellStyle name="Normal 459" xfId="1043" xr:uid="{00000000-0005-0000-0000-000043040000}"/>
    <cellStyle name="Normal 459 2" xfId="1044" xr:uid="{00000000-0005-0000-0000-000044040000}"/>
    <cellStyle name="Normal 46" xfId="1045" xr:uid="{00000000-0005-0000-0000-000045040000}"/>
    <cellStyle name="Normal 460" xfId="1046" xr:uid="{00000000-0005-0000-0000-000046040000}"/>
    <cellStyle name="Normal 460 2" xfId="1047" xr:uid="{00000000-0005-0000-0000-000047040000}"/>
    <cellStyle name="Normal 461" xfId="1048" xr:uid="{00000000-0005-0000-0000-000048040000}"/>
    <cellStyle name="Normal 461 2" xfId="1049" xr:uid="{00000000-0005-0000-0000-000049040000}"/>
    <cellStyle name="Normal 462" xfId="1050" xr:uid="{00000000-0005-0000-0000-00004A040000}"/>
    <cellStyle name="Normal 462 2" xfId="1051" xr:uid="{00000000-0005-0000-0000-00004B040000}"/>
    <cellStyle name="Normal 463" xfId="1052" xr:uid="{00000000-0005-0000-0000-00004C040000}"/>
    <cellStyle name="Normal 463 2" xfId="1053" xr:uid="{00000000-0005-0000-0000-00004D040000}"/>
    <cellStyle name="Normal 464" xfId="1054" xr:uid="{00000000-0005-0000-0000-00004E040000}"/>
    <cellStyle name="Normal 464 2" xfId="1055" xr:uid="{00000000-0005-0000-0000-00004F040000}"/>
    <cellStyle name="Normal 465" xfId="1056" xr:uid="{00000000-0005-0000-0000-000050040000}"/>
    <cellStyle name="Normal 465 2" xfId="1057" xr:uid="{00000000-0005-0000-0000-000051040000}"/>
    <cellStyle name="Normal 467" xfId="1058" xr:uid="{00000000-0005-0000-0000-000052040000}"/>
    <cellStyle name="Normal 467 2" xfId="1059" xr:uid="{00000000-0005-0000-0000-000053040000}"/>
    <cellStyle name="Normal 468" xfId="1060" xr:uid="{00000000-0005-0000-0000-000054040000}"/>
    <cellStyle name="Normal 468 2" xfId="1061" xr:uid="{00000000-0005-0000-0000-000055040000}"/>
    <cellStyle name="Normal 47" xfId="1062" xr:uid="{00000000-0005-0000-0000-000056040000}"/>
    <cellStyle name="Normal 470" xfId="1063" xr:uid="{00000000-0005-0000-0000-000057040000}"/>
    <cellStyle name="Normal 470 2" xfId="1064" xr:uid="{00000000-0005-0000-0000-000058040000}"/>
    <cellStyle name="Normal 471" xfId="1065" xr:uid="{00000000-0005-0000-0000-000059040000}"/>
    <cellStyle name="Normal 471 2" xfId="1066" xr:uid="{00000000-0005-0000-0000-00005A040000}"/>
    <cellStyle name="Normal 475" xfId="1067" xr:uid="{00000000-0005-0000-0000-00005B040000}"/>
    <cellStyle name="Normal 475 2" xfId="1068" xr:uid="{00000000-0005-0000-0000-00005C040000}"/>
    <cellStyle name="Normal 48" xfId="1069" xr:uid="{00000000-0005-0000-0000-00005D040000}"/>
    <cellStyle name="Normal 49" xfId="1070" xr:uid="{00000000-0005-0000-0000-00005E040000}"/>
    <cellStyle name="Normal 5" xfId="1071" xr:uid="{00000000-0005-0000-0000-00005F040000}"/>
    <cellStyle name="Normal 5 2" xfId="1072" xr:uid="{00000000-0005-0000-0000-000060040000}"/>
    <cellStyle name="Normal 5 2 2" xfId="1073" xr:uid="{00000000-0005-0000-0000-000061040000}"/>
    <cellStyle name="Normal 5 2 2 2" xfId="1074" xr:uid="{00000000-0005-0000-0000-000062040000}"/>
    <cellStyle name="Normal 5 2 3" xfId="1075" xr:uid="{00000000-0005-0000-0000-000063040000}"/>
    <cellStyle name="Normal 5 3" xfId="3" xr:uid="{00000000-0005-0000-0000-000064040000}"/>
    <cellStyle name="Normal 5 3 2" xfId="1077" xr:uid="{00000000-0005-0000-0000-000065040000}"/>
    <cellStyle name="Normal 5 3 3" xfId="1076" xr:uid="{00000000-0005-0000-0000-000066040000}"/>
    <cellStyle name="Normal 5 4" xfId="1078" xr:uid="{00000000-0005-0000-0000-000067040000}"/>
    <cellStyle name="Normal 50" xfId="1079" xr:uid="{00000000-0005-0000-0000-000068040000}"/>
    <cellStyle name="Normal 50 2" xfId="1080" xr:uid="{00000000-0005-0000-0000-000069040000}"/>
    <cellStyle name="Normal 51" xfId="1081" xr:uid="{00000000-0005-0000-0000-00006A040000}"/>
    <cellStyle name="Normal 51 2" xfId="1082" xr:uid="{00000000-0005-0000-0000-00006B040000}"/>
    <cellStyle name="Normal 52" xfId="1083" xr:uid="{00000000-0005-0000-0000-00006C040000}"/>
    <cellStyle name="Normal 52 2" xfId="1084" xr:uid="{00000000-0005-0000-0000-00006D040000}"/>
    <cellStyle name="Normal 53" xfId="1085" xr:uid="{00000000-0005-0000-0000-00006E040000}"/>
    <cellStyle name="Normal 53 2" xfId="1086" xr:uid="{00000000-0005-0000-0000-00006F040000}"/>
    <cellStyle name="Normal 54" xfId="1087" xr:uid="{00000000-0005-0000-0000-000070040000}"/>
    <cellStyle name="Normal 54 2" xfId="1088" xr:uid="{00000000-0005-0000-0000-000071040000}"/>
    <cellStyle name="Normal 55" xfId="1089" xr:uid="{00000000-0005-0000-0000-000072040000}"/>
    <cellStyle name="Normal 56" xfId="1090" xr:uid="{00000000-0005-0000-0000-000073040000}"/>
    <cellStyle name="Normal 57" xfId="1091" xr:uid="{00000000-0005-0000-0000-000074040000}"/>
    <cellStyle name="Normal 58" xfId="1092" xr:uid="{00000000-0005-0000-0000-000075040000}"/>
    <cellStyle name="Normal 59" xfId="1093" xr:uid="{00000000-0005-0000-0000-000076040000}"/>
    <cellStyle name="Normal 59 2" xfId="1094" xr:uid="{00000000-0005-0000-0000-000077040000}"/>
    <cellStyle name="Normal 6" xfId="1095" xr:uid="{00000000-0005-0000-0000-000078040000}"/>
    <cellStyle name="Normal 6 2" xfId="1096" xr:uid="{00000000-0005-0000-0000-000079040000}"/>
    <cellStyle name="Normal 6 2 2" xfId="1097" xr:uid="{00000000-0005-0000-0000-00007A040000}"/>
    <cellStyle name="Normal 6 3" xfId="1098" xr:uid="{00000000-0005-0000-0000-00007B040000}"/>
    <cellStyle name="Normal 60" xfId="1099" xr:uid="{00000000-0005-0000-0000-00007C040000}"/>
    <cellStyle name="Normal 61" xfId="1100" xr:uid="{00000000-0005-0000-0000-00007D040000}"/>
    <cellStyle name="Normal 62" xfId="1101" xr:uid="{00000000-0005-0000-0000-00007E040000}"/>
    <cellStyle name="Normal 63" xfId="1102" xr:uid="{00000000-0005-0000-0000-00007F040000}"/>
    <cellStyle name="Normal 64" xfId="1103" xr:uid="{00000000-0005-0000-0000-000080040000}"/>
    <cellStyle name="Normal 65" xfId="1104" xr:uid="{00000000-0005-0000-0000-000081040000}"/>
    <cellStyle name="Normal 66" xfId="1105" xr:uid="{00000000-0005-0000-0000-000082040000}"/>
    <cellStyle name="Normal 67" xfId="16" xr:uid="{00000000-0005-0000-0000-000083040000}"/>
    <cellStyle name="Normal 68" xfId="1293" xr:uid="{00000000-0005-0000-0000-000084040000}"/>
    <cellStyle name="Normal 69" xfId="1359" xr:uid="{00000000-0005-0000-0000-000085040000}"/>
    <cellStyle name="Normal 7" xfId="1106" xr:uid="{00000000-0005-0000-0000-000086040000}"/>
    <cellStyle name="Normal 7 2" xfId="1107" xr:uid="{00000000-0005-0000-0000-000087040000}"/>
    <cellStyle name="Normal 70" xfId="1373" xr:uid="{00000000-0005-0000-0000-000088040000}"/>
    <cellStyle name="Normal 71" xfId="1365" xr:uid="{00000000-0005-0000-0000-000089040000}"/>
    <cellStyle name="Normal 72" xfId="1374" xr:uid="{00000000-0005-0000-0000-00008A040000}"/>
    <cellStyle name="Normal 73" xfId="1375" xr:uid="{00000000-0005-0000-0000-00008B040000}"/>
    <cellStyle name="Normal 74" xfId="1376" xr:uid="{00000000-0005-0000-0000-00008C040000}"/>
    <cellStyle name="Normal 75" xfId="1377" xr:uid="{00000000-0005-0000-0000-00008D040000}"/>
    <cellStyle name="Normal 76" xfId="1378" xr:uid="{00000000-0005-0000-0000-00008E040000}"/>
    <cellStyle name="Normal 77" xfId="1379" xr:uid="{00000000-0005-0000-0000-00008F040000}"/>
    <cellStyle name="Normal 78" xfId="1380" xr:uid="{00000000-0005-0000-0000-000090040000}"/>
    <cellStyle name="Normal 79" xfId="1108" xr:uid="{00000000-0005-0000-0000-000091040000}"/>
    <cellStyle name="Normal 79 2" xfId="1109" xr:uid="{00000000-0005-0000-0000-000092040000}"/>
    <cellStyle name="Normal 8" xfId="1110" xr:uid="{00000000-0005-0000-0000-000093040000}"/>
    <cellStyle name="Normal 80" xfId="1111" xr:uid="{00000000-0005-0000-0000-000094040000}"/>
    <cellStyle name="Normal 80 2" xfId="1112" xr:uid="{00000000-0005-0000-0000-000095040000}"/>
    <cellStyle name="Normal 81" xfId="1113" xr:uid="{00000000-0005-0000-0000-000096040000}"/>
    <cellStyle name="Normal 81 2" xfId="1114" xr:uid="{00000000-0005-0000-0000-000097040000}"/>
    <cellStyle name="Normal 82" xfId="1115" xr:uid="{00000000-0005-0000-0000-000098040000}"/>
    <cellStyle name="Normal 82 2" xfId="1116" xr:uid="{00000000-0005-0000-0000-000099040000}"/>
    <cellStyle name="Normal 83" xfId="1381" xr:uid="{00000000-0005-0000-0000-00009A040000}"/>
    <cellStyle name="Normal 84" xfId="1117" xr:uid="{00000000-0005-0000-0000-00009B040000}"/>
    <cellStyle name="Normal 84 2" xfId="1118" xr:uid="{00000000-0005-0000-0000-00009C040000}"/>
    <cellStyle name="Normal 85" xfId="1119" xr:uid="{00000000-0005-0000-0000-00009D040000}"/>
    <cellStyle name="Normal 85 2" xfId="1120" xr:uid="{00000000-0005-0000-0000-00009E040000}"/>
    <cellStyle name="Normal 86" xfId="1382" xr:uid="{00000000-0005-0000-0000-00009F040000}"/>
    <cellStyle name="Normal 87" xfId="1383" xr:uid="{02A820D4-1911-4644-9213-ECDC24FDDB78}"/>
    <cellStyle name="Normal 87 2" xfId="1121" xr:uid="{00000000-0005-0000-0000-0000A0040000}"/>
    <cellStyle name="Normal 88" xfId="1122" xr:uid="{00000000-0005-0000-0000-0000A1040000}"/>
    <cellStyle name="Normal 88 2" xfId="1123" xr:uid="{00000000-0005-0000-0000-0000A2040000}"/>
    <cellStyle name="Normal 89" xfId="1384" xr:uid="{A70BA8DB-8E97-475F-8158-CA4CA454754C}"/>
    <cellStyle name="Normal 9" xfId="1124" xr:uid="{00000000-0005-0000-0000-0000A3040000}"/>
    <cellStyle name="Normal 90" xfId="1125" xr:uid="{00000000-0005-0000-0000-0000A4040000}"/>
    <cellStyle name="Normal 90 2" xfId="1126" xr:uid="{00000000-0005-0000-0000-0000A5040000}"/>
    <cellStyle name="Normal 91" xfId="1385" xr:uid="{877416FA-1C6D-4B83-A5EC-78FBCB6DE814}"/>
    <cellStyle name="Normal 92" xfId="1386" xr:uid="{2ECBB4E3-60E0-40B0-8D25-10D0E60EBB3E}"/>
    <cellStyle name="Normal 93" xfId="1387" xr:uid="{8DC6EB34-7284-4105-BEF0-EAF92623605A}"/>
    <cellStyle name="Normal 94" xfId="1127" xr:uid="{00000000-0005-0000-0000-0000A6040000}"/>
    <cellStyle name="Normal 95" xfId="1388" xr:uid="{DDF589A7-E771-4638-94B4-01FC761607CF}"/>
    <cellStyle name="Normal 96" xfId="1389" xr:uid="{47A7667C-FDF8-4681-9CD9-C7F8AB249FDB}"/>
    <cellStyle name="Normal 97" xfId="1390" xr:uid="{B2C2D903-205E-41DC-AEC4-B9ED3380D7CB}"/>
    <cellStyle name="Normal 98" xfId="1128" xr:uid="{00000000-0005-0000-0000-0000A7040000}"/>
    <cellStyle name="Normal 98 2" xfId="1129" xr:uid="{00000000-0005-0000-0000-0000A8040000}"/>
    <cellStyle name="Normal 99" xfId="1130" xr:uid="{00000000-0005-0000-0000-0000A9040000}"/>
    <cellStyle name="Normal 99 2" xfId="1131" xr:uid="{00000000-0005-0000-0000-0000AA040000}"/>
    <cellStyle name="Note 2" xfId="1308" xr:uid="{00000000-0005-0000-0000-0000AB040000}"/>
    <cellStyle name="Output 2" xfId="1303" xr:uid="{00000000-0005-0000-0000-0000AC040000}"/>
    <cellStyle name="Output Amounts" xfId="1132" xr:uid="{00000000-0005-0000-0000-0000AD040000}"/>
    <cellStyle name="Output Column Headings" xfId="1133" xr:uid="{00000000-0005-0000-0000-0000AE040000}"/>
    <cellStyle name="Output Line Items" xfId="1134" xr:uid="{00000000-0005-0000-0000-0000AF040000}"/>
    <cellStyle name="Output Report Heading" xfId="1135" xr:uid="{00000000-0005-0000-0000-0000B0040000}"/>
    <cellStyle name="Output Report Title" xfId="1136" xr:uid="{00000000-0005-0000-0000-0000B1040000}"/>
    <cellStyle name="Percent [2]" xfId="1137" xr:uid="{00000000-0005-0000-0000-0000B2040000}"/>
    <cellStyle name="Percent [2] 2" xfId="1138" xr:uid="{00000000-0005-0000-0000-0000B3040000}"/>
    <cellStyle name="Percent 2" xfId="2" xr:uid="{00000000-0005-0000-0000-0000B4040000}"/>
    <cellStyle name="Percent 2 2" xfId="1140" xr:uid="{00000000-0005-0000-0000-0000B5040000}"/>
    <cellStyle name="Percent 2 3" xfId="1139" xr:uid="{00000000-0005-0000-0000-0000B6040000}"/>
    <cellStyle name="Percent 3" xfId="1141" xr:uid="{00000000-0005-0000-0000-0000B7040000}"/>
    <cellStyle name="Percent 4" xfId="1142" xr:uid="{00000000-0005-0000-0000-0000B8040000}"/>
    <cellStyle name="price" xfId="1143" xr:uid="{00000000-0005-0000-0000-0000B9040000}"/>
    <cellStyle name="print-area" xfId="1144" xr:uid="{00000000-0005-0000-0000-0000BA040000}"/>
    <cellStyle name="Pts" xfId="1145" xr:uid="{00000000-0005-0000-0000-0000BB040000}"/>
    <cellStyle name="Pts 2" xfId="1146" xr:uid="{00000000-0005-0000-0000-0000BC040000}"/>
    <cellStyle name="revised" xfId="1147" xr:uid="{00000000-0005-0000-0000-0000BD040000}"/>
    <cellStyle name="section" xfId="1148" xr:uid="{00000000-0005-0000-0000-0000BE040000}"/>
    <cellStyle name="Standard" xfId="1149" xr:uid="{00000000-0005-0000-0000-0000BF040000}"/>
    <cellStyle name="Standard 2" xfId="1150" xr:uid="{00000000-0005-0000-0000-0000C0040000}"/>
    <cellStyle name="Strike" xfId="1151" xr:uid="{00000000-0005-0000-0000-0000C1040000}"/>
    <cellStyle name="Style 1" xfId="1" xr:uid="{00000000-0005-0000-0000-0000C2040000}"/>
    <cellStyle name="Style 1 2" xfId="1152" xr:uid="{00000000-0005-0000-0000-0000C3040000}"/>
    <cellStyle name="subhead" xfId="1153" xr:uid="{00000000-0005-0000-0000-0000C4040000}"/>
    <cellStyle name="Title 2" xfId="1294" xr:uid="{00000000-0005-0000-0000-0000C5040000}"/>
    <cellStyle name="Total 2" xfId="1310" xr:uid="{00000000-0005-0000-0000-0000C6040000}"/>
    <cellStyle name="Warning Text 2" xfId="1307" xr:uid="{00000000-0005-0000-0000-0000C7040000}"/>
    <cellStyle name="アクセント 1" xfId="1154" xr:uid="{00000000-0005-0000-0000-0000C8040000}"/>
    <cellStyle name="アクセント 2" xfId="1155" xr:uid="{00000000-0005-0000-0000-0000C9040000}"/>
    <cellStyle name="アクセント 3" xfId="1156" xr:uid="{00000000-0005-0000-0000-0000CA040000}"/>
    <cellStyle name="アクセント 4" xfId="1157" xr:uid="{00000000-0005-0000-0000-0000CB040000}"/>
    <cellStyle name="アクセント 5" xfId="1158" xr:uid="{00000000-0005-0000-0000-0000CC040000}"/>
    <cellStyle name="アクセント 6" xfId="1159" xr:uid="{00000000-0005-0000-0000-0000CD040000}"/>
    <cellStyle name="タイトル" xfId="1160" xr:uid="{00000000-0005-0000-0000-0000CE040000}"/>
    <cellStyle name="チェック セル" xfId="1161" xr:uid="{00000000-0005-0000-0000-0000CF040000}"/>
    <cellStyle name="どちらでもない" xfId="1162" xr:uid="{00000000-0005-0000-0000-0000D0040000}"/>
    <cellStyle name="メモ" xfId="1163" xr:uid="{00000000-0005-0000-0000-0000D1040000}"/>
    <cellStyle name="メモ 2" xfId="1164" xr:uid="{00000000-0005-0000-0000-0000D2040000}"/>
    <cellStyle name="メモ 2 2" xfId="1165" xr:uid="{00000000-0005-0000-0000-0000D3040000}"/>
    <cellStyle name="リンク セル" xfId="1166" xr:uid="{00000000-0005-0000-0000-0000D4040000}"/>
    <cellStyle name="강조색1" xfId="1167" xr:uid="{00000000-0005-0000-0000-0000D5040000}"/>
    <cellStyle name="강조색2" xfId="1168" xr:uid="{00000000-0005-0000-0000-0000D6040000}"/>
    <cellStyle name="강조색3" xfId="1169" xr:uid="{00000000-0005-0000-0000-0000D7040000}"/>
    <cellStyle name="강조색4" xfId="1170" xr:uid="{00000000-0005-0000-0000-0000D8040000}"/>
    <cellStyle name="강조색5" xfId="1171" xr:uid="{00000000-0005-0000-0000-0000D9040000}"/>
    <cellStyle name="강조색6" xfId="1172" xr:uid="{00000000-0005-0000-0000-0000DA040000}"/>
    <cellStyle name="경고문" xfId="1173" xr:uid="{00000000-0005-0000-0000-0000DB040000}"/>
    <cellStyle name="계산" xfId="1174" xr:uid="{00000000-0005-0000-0000-0000DC040000}"/>
    <cellStyle name="계산 2" xfId="1175" xr:uid="{00000000-0005-0000-0000-0000DD040000}"/>
    <cellStyle name="계산 2 2" xfId="1176" xr:uid="{00000000-0005-0000-0000-0000DE040000}"/>
    <cellStyle name="나쁨" xfId="1177" xr:uid="{00000000-0005-0000-0000-0000DF040000}"/>
    <cellStyle name="메모" xfId="1178" xr:uid="{00000000-0005-0000-0000-0000E0040000}"/>
    <cellStyle name="메모 2" xfId="1179" xr:uid="{00000000-0005-0000-0000-0000E1040000}"/>
    <cellStyle name="메모 2 2" xfId="1180" xr:uid="{00000000-0005-0000-0000-0000E2040000}"/>
    <cellStyle name="메모 3" xfId="1181" xr:uid="{00000000-0005-0000-0000-0000E3040000}"/>
    <cellStyle name="보통" xfId="1182" xr:uid="{00000000-0005-0000-0000-0000E4040000}"/>
    <cellStyle name="뷭?_laroux" xfId="1183" xr:uid="{00000000-0005-0000-0000-0000E5040000}"/>
    <cellStyle name="설명 텍스트" xfId="1184" xr:uid="{00000000-0005-0000-0000-0000E6040000}"/>
    <cellStyle name="셀 확인" xfId="1185" xr:uid="{00000000-0005-0000-0000-0000E7040000}"/>
    <cellStyle name="쉼표 [0]_0410NewModels_Price" xfId="1186" xr:uid="{00000000-0005-0000-0000-0000E8040000}"/>
    <cellStyle name="연결된 셀" xfId="1187" xr:uid="{00000000-0005-0000-0000-0000E9040000}"/>
    <cellStyle name="요약" xfId="1188" xr:uid="{00000000-0005-0000-0000-0000EA040000}"/>
    <cellStyle name="요약 2" xfId="1189" xr:uid="{00000000-0005-0000-0000-0000EB040000}"/>
    <cellStyle name="요약 2 2" xfId="1190" xr:uid="{00000000-0005-0000-0000-0000EC040000}"/>
    <cellStyle name="입력" xfId="1191" xr:uid="{00000000-0005-0000-0000-0000ED040000}"/>
    <cellStyle name="입력 2" xfId="1192" xr:uid="{00000000-0005-0000-0000-0000EE040000}"/>
    <cellStyle name="입력 2 2" xfId="1193" xr:uid="{00000000-0005-0000-0000-0000EF040000}"/>
    <cellStyle name="제목" xfId="1194" xr:uid="{00000000-0005-0000-0000-0000F0040000}"/>
    <cellStyle name="제목 1" xfId="1195" xr:uid="{00000000-0005-0000-0000-0000F1040000}"/>
    <cellStyle name="제목 2" xfId="1196" xr:uid="{00000000-0005-0000-0000-0000F2040000}"/>
    <cellStyle name="제목 3" xfId="1197" xr:uid="{00000000-0005-0000-0000-0000F3040000}"/>
    <cellStyle name="제목 4" xfId="1198" xr:uid="{00000000-0005-0000-0000-0000F4040000}"/>
    <cellStyle name="좋음" xfId="1199" xr:uid="{00000000-0005-0000-0000-0000F5040000}"/>
    <cellStyle name="출력" xfId="1200" xr:uid="{00000000-0005-0000-0000-0000F6040000}"/>
    <cellStyle name="출력 2" xfId="1201" xr:uid="{00000000-0005-0000-0000-0000F7040000}"/>
    <cellStyle name="출력 2 2" xfId="1202" xr:uid="{00000000-0005-0000-0000-0000F8040000}"/>
    <cellStyle name="콤마 [0]_0006SVR가격_다시" xfId="1203" xr:uid="{00000000-0005-0000-0000-0000F9040000}"/>
    <cellStyle name="콤마_3월이동" xfId="1204" xr:uid="{00000000-0005-0000-0000-0000FA040000}"/>
    <cellStyle name="표준_(Korea) GBB Analysis - Oct-Nov v1" xfId="1205" xr:uid="{00000000-0005-0000-0000-0000FB040000}"/>
    <cellStyle name="一般_Consol_Auditor_first draft" xfId="1206" xr:uid="{00000000-0005-0000-0000-0000FC040000}"/>
    <cellStyle name="入力" xfId="1207" xr:uid="{00000000-0005-0000-0000-0000FD040000}"/>
    <cellStyle name="入力 2" xfId="1208" xr:uid="{00000000-0005-0000-0000-0000FE040000}"/>
    <cellStyle name="入力 2 2" xfId="1209" xr:uid="{00000000-0005-0000-0000-0000FF040000}"/>
    <cellStyle name="出力" xfId="1210" xr:uid="{00000000-0005-0000-0000-000000050000}"/>
    <cellStyle name="出力 2" xfId="1211" xr:uid="{00000000-0005-0000-0000-000001050000}"/>
    <cellStyle name="出力 2 2" xfId="1212" xr:uid="{00000000-0005-0000-0000-000002050000}"/>
    <cellStyle name="千位[0]_!!!GO" xfId="1213" xr:uid="{00000000-0005-0000-0000-000003050000}"/>
    <cellStyle name="千位_!!!GO" xfId="1214" xr:uid="{00000000-0005-0000-0000-000004050000}"/>
    <cellStyle name="千位分隔[0]_AP-SILO-Apex Template Revised Ver1" xfId="1215" xr:uid="{00000000-0005-0000-0000-000005050000}"/>
    <cellStyle name="千位分隔_AP GP Tracker TemplateVer1" xfId="1216" xr:uid="{00000000-0005-0000-0000-000006050000}"/>
    <cellStyle name="千分位[0]_Consol_Auditor_first draft" xfId="1217" xr:uid="{00000000-0005-0000-0000-000007050000}"/>
    <cellStyle name="千分位_Consol_Auditor_first draft" xfId="1218" xr:uid="{00000000-0005-0000-0000-000008050000}"/>
    <cellStyle name="好" xfId="1219" xr:uid="{00000000-0005-0000-0000-000009050000}"/>
    <cellStyle name="好_AP Cost Tape assumption 02-03-2009" xfId="1220" xr:uid="{00000000-0005-0000-0000-00000A050000}"/>
    <cellStyle name="好_Sheet2" xfId="1346" xr:uid="{00000000-0005-0000-0000-00000B050000}"/>
    <cellStyle name="好_报关箱单明细" xfId="1347" xr:uid="{00000000-0005-0000-0000-00000C050000}"/>
    <cellStyle name="差" xfId="1221" xr:uid="{00000000-0005-0000-0000-00000D050000}"/>
    <cellStyle name="差_AP Cost Tape assumption 02-03-2009" xfId="1222" xr:uid="{00000000-0005-0000-0000-00000E050000}"/>
    <cellStyle name="差_Sheet2" xfId="1344" xr:uid="{00000000-0005-0000-0000-00000F050000}"/>
    <cellStyle name="差_报关箱单明细" xfId="1345" xr:uid="{00000000-0005-0000-0000-000010050000}"/>
    <cellStyle name="常规 10" xfId="1335" xr:uid="{00000000-0005-0000-0000-000011050000}"/>
    <cellStyle name="常规 11" xfId="1350" xr:uid="{00000000-0005-0000-0000-000012050000}"/>
    <cellStyle name="常规 12" xfId="1352" xr:uid="{00000000-0005-0000-0000-000013050000}"/>
    <cellStyle name="常规 13" xfId="1351" xr:uid="{00000000-0005-0000-0000-000014050000}"/>
    <cellStyle name="常规 14" xfId="1356" xr:uid="{00000000-0005-0000-0000-000015050000}"/>
    <cellStyle name="常规 15" xfId="1355" xr:uid="{00000000-0005-0000-0000-000016050000}"/>
    <cellStyle name="常规 16" xfId="1354" xr:uid="{00000000-0005-0000-0000-000017050000}"/>
    <cellStyle name="常规 2" xfId="1223" xr:uid="{00000000-0005-0000-0000-000018050000}"/>
    <cellStyle name="常规 2 2" xfId="1348" xr:uid="{00000000-0005-0000-0000-000019050000}"/>
    <cellStyle name="常规 2 2 6" xfId="1290" xr:uid="{00000000-0005-0000-0000-00001A050000}"/>
    <cellStyle name="常规 2 3" xfId="1336" xr:uid="{00000000-0005-0000-0000-00001B050000}"/>
    <cellStyle name="常规 2 4" xfId="1403" xr:uid="{455B95B8-F511-437C-845A-F957B5C654A5}"/>
    <cellStyle name="常规 3" xfId="1224" xr:uid="{00000000-0005-0000-0000-00001C050000}"/>
    <cellStyle name="常规 3 2" xfId="1349" xr:uid="{00000000-0005-0000-0000-00001D050000}"/>
    <cellStyle name="常规 3 3" xfId="1337" xr:uid="{00000000-0005-0000-0000-00001E050000}"/>
    <cellStyle name="常规 32" xfId="1401" xr:uid="{D36C580A-420C-48EE-92A6-9B069BE5EFF4}"/>
    <cellStyle name="常规 34" xfId="1402" xr:uid="{17E1BD21-6EF7-4FF6-8432-85B990445C58}"/>
    <cellStyle name="常规 4" xfId="1225" xr:uid="{00000000-0005-0000-0000-00001F050000}"/>
    <cellStyle name="常规 4 2" xfId="1226" xr:uid="{00000000-0005-0000-0000-000020050000}"/>
    <cellStyle name="常规 4 3" xfId="1338" xr:uid="{00000000-0005-0000-0000-000021050000}"/>
    <cellStyle name="常规 5" xfId="1339" xr:uid="{00000000-0005-0000-0000-000022050000}"/>
    <cellStyle name="常规 5 9" xfId="1291" xr:uid="{00000000-0005-0000-0000-000023050000}"/>
    <cellStyle name="常规 6" xfId="1340" xr:uid="{00000000-0005-0000-0000-000024050000}"/>
    <cellStyle name="常规 6 2" xfId="1343" xr:uid="{00000000-0005-0000-0000-000025050000}"/>
    <cellStyle name="常规 7" xfId="1341" xr:uid="{00000000-0005-0000-0000-000026050000}"/>
    <cellStyle name="常规 8" xfId="1342" xr:uid="{00000000-0005-0000-0000-000027050000}"/>
    <cellStyle name="常规 9" xfId="1353" xr:uid="{00000000-0005-0000-0000-000028050000}"/>
    <cellStyle name="常规_~4191357" xfId="1227" xr:uid="{00000000-0005-0000-0000-000029050000}"/>
    <cellStyle name="强调文字颜色 1" xfId="1228" xr:uid="{00000000-0005-0000-0000-00002A050000}"/>
    <cellStyle name="强调文字颜色 2" xfId="1229" xr:uid="{00000000-0005-0000-0000-00002B050000}"/>
    <cellStyle name="强调文字颜色 3" xfId="1230" xr:uid="{00000000-0005-0000-0000-00002C050000}"/>
    <cellStyle name="强调文字颜色 4" xfId="1231" xr:uid="{00000000-0005-0000-0000-00002D050000}"/>
    <cellStyle name="强调文字颜色 5" xfId="1232" xr:uid="{00000000-0005-0000-0000-00002E050000}"/>
    <cellStyle name="强调文字颜色 6" xfId="1233" xr:uid="{00000000-0005-0000-0000-00002F050000}"/>
    <cellStyle name="悪い" xfId="1234" xr:uid="{00000000-0005-0000-0000-000030050000}"/>
    <cellStyle name="普通_laroux" xfId="1235" xr:uid="{00000000-0005-0000-0000-000031050000}"/>
    <cellStyle name="未定義" xfId="1236" xr:uid="{00000000-0005-0000-0000-000032050000}"/>
    <cellStyle name="标题" xfId="1237" xr:uid="{00000000-0005-0000-0000-000033050000}"/>
    <cellStyle name="标题 1" xfId="1238" xr:uid="{00000000-0005-0000-0000-000034050000}"/>
    <cellStyle name="标题 2" xfId="1239" xr:uid="{00000000-0005-0000-0000-000035050000}"/>
    <cellStyle name="标题 3" xfId="1240" xr:uid="{00000000-0005-0000-0000-000036050000}"/>
    <cellStyle name="标题 4" xfId="1241" xr:uid="{00000000-0005-0000-0000-000037050000}"/>
    <cellStyle name="标题_AP Cost Tape assumption 02-03-2009" xfId="1242" xr:uid="{00000000-0005-0000-0000-000038050000}"/>
    <cellStyle name="样式 1" xfId="1243" xr:uid="{00000000-0005-0000-0000-000039050000}"/>
    <cellStyle name="桁区切り_CA Tracking1124（Kaga)" xfId="1244" xr:uid="{00000000-0005-0000-0000-00003A050000}"/>
    <cellStyle name="桁蟻唇Ｆ [0.00]_laroux" xfId="1245" xr:uid="{00000000-0005-0000-0000-00003B050000}"/>
    <cellStyle name="桁蟻唇Ｆ_laroux" xfId="1246" xr:uid="{00000000-0005-0000-0000-00003C050000}"/>
    <cellStyle name="检查单元格" xfId="1247" xr:uid="{00000000-0005-0000-0000-00003D050000}"/>
    <cellStyle name="標準_~3402853" xfId="1248" xr:uid="{00000000-0005-0000-0000-00003E050000}"/>
    <cellStyle name="汇总" xfId="1249" xr:uid="{00000000-0005-0000-0000-00003F050000}"/>
    <cellStyle name="汇总 2" xfId="1250" xr:uid="{00000000-0005-0000-0000-000040050000}"/>
    <cellStyle name="汇总 2 2" xfId="1251" xr:uid="{00000000-0005-0000-0000-000041050000}"/>
    <cellStyle name="注释" xfId="1252" xr:uid="{00000000-0005-0000-0000-000042050000}"/>
    <cellStyle name="注释 2" xfId="1253" xr:uid="{00000000-0005-0000-0000-000043050000}"/>
    <cellStyle name="注释 2 2" xfId="1254" xr:uid="{00000000-0005-0000-0000-000044050000}"/>
    <cellStyle name="注释 3" xfId="1255" xr:uid="{00000000-0005-0000-0000-000045050000}"/>
    <cellStyle name="百分比_comp0930_2004out" xfId="1256" xr:uid="{00000000-0005-0000-0000-000046050000}"/>
    <cellStyle name="脱浦 [0.00]_BSD-Academic" xfId="1257" xr:uid="{00000000-0005-0000-0000-000047050000}"/>
    <cellStyle name="脱浦_BSD-Academic" xfId="1258" xr:uid="{00000000-0005-0000-0000-000048050000}"/>
    <cellStyle name="良い" xfId="1259" xr:uid="{00000000-0005-0000-0000-000049050000}"/>
    <cellStyle name="見出し 1" xfId="1260" xr:uid="{00000000-0005-0000-0000-00004A050000}"/>
    <cellStyle name="見出し 2" xfId="1261" xr:uid="{00000000-0005-0000-0000-00004B050000}"/>
    <cellStyle name="見出し 3" xfId="1262" xr:uid="{00000000-0005-0000-0000-00004C050000}"/>
    <cellStyle name="見出し 4" xfId="1263" xr:uid="{00000000-0005-0000-0000-00004D050000}"/>
    <cellStyle name="解释性文本" xfId="1264" xr:uid="{00000000-0005-0000-0000-00004E050000}"/>
    <cellStyle name="計算" xfId="1265" xr:uid="{00000000-0005-0000-0000-00004F050000}"/>
    <cellStyle name="計算 2" xfId="1266" xr:uid="{00000000-0005-0000-0000-000050050000}"/>
    <cellStyle name="計算 2 2" xfId="1267" xr:uid="{00000000-0005-0000-0000-000051050000}"/>
    <cellStyle name="説明文" xfId="1268" xr:uid="{00000000-0005-0000-0000-000052050000}"/>
    <cellStyle name="警告文" xfId="1269" xr:uid="{00000000-0005-0000-0000-000053050000}"/>
    <cellStyle name="警告文本" xfId="1270" xr:uid="{00000000-0005-0000-0000-000054050000}"/>
    <cellStyle name="计算" xfId="1271" xr:uid="{00000000-0005-0000-0000-000055050000}"/>
    <cellStyle name="计算 2" xfId="1272" xr:uid="{00000000-0005-0000-0000-000056050000}"/>
    <cellStyle name="计算 2 2" xfId="1273" xr:uid="{00000000-0005-0000-0000-000057050000}"/>
    <cellStyle name="貨幣 [0]_Consol_Auditor_first draft" xfId="1274" xr:uid="{00000000-0005-0000-0000-000058050000}"/>
    <cellStyle name="貨幣_Consol_Auditor_first draft" xfId="1275" xr:uid="{00000000-0005-0000-0000-000059050000}"/>
    <cellStyle name="货币 8" xfId="1357" xr:uid="{00000000-0005-0000-0000-00005A050000}"/>
    <cellStyle name="输入" xfId="1276" xr:uid="{00000000-0005-0000-0000-00005B050000}"/>
    <cellStyle name="输入 2" xfId="1277" xr:uid="{00000000-0005-0000-0000-00005C050000}"/>
    <cellStyle name="输入 2 2" xfId="1278" xr:uid="{00000000-0005-0000-0000-00005D050000}"/>
    <cellStyle name="输出" xfId="1279" xr:uid="{00000000-0005-0000-0000-00005E050000}"/>
    <cellStyle name="输出 2" xfId="1280" xr:uid="{00000000-0005-0000-0000-00005F050000}"/>
    <cellStyle name="输出 2 2" xfId="1281" xr:uid="{00000000-0005-0000-0000-000060050000}"/>
    <cellStyle name="适中" xfId="1282" xr:uid="{00000000-0005-0000-0000-000061050000}"/>
    <cellStyle name="都寞_囷祔桶ouxmm⁷潒慭nʼ" xfId="1283" xr:uid="{00000000-0005-0000-0000-000062050000}"/>
    <cellStyle name="链接单元格" xfId="1284" xr:uid="{00000000-0005-0000-0000-000063050000}"/>
    <cellStyle name="集計" xfId="1285" xr:uid="{00000000-0005-0000-0000-000064050000}"/>
    <cellStyle name="集計 2" xfId="1286" xr:uid="{00000000-0005-0000-0000-000065050000}"/>
    <cellStyle name="集計 2 2" xfId="1287" xr:uid="{00000000-0005-0000-0000-000066050000}"/>
  </cellStyles>
  <dxfs count="43">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
      <numFmt numFmtId="183" formatCode="[$€-2]\ #,##0"/>
    </dxf>
  </dxfs>
  <tableStyles count="0" defaultTableStyle="TableStyleMedium2" defaultPivotStyle="PivotStyleLight16"/>
  <colors>
    <mruColors>
      <color rgb="FF306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pq-c.dahuatech.com/" TargetMode="External"/><Relationship Id="rId1" Type="http://schemas.openxmlformats.org/officeDocument/2006/relationships/hyperlink" Target="https://cpq-c.dahuatech.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1"/>
  <sheetViews>
    <sheetView workbookViewId="0">
      <selection activeCell="E3" sqref="E3"/>
    </sheetView>
  </sheetViews>
  <sheetFormatPr defaultRowHeight="14.5"/>
  <cols>
    <col min="1" max="1" width="1" customWidth="1"/>
    <col min="2" max="2" width="6.7265625" customWidth="1"/>
    <col min="3" max="3" width="32.81640625" customWidth="1"/>
    <col min="4" max="4" width="32.54296875" customWidth="1"/>
    <col min="5" max="5" width="17.453125" customWidth="1"/>
    <col min="6" max="6" width="12.26953125" bestFit="1" customWidth="1"/>
  </cols>
  <sheetData>
    <row r="2" spans="2:11" ht="15.5">
      <c r="B2" s="264" t="s">
        <v>275</v>
      </c>
      <c r="C2" s="265"/>
      <c r="D2" s="266"/>
    </row>
    <row r="3" spans="2:11" ht="15.5">
      <c r="B3" s="28" t="s">
        <v>0</v>
      </c>
      <c r="C3" s="28" t="s">
        <v>86</v>
      </c>
      <c r="D3" s="28" t="s">
        <v>87</v>
      </c>
    </row>
    <row r="4" spans="2:11" ht="21" customHeight="1">
      <c r="B4" s="6">
        <v>1</v>
      </c>
      <c r="C4" s="6" t="s">
        <v>88</v>
      </c>
      <c r="D4" s="4">
        <f>CCTV!S38</f>
        <v>30845502.837000001</v>
      </c>
    </row>
    <row r="5" spans="2:11" ht="19.5" customHeight="1">
      <c r="B5" s="6">
        <v>2</v>
      </c>
      <c r="C5" s="6" t="s">
        <v>90</v>
      </c>
      <c r="D5" s="4">
        <f>CCTV_SOC!S38</f>
        <v>10616362.08</v>
      </c>
    </row>
    <row r="6" spans="2:11" ht="19.5" customHeight="1">
      <c r="B6" s="6">
        <v>3</v>
      </c>
      <c r="C6" s="6" t="s">
        <v>89</v>
      </c>
      <c r="D6" s="4">
        <f>OCS!S43</f>
        <v>38190055.140000001</v>
      </c>
    </row>
    <row r="7" spans="2:11" ht="18" customHeight="1">
      <c r="B7" s="6">
        <v>4</v>
      </c>
      <c r="C7" s="6" t="s">
        <v>101</v>
      </c>
      <c r="D7" s="4">
        <f>'CCTV&amp;OCS_SCS'!S28</f>
        <v>4509529.5</v>
      </c>
    </row>
    <row r="8" spans="2:11" ht="18" customHeight="1">
      <c r="B8" s="6">
        <v>5</v>
      </c>
      <c r="C8" s="6" t="s">
        <v>19</v>
      </c>
      <c r="D8" s="4">
        <f>PS!S22</f>
        <v>12049987.5</v>
      </c>
    </row>
    <row r="9" spans="2:11" ht="16" thickBot="1">
      <c r="B9" s="29"/>
      <c r="C9" s="29" t="s">
        <v>92</v>
      </c>
      <c r="D9" s="29">
        <f>SUM(D4:D8)</f>
        <v>96211437.057000011</v>
      </c>
      <c r="E9" s="5"/>
      <c r="F9" s="5"/>
    </row>
    <row r="10" spans="2:11" ht="16" thickBot="1">
      <c r="B10" s="274"/>
      <c r="C10" s="275"/>
      <c r="D10" s="275"/>
      <c r="E10" s="275"/>
      <c r="F10" s="275"/>
      <c r="G10" s="15"/>
      <c r="H10" s="15"/>
      <c r="I10" s="15"/>
      <c r="J10" s="15"/>
      <c r="K10" s="12"/>
    </row>
    <row r="11" spans="2:11" s="25" customFormat="1" ht="18.5">
      <c r="B11" s="267" t="s">
        <v>136</v>
      </c>
      <c r="C11" s="268"/>
      <c r="D11" s="268"/>
      <c r="E11" s="268"/>
      <c r="F11" s="268"/>
      <c r="G11" s="26"/>
      <c r="H11" s="26"/>
      <c r="I11" s="26"/>
      <c r="J11" s="26"/>
      <c r="K11" s="27"/>
    </row>
    <row r="12" spans="2:11" ht="15.5">
      <c r="B12" s="269"/>
      <c r="C12" s="270"/>
      <c r="D12" s="270"/>
      <c r="E12" s="270"/>
      <c r="F12" s="270"/>
      <c r="K12" s="13"/>
    </row>
    <row r="13" spans="2:11" ht="15.5">
      <c r="B13" s="8">
        <v>1</v>
      </c>
      <c r="C13" s="16" t="s">
        <v>119</v>
      </c>
      <c r="D13" s="16"/>
      <c r="E13" s="17"/>
      <c r="K13" s="13"/>
    </row>
    <row r="14" spans="2:11" ht="15.5">
      <c r="B14" s="8">
        <v>2</v>
      </c>
      <c r="C14" s="16" t="s">
        <v>120</v>
      </c>
      <c r="D14" s="16"/>
      <c r="E14" s="17"/>
      <c r="K14" s="13"/>
    </row>
    <row r="15" spans="2:11" ht="15.5">
      <c r="B15" s="9"/>
      <c r="C15" s="18" t="s">
        <v>121</v>
      </c>
      <c r="D15" s="19"/>
      <c r="E15" s="17"/>
      <c r="K15" s="13"/>
    </row>
    <row r="16" spans="2:11" ht="15.5">
      <c r="B16" s="9"/>
      <c r="C16" s="18" t="s">
        <v>129</v>
      </c>
      <c r="D16" s="19"/>
      <c r="E16" s="17"/>
      <c r="K16" s="13"/>
    </row>
    <row r="17" spans="2:11" ht="15.5">
      <c r="B17" s="9"/>
      <c r="C17" s="18" t="s">
        <v>130</v>
      </c>
      <c r="D17" s="19"/>
      <c r="E17" s="17"/>
      <c r="K17" s="13"/>
    </row>
    <row r="18" spans="2:11" ht="15.5">
      <c r="B18" s="9"/>
      <c r="C18" s="18" t="s">
        <v>135</v>
      </c>
      <c r="D18" s="19"/>
      <c r="E18" s="17"/>
      <c r="K18" s="13"/>
    </row>
    <row r="19" spans="2:11" ht="15.5">
      <c r="B19" s="9"/>
      <c r="C19" s="18" t="s">
        <v>203</v>
      </c>
      <c r="D19" s="19"/>
      <c r="E19" s="17"/>
      <c r="K19" s="13"/>
    </row>
    <row r="20" spans="2:11" ht="15.5">
      <c r="B20" s="9"/>
      <c r="C20" s="18" t="s">
        <v>204</v>
      </c>
      <c r="D20" s="19"/>
      <c r="E20" s="17"/>
      <c r="K20" s="13"/>
    </row>
    <row r="21" spans="2:11" ht="15.5">
      <c r="B21" s="9"/>
      <c r="C21" s="18" t="s">
        <v>131</v>
      </c>
      <c r="D21" s="19"/>
      <c r="E21" s="17"/>
      <c r="K21" s="13"/>
    </row>
    <row r="22" spans="2:11" ht="15.5">
      <c r="B22" s="9"/>
      <c r="C22" s="18" t="s">
        <v>132</v>
      </c>
      <c r="D22" s="19"/>
      <c r="E22" s="17"/>
      <c r="K22" s="13"/>
    </row>
    <row r="23" spans="2:11" ht="15.5">
      <c r="B23" s="9"/>
      <c r="C23" s="18" t="s">
        <v>312</v>
      </c>
      <c r="D23" s="19"/>
      <c r="E23" s="17"/>
      <c r="K23" s="13"/>
    </row>
    <row r="24" spans="2:11" ht="15.5">
      <c r="B24" s="8">
        <v>3</v>
      </c>
      <c r="C24" s="16" t="s">
        <v>122</v>
      </c>
      <c r="D24" s="16"/>
      <c r="E24" s="17"/>
      <c r="K24" s="13"/>
    </row>
    <row r="25" spans="2:11" ht="15.5">
      <c r="B25" s="9"/>
      <c r="C25" s="18" t="s">
        <v>123</v>
      </c>
      <c r="D25" s="19"/>
      <c r="E25" s="17"/>
      <c r="K25" s="13"/>
    </row>
    <row r="26" spans="2:11" ht="15.5">
      <c r="B26" s="9"/>
      <c r="C26" s="18" t="s">
        <v>124</v>
      </c>
      <c r="D26" s="19"/>
      <c r="E26" s="17"/>
      <c r="K26" s="13"/>
    </row>
    <row r="27" spans="2:11" ht="15.5">
      <c r="B27" s="10">
        <v>4</v>
      </c>
      <c r="C27" s="20" t="s">
        <v>125</v>
      </c>
      <c r="D27" s="21"/>
      <c r="E27" s="17"/>
      <c r="K27" s="13"/>
    </row>
    <row r="28" spans="2:11" ht="15.5">
      <c r="B28" s="11"/>
      <c r="C28" s="22" t="s">
        <v>126</v>
      </c>
      <c r="D28" s="23"/>
      <c r="E28" s="17"/>
      <c r="K28" s="13"/>
    </row>
    <row r="29" spans="2:11" ht="15.5">
      <c r="B29" s="11"/>
      <c r="C29" s="22" t="s">
        <v>127</v>
      </c>
      <c r="D29" s="23"/>
      <c r="E29" s="17"/>
      <c r="K29" s="13"/>
    </row>
    <row r="30" spans="2:11" ht="15.5">
      <c r="B30" s="11"/>
      <c r="C30" s="24" t="s">
        <v>128</v>
      </c>
      <c r="D30" s="24"/>
      <c r="E30" s="17"/>
      <c r="K30" s="13"/>
    </row>
    <row r="31" spans="2:11" ht="28" customHeight="1" thickBot="1">
      <c r="B31" s="14"/>
      <c r="C31" s="271"/>
      <c r="D31" s="272"/>
      <c r="E31" s="272"/>
      <c r="F31" s="272"/>
      <c r="G31" s="272"/>
      <c r="H31" s="272"/>
      <c r="I31" s="272"/>
      <c r="J31" s="272"/>
      <c r="K31" s="273"/>
    </row>
  </sheetData>
  <mergeCells count="5">
    <mergeCell ref="B2:D2"/>
    <mergeCell ref="B11:F11"/>
    <mergeCell ref="B12:F12"/>
    <mergeCell ref="C31:K31"/>
    <mergeCell ref="B10: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59"/>
  <sheetViews>
    <sheetView tabSelected="1" view="pageBreakPreview" zoomScale="72" zoomScaleNormal="40" zoomScaleSheetLayoutView="100" workbookViewId="0">
      <selection activeCell="G8" sqref="G8"/>
    </sheetView>
  </sheetViews>
  <sheetFormatPr defaultColWidth="9" defaultRowHeight="14.5"/>
  <cols>
    <col min="1" max="1" width="4.1796875" style="79" customWidth="1"/>
    <col min="2" max="2" width="7.453125" style="100" customWidth="1"/>
    <col min="3" max="3" width="30.54296875" style="79" customWidth="1"/>
    <col min="4" max="4" width="63.1796875" style="79" customWidth="1"/>
    <col min="5" max="5" width="13.453125" style="79" customWidth="1"/>
    <col min="6" max="17" width="19.81640625" style="79" customWidth="1"/>
    <col min="18" max="18" width="19.81640625" style="101" customWidth="1"/>
    <col min="19" max="19" width="23.54296875" style="101" bestFit="1" customWidth="1"/>
    <col min="20" max="16384" width="9" style="79"/>
  </cols>
  <sheetData>
    <row r="1" spans="1:19" ht="15">
      <c r="B1" s="168"/>
      <c r="C1" s="169"/>
      <c r="D1" s="169"/>
      <c r="E1" s="169"/>
      <c r="F1" s="169"/>
      <c r="G1" s="169"/>
      <c r="H1" s="169"/>
      <c r="I1" s="169"/>
      <c r="J1" s="169"/>
      <c r="K1" s="169"/>
      <c r="L1" s="169"/>
      <c r="M1" s="169"/>
      <c r="N1" s="169"/>
      <c r="O1" s="169"/>
      <c r="P1" s="169"/>
      <c r="Q1" s="169">
        <f ca="1">O:Q</f>
        <v>0</v>
      </c>
      <c r="R1" s="170"/>
      <c r="S1" s="170"/>
    </row>
    <row r="2" spans="1:19" s="81" customFormat="1" ht="21">
      <c r="A2" s="80"/>
      <c r="B2" s="277" t="s">
        <v>275</v>
      </c>
      <c r="C2" s="277"/>
      <c r="D2" s="277"/>
      <c r="E2" s="277"/>
      <c r="F2" s="277"/>
      <c r="G2" s="277"/>
      <c r="H2" s="277"/>
      <c r="I2" s="277"/>
      <c r="J2" s="277"/>
      <c r="K2" s="277"/>
      <c r="L2" s="277"/>
      <c r="M2" s="277"/>
      <c r="N2" s="277"/>
      <c r="O2" s="277"/>
      <c r="P2" s="277"/>
      <c r="Q2" s="277"/>
      <c r="R2" s="277"/>
      <c r="S2" s="277"/>
    </row>
    <row r="3" spans="1:19" ht="45">
      <c r="B3" s="171" t="s">
        <v>0</v>
      </c>
      <c r="C3" s="172" t="s">
        <v>1</v>
      </c>
      <c r="D3" s="173" t="s">
        <v>2</v>
      </c>
      <c r="E3" s="172" t="s">
        <v>3</v>
      </c>
      <c r="F3" s="172" t="s">
        <v>4</v>
      </c>
      <c r="G3" s="174" t="s">
        <v>5</v>
      </c>
      <c r="H3" s="174" t="s">
        <v>6</v>
      </c>
      <c r="I3" s="174" t="s">
        <v>7</v>
      </c>
      <c r="J3" s="174" t="s">
        <v>8</v>
      </c>
      <c r="K3" s="174" t="s">
        <v>9</v>
      </c>
      <c r="L3" s="174" t="s">
        <v>10</v>
      </c>
      <c r="M3" s="174" t="s">
        <v>11</v>
      </c>
      <c r="N3" s="174" t="s">
        <v>12</v>
      </c>
      <c r="O3" s="174" t="s">
        <v>13</v>
      </c>
      <c r="P3" s="174" t="s">
        <v>14</v>
      </c>
      <c r="Q3" s="174" t="s">
        <v>15</v>
      </c>
      <c r="R3" s="175" t="s">
        <v>18</v>
      </c>
      <c r="S3" s="175" t="s">
        <v>17</v>
      </c>
    </row>
    <row r="4" spans="1:19" s="82" customFormat="1" ht="21">
      <c r="B4" s="176">
        <v>1</v>
      </c>
      <c r="C4" s="276" t="s">
        <v>20</v>
      </c>
      <c r="D4" s="276"/>
      <c r="E4" s="177"/>
      <c r="F4" s="177"/>
      <c r="G4" s="177"/>
      <c r="H4" s="178"/>
      <c r="I4" s="178"/>
      <c r="J4" s="178"/>
      <c r="K4" s="178"/>
      <c r="L4" s="178"/>
      <c r="M4" s="178"/>
      <c r="N4" s="178"/>
      <c r="O4" s="178"/>
      <c r="P4" s="178"/>
      <c r="Q4" s="178"/>
      <c r="R4" s="178">
        <f>S4/E5</f>
        <v>1549717.92</v>
      </c>
      <c r="S4" s="178">
        <f>SUM(S5:S6)</f>
        <v>1549717.92</v>
      </c>
    </row>
    <row r="5" spans="1:19" s="81" customFormat="1" ht="170.5">
      <c r="B5" s="179">
        <v>1.1000000000000001</v>
      </c>
      <c r="C5" s="180" t="s">
        <v>205</v>
      </c>
      <c r="D5" s="83" t="s">
        <v>272</v>
      </c>
      <c r="E5" s="181">
        <v>1</v>
      </c>
      <c r="F5" s="181" t="s">
        <v>16</v>
      </c>
      <c r="G5" s="84">
        <v>3199</v>
      </c>
      <c r="H5" s="182">
        <f>E5*G5</f>
        <v>3199</v>
      </c>
      <c r="I5" s="183">
        <v>0</v>
      </c>
      <c r="J5" s="184">
        <f>(100%-I5)*G5</f>
        <v>3199</v>
      </c>
      <c r="K5" s="185">
        <f>J5*E5</f>
        <v>3199</v>
      </c>
      <c r="L5" s="186">
        <v>0.1</v>
      </c>
      <c r="M5" s="186">
        <v>0.1</v>
      </c>
      <c r="N5" s="186">
        <v>0.4</v>
      </c>
      <c r="O5" s="186">
        <v>0.35</v>
      </c>
      <c r="P5" s="185">
        <f>((100%+SUM(L5:N5))+O5*(100%+SUM(L5:N5)))*J5</f>
        <v>6909.84</v>
      </c>
      <c r="Q5" s="185">
        <f>P5*E5</f>
        <v>6909.84</v>
      </c>
      <c r="R5" s="187">
        <f>P5*120*1.15</f>
        <v>953557.91999999993</v>
      </c>
      <c r="S5" s="187">
        <f>R5*E5</f>
        <v>953557.91999999993</v>
      </c>
    </row>
    <row r="6" spans="1:19" s="81" customFormat="1" ht="16">
      <c r="B6" s="179">
        <v>1.1000000000000001</v>
      </c>
      <c r="C6" s="180" t="s">
        <v>206</v>
      </c>
      <c r="D6" s="85" t="s">
        <v>290</v>
      </c>
      <c r="E6" s="181">
        <v>10</v>
      </c>
      <c r="F6" s="181" t="s">
        <v>16</v>
      </c>
      <c r="G6" s="84">
        <v>200</v>
      </c>
      <c r="H6" s="182">
        <f>E6*G6</f>
        <v>2000</v>
      </c>
      <c r="I6" s="183">
        <v>0</v>
      </c>
      <c r="J6" s="184">
        <f>(100%-I6)*G6</f>
        <v>200</v>
      </c>
      <c r="K6" s="185">
        <f>J6*E6</f>
        <v>2000</v>
      </c>
      <c r="L6" s="186">
        <v>0.1</v>
      </c>
      <c r="M6" s="186">
        <v>0.1</v>
      </c>
      <c r="N6" s="186">
        <v>0.4</v>
      </c>
      <c r="O6" s="186">
        <v>0.35</v>
      </c>
      <c r="P6" s="185">
        <f>((100%+SUM(L6:N6))+O6*(100%+SUM(L6:N6)))*J6</f>
        <v>432</v>
      </c>
      <c r="Q6" s="185">
        <f>P6*E6</f>
        <v>4320</v>
      </c>
      <c r="R6" s="187">
        <f t="shared" ref="R6:R37" si="0">P6*120*1.15</f>
        <v>59615.999999999993</v>
      </c>
      <c r="S6" s="187">
        <f t="shared" ref="S6:S37" si="1">R6*E6</f>
        <v>596159.99999999988</v>
      </c>
    </row>
    <row r="7" spans="1:19" s="81" customFormat="1" ht="15">
      <c r="B7" s="176">
        <v>2</v>
      </c>
      <c r="C7" s="276" t="s">
        <v>141</v>
      </c>
      <c r="D7" s="276"/>
      <c r="E7" s="188"/>
      <c r="F7" s="188"/>
      <c r="G7" s="188"/>
      <c r="H7" s="188"/>
      <c r="I7" s="188"/>
      <c r="J7" s="188"/>
      <c r="K7" s="188"/>
      <c r="L7" s="188"/>
      <c r="M7" s="188"/>
      <c r="N7" s="188"/>
      <c r="O7" s="188"/>
      <c r="P7" s="188"/>
      <c r="Q7" s="188"/>
      <c r="R7" s="177">
        <f>S7/E8</f>
        <v>2119646.88</v>
      </c>
      <c r="S7" s="177">
        <f>SUM(S8:S8)</f>
        <v>4239293.76</v>
      </c>
    </row>
    <row r="8" spans="1:19" s="81" customFormat="1" ht="90">
      <c r="B8" s="179">
        <v>2.1</v>
      </c>
      <c r="C8" s="189" t="s">
        <v>276</v>
      </c>
      <c r="D8" s="189" t="s">
        <v>277</v>
      </c>
      <c r="E8" s="181">
        <v>2</v>
      </c>
      <c r="F8" s="181" t="s">
        <v>16</v>
      </c>
      <c r="G8" s="190">
        <v>7111</v>
      </c>
      <c r="H8" s="182">
        <f>E8*G8</f>
        <v>14222</v>
      </c>
      <c r="I8" s="183">
        <v>0</v>
      </c>
      <c r="J8" s="184">
        <f>(100%-I8)*G8</f>
        <v>7111</v>
      </c>
      <c r="K8" s="185">
        <f>J8*E8</f>
        <v>14222</v>
      </c>
      <c r="L8" s="186">
        <v>0.1</v>
      </c>
      <c r="M8" s="186">
        <v>0.1</v>
      </c>
      <c r="N8" s="186">
        <v>0.4</v>
      </c>
      <c r="O8" s="186">
        <v>0.35</v>
      </c>
      <c r="P8" s="185">
        <f>((100%+SUM(L8:N8))+O8*(100%+SUM(L8:N8)))*J8</f>
        <v>15359.76</v>
      </c>
      <c r="Q8" s="185">
        <f>P8*E8</f>
        <v>30719.52</v>
      </c>
      <c r="R8" s="187">
        <f t="shared" si="0"/>
        <v>2119646.88</v>
      </c>
      <c r="S8" s="187">
        <f t="shared" si="1"/>
        <v>4239293.76</v>
      </c>
    </row>
    <row r="9" spans="1:19" s="82" customFormat="1" ht="21">
      <c r="B9" s="176">
        <v>3</v>
      </c>
      <c r="C9" s="276" t="s">
        <v>28</v>
      </c>
      <c r="D9" s="276"/>
      <c r="E9" s="177"/>
      <c r="F9" s="177"/>
      <c r="G9" s="177"/>
      <c r="H9" s="177"/>
      <c r="I9" s="177"/>
      <c r="J9" s="177"/>
      <c r="K9" s="177"/>
      <c r="L9" s="177"/>
      <c r="M9" s="177"/>
      <c r="N9" s="177"/>
      <c r="O9" s="177"/>
      <c r="P9" s="177"/>
      <c r="Q9" s="177"/>
      <c r="R9" s="177"/>
      <c r="S9" s="177"/>
    </row>
    <row r="10" spans="1:19" s="81" customFormat="1" ht="108.5">
      <c r="B10" s="179">
        <v>3.1</v>
      </c>
      <c r="C10" s="112" t="s">
        <v>284</v>
      </c>
      <c r="D10" s="86" t="s">
        <v>285</v>
      </c>
      <c r="E10" s="181">
        <v>30</v>
      </c>
      <c r="F10" s="181" t="s">
        <v>16</v>
      </c>
      <c r="G10" s="190">
        <v>260</v>
      </c>
      <c r="H10" s="182">
        <f>E10*G10</f>
        <v>7800</v>
      </c>
      <c r="I10" s="183">
        <v>0</v>
      </c>
      <c r="J10" s="184">
        <f>(100%-I10)*G10</f>
        <v>260</v>
      </c>
      <c r="K10" s="185">
        <f>J10*E10</f>
        <v>7800</v>
      </c>
      <c r="L10" s="186">
        <v>0.1</v>
      </c>
      <c r="M10" s="186">
        <v>0.1</v>
      </c>
      <c r="N10" s="186">
        <v>0.4</v>
      </c>
      <c r="O10" s="186">
        <v>0.35</v>
      </c>
      <c r="P10" s="185">
        <f>((100%+SUM(L10:N10))+O10*(100%+SUM(L10:N10)))*J10</f>
        <v>561.6</v>
      </c>
      <c r="Q10" s="185">
        <f>P10*E10</f>
        <v>16848</v>
      </c>
      <c r="R10" s="191">
        <f t="shared" si="0"/>
        <v>77500.799999999988</v>
      </c>
      <c r="S10" s="191">
        <f>R10*E10</f>
        <v>2325023.9999999995</v>
      </c>
    </row>
    <row r="11" spans="1:19" s="82" customFormat="1" ht="21">
      <c r="B11" s="176">
        <v>4</v>
      </c>
      <c r="C11" s="276" t="s">
        <v>85</v>
      </c>
      <c r="D11" s="276"/>
      <c r="E11" s="177"/>
      <c r="F11" s="177"/>
      <c r="G11" s="177"/>
      <c r="H11" s="177"/>
      <c r="I11" s="177"/>
      <c r="J11" s="177"/>
      <c r="K11" s="177"/>
      <c r="L11" s="177"/>
      <c r="M11" s="177"/>
      <c r="N11" s="177"/>
      <c r="O11" s="177"/>
      <c r="P11" s="177"/>
      <c r="Q11" s="177"/>
      <c r="R11" s="177">
        <f>S11/E12</f>
        <v>31574.124</v>
      </c>
      <c r="S11" s="177">
        <f>SUM(S12:S12)</f>
        <v>631482.48</v>
      </c>
    </row>
    <row r="12" spans="1:19" s="81" customFormat="1" ht="170.5">
      <c r="B12" s="179">
        <v>4.0999999999999996</v>
      </c>
      <c r="C12" s="87" t="s">
        <v>207</v>
      </c>
      <c r="D12" s="88" t="s">
        <v>208</v>
      </c>
      <c r="E12" s="181">
        <v>20</v>
      </c>
      <c r="F12" s="181" t="s">
        <v>16</v>
      </c>
      <c r="G12" s="89">
        <v>76</v>
      </c>
      <c r="H12" s="182">
        <f>E12*G12</f>
        <v>1520</v>
      </c>
      <c r="I12" s="183">
        <v>0</v>
      </c>
      <c r="J12" s="184">
        <f>(100%-I12)*G12</f>
        <v>76</v>
      </c>
      <c r="K12" s="185">
        <f>J12*E12</f>
        <v>1520</v>
      </c>
      <c r="L12" s="186">
        <v>0.1</v>
      </c>
      <c r="M12" s="186">
        <v>0.1</v>
      </c>
      <c r="N12" s="186">
        <v>1.03</v>
      </c>
      <c r="O12" s="186">
        <v>0.35</v>
      </c>
      <c r="P12" s="185">
        <f>((100%+SUM(L12:N12))+O12*(100%+SUM(L12:N12)))*J12</f>
        <v>228.798</v>
      </c>
      <c r="Q12" s="185">
        <f>P12*E12</f>
        <v>4575.96</v>
      </c>
      <c r="R12" s="187">
        <f t="shared" si="0"/>
        <v>31574.124</v>
      </c>
      <c r="S12" s="187">
        <f t="shared" si="1"/>
        <v>631482.48</v>
      </c>
    </row>
    <row r="13" spans="1:19" s="81" customFormat="1" ht="15">
      <c r="B13" s="176">
        <v>5</v>
      </c>
      <c r="C13" s="276" t="s">
        <v>21</v>
      </c>
      <c r="D13" s="276"/>
      <c r="E13" s="188"/>
      <c r="F13" s="188"/>
      <c r="G13" s="188"/>
      <c r="H13" s="188"/>
      <c r="I13" s="183">
        <v>0</v>
      </c>
      <c r="J13" s="188"/>
      <c r="K13" s="188"/>
      <c r="L13" s="188"/>
      <c r="M13" s="188"/>
      <c r="N13" s="188"/>
      <c r="O13" s="188"/>
      <c r="P13" s="188"/>
      <c r="Q13" s="188"/>
      <c r="R13" s="192">
        <f>S13/E14</f>
        <v>172826.78399999999</v>
      </c>
      <c r="S13" s="192">
        <f>SUM(S14:S14)</f>
        <v>2592401.7599999998</v>
      </c>
    </row>
    <row r="14" spans="1:19" s="81" customFormat="1" ht="155">
      <c r="B14" s="179">
        <v>5.0999999999999996</v>
      </c>
      <c r="C14" s="90" t="s">
        <v>209</v>
      </c>
      <c r="D14" s="91" t="s">
        <v>210</v>
      </c>
      <c r="E14" s="181">
        <v>15</v>
      </c>
      <c r="F14" s="181" t="s">
        <v>16</v>
      </c>
      <c r="G14" s="92">
        <v>416</v>
      </c>
      <c r="H14" s="182">
        <f>E14*G14</f>
        <v>6240</v>
      </c>
      <c r="I14" s="183">
        <v>0</v>
      </c>
      <c r="J14" s="184">
        <f>(100%-I14)*G14</f>
        <v>416</v>
      </c>
      <c r="K14" s="185">
        <f>J14*E14</f>
        <v>6240</v>
      </c>
      <c r="L14" s="186">
        <v>0.1</v>
      </c>
      <c r="M14" s="186">
        <v>0.1</v>
      </c>
      <c r="N14" s="186">
        <v>1.03</v>
      </c>
      <c r="O14" s="186">
        <v>0.35</v>
      </c>
      <c r="P14" s="185">
        <f>((100%+SUM(L14:N14))+O14*(100%+SUM(L14:N14)))*J14</f>
        <v>1252.3679999999999</v>
      </c>
      <c r="Q14" s="185">
        <f>P14*E14</f>
        <v>18785.52</v>
      </c>
      <c r="R14" s="187">
        <f t="shared" si="0"/>
        <v>172826.78399999999</v>
      </c>
      <c r="S14" s="187">
        <f t="shared" si="1"/>
        <v>2592401.7599999998</v>
      </c>
    </row>
    <row r="15" spans="1:19" s="81" customFormat="1" ht="15">
      <c r="B15" s="176">
        <v>6</v>
      </c>
      <c r="C15" s="276" t="s">
        <v>22</v>
      </c>
      <c r="D15" s="276"/>
      <c r="E15" s="188"/>
      <c r="F15" s="188"/>
      <c r="G15" s="188"/>
      <c r="H15" s="188"/>
      <c r="I15" s="183">
        <v>0</v>
      </c>
      <c r="J15" s="188"/>
      <c r="K15" s="188"/>
      <c r="L15" s="188"/>
      <c r="M15" s="188"/>
      <c r="N15" s="188"/>
      <c r="O15" s="188"/>
      <c r="P15" s="188"/>
      <c r="Q15" s="188"/>
      <c r="R15" s="188"/>
      <c r="S15" s="188"/>
    </row>
    <row r="16" spans="1:19" s="81" customFormat="1" ht="120">
      <c r="B16" s="179">
        <v>6.1</v>
      </c>
      <c r="C16" s="93" t="s">
        <v>211</v>
      </c>
      <c r="D16" s="189" t="s">
        <v>23</v>
      </c>
      <c r="E16" s="181">
        <v>20</v>
      </c>
      <c r="F16" s="181" t="s">
        <v>16</v>
      </c>
      <c r="G16" s="94">
        <v>68</v>
      </c>
      <c r="H16" s="182">
        <f>E16*G16</f>
        <v>1360</v>
      </c>
      <c r="I16" s="183">
        <v>0</v>
      </c>
      <c r="J16" s="184">
        <f>(100%-I16)*G16</f>
        <v>68</v>
      </c>
      <c r="K16" s="185">
        <f>J16*E16</f>
        <v>1360</v>
      </c>
      <c r="L16" s="186">
        <v>0.1</v>
      </c>
      <c r="M16" s="186">
        <v>0.1</v>
      </c>
      <c r="N16" s="186">
        <v>1.03</v>
      </c>
      <c r="O16" s="186">
        <v>0.35</v>
      </c>
      <c r="P16" s="185">
        <f>((100%+SUM(L16:N16))+O16*(100%+SUM(L16:N16)))*J16</f>
        <v>204.714</v>
      </c>
      <c r="Q16" s="185">
        <f>P16*E16</f>
        <v>4094.2799999999997</v>
      </c>
      <c r="R16" s="191">
        <f t="shared" si="0"/>
        <v>28250.531999999999</v>
      </c>
      <c r="S16" s="191">
        <f t="shared" si="1"/>
        <v>565010.64</v>
      </c>
    </row>
    <row r="17" spans="2:19" s="82" customFormat="1" ht="21">
      <c r="B17" s="176">
        <v>7</v>
      </c>
      <c r="C17" s="276" t="s">
        <v>24</v>
      </c>
      <c r="D17" s="276"/>
      <c r="E17" s="177"/>
      <c r="F17" s="177"/>
      <c r="G17" s="177"/>
      <c r="H17" s="177"/>
      <c r="I17" s="183">
        <v>0</v>
      </c>
      <c r="J17" s="177"/>
      <c r="K17" s="177"/>
      <c r="L17" s="177"/>
      <c r="M17" s="177"/>
      <c r="N17" s="177"/>
      <c r="O17" s="177"/>
      <c r="P17" s="177"/>
      <c r="Q17" s="177"/>
      <c r="R17" s="177"/>
      <c r="S17" s="177"/>
    </row>
    <row r="18" spans="2:19" s="81" customFormat="1" ht="139.5">
      <c r="B18" s="179">
        <v>7.1</v>
      </c>
      <c r="C18" s="95" t="s">
        <v>212</v>
      </c>
      <c r="D18" s="96" t="s">
        <v>213</v>
      </c>
      <c r="E18" s="181">
        <v>10</v>
      </c>
      <c r="F18" s="181" t="s">
        <v>16</v>
      </c>
      <c r="G18" s="97">
        <v>303</v>
      </c>
      <c r="H18" s="182">
        <f>E18*G18</f>
        <v>3030</v>
      </c>
      <c r="I18" s="183">
        <v>0</v>
      </c>
      <c r="J18" s="184">
        <f>(100%-I18)*G18</f>
        <v>303</v>
      </c>
      <c r="K18" s="185">
        <f>J18*E18</f>
        <v>3030</v>
      </c>
      <c r="L18" s="186">
        <v>0.1</v>
      </c>
      <c r="M18" s="186">
        <v>0.1</v>
      </c>
      <c r="N18" s="186">
        <v>1.03</v>
      </c>
      <c r="O18" s="186">
        <v>0.35</v>
      </c>
      <c r="P18" s="185">
        <f>((100%+SUM(L18:N18))+O18*(100%+SUM(L18:N18)))*J18</f>
        <v>912.18150000000003</v>
      </c>
      <c r="Q18" s="185">
        <f>P18*E18</f>
        <v>9121.8150000000005</v>
      </c>
      <c r="R18" s="191">
        <f t="shared" si="0"/>
        <v>125881.04699999999</v>
      </c>
      <c r="S18" s="191">
        <f t="shared" si="1"/>
        <v>1258810.47</v>
      </c>
    </row>
    <row r="19" spans="2:19" s="82" customFormat="1" ht="21">
      <c r="B19" s="176">
        <v>8</v>
      </c>
      <c r="C19" s="276" t="s">
        <v>93</v>
      </c>
      <c r="D19" s="276"/>
      <c r="E19" s="177"/>
      <c r="F19" s="177"/>
      <c r="G19" s="177"/>
      <c r="H19" s="177"/>
      <c r="I19" s="183">
        <v>0</v>
      </c>
      <c r="J19" s="177"/>
      <c r="K19" s="177"/>
      <c r="L19" s="177"/>
      <c r="M19" s="177"/>
      <c r="N19" s="177"/>
      <c r="O19" s="177"/>
      <c r="P19" s="177"/>
      <c r="Q19" s="177"/>
      <c r="R19" s="177"/>
      <c r="S19" s="177"/>
    </row>
    <row r="20" spans="2:19" s="81" customFormat="1" ht="75">
      <c r="B20" s="179">
        <v>8.1</v>
      </c>
      <c r="C20" s="98" t="s">
        <v>214</v>
      </c>
      <c r="D20" s="189" t="s">
        <v>215</v>
      </c>
      <c r="E20" s="181">
        <v>3</v>
      </c>
      <c r="F20" s="181" t="s">
        <v>16</v>
      </c>
      <c r="G20" s="193">
        <v>901</v>
      </c>
      <c r="H20" s="182">
        <f>E20*G20</f>
        <v>2703</v>
      </c>
      <c r="I20" s="183">
        <v>0</v>
      </c>
      <c r="J20" s="184">
        <f>(100%-I20)*G20</f>
        <v>901</v>
      </c>
      <c r="K20" s="185">
        <f>J20*E20</f>
        <v>2703</v>
      </c>
      <c r="L20" s="186">
        <v>0.1</v>
      </c>
      <c r="M20" s="186">
        <v>0.1</v>
      </c>
      <c r="N20" s="186">
        <v>1.03</v>
      </c>
      <c r="O20" s="186">
        <v>0.35</v>
      </c>
      <c r="P20" s="185">
        <f>((100%+SUM(L20:N20))+O20*(100%+SUM(L20:N20)))*J20</f>
        <v>2712.4605000000001</v>
      </c>
      <c r="Q20" s="185">
        <f>P20*E20</f>
        <v>8137.3815000000004</v>
      </c>
      <c r="R20" s="191">
        <f t="shared" si="0"/>
        <v>374319.549</v>
      </c>
      <c r="S20" s="191">
        <f t="shared" si="1"/>
        <v>1122958.6469999999</v>
      </c>
    </row>
    <row r="21" spans="2:19" s="82" customFormat="1" ht="21">
      <c r="B21" s="176">
        <v>10</v>
      </c>
      <c r="C21" s="276" t="s">
        <v>137</v>
      </c>
      <c r="D21" s="276"/>
      <c r="E21" s="177"/>
      <c r="F21" s="177"/>
      <c r="G21" s="177"/>
      <c r="H21" s="177"/>
      <c r="I21" s="177"/>
      <c r="J21" s="177"/>
      <c r="K21" s="177"/>
      <c r="L21" s="177"/>
      <c r="M21" s="177"/>
      <c r="N21" s="177"/>
      <c r="O21" s="177"/>
      <c r="P21" s="177"/>
      <c r="Q21" s="177"/>
      <c r="R21" s="177">
        <f>S21/E22</f>
        <v>667997.28</v>
      </c>
      <c r="S21" s="177">
        <f>SUM(S22:S24)</f>
        <v>1335994.56</v>
      </c>
    </row>
    <row r="22" spans="2:19" s="81" customFormat="1" ht="15.5">
      <c r="B22" s="179">
        <v>10.1</v>
      </c>
      <c r="C22" s="113" t="s">
        <v>218</v>
      </c>
      <c r="D22" s="99" t="s">
        <v>219</v>
      </c>
      <c r="E22" s="181">
        <v>2</v>
      </c>
      <c r="F22" s="181" t="s">
        <v>16</v>
      </c>
      <c r="G22" s="106">
        <v>1600</v>
      </c>
      <c r="H22" s="182">
        <f t="shared" ref="H22:H24" si="2">E22*G22</f>
        <v>3200</v>
      </c>
      <c r="I22" s="183">
        <v>0</v>
      </c>
      <c r="J22" s="184">
        <f t="shared" ref="J22:J24" si="3">(100%-I22)*G22</f>
        <v>1600</v>
      </c>
      <c r="K22" s="185">
        <f t="shared" ref="K22:K24" si="4">J22*E22</f>
        <v>3200</v>
      </c>
      <c r="L22" s="186">
        <v>0.1</v>
      </c>
      <c r="M22" s="186">
        <v>0.1</v>
      </c>
      <c r="N22" s="186">
        <v>0.92</v>
      </c>
      <c r="O22" s="186">
        <v>0.35</v>
      </c>
      <c r="P22" s="185">
        <f t="shared" ref="P22:P24" si="5">((100%+SUM(L22:N22))+O22*(100%+SUM(L22:N22)))*J22</f>
        <v>4579.2</v>
      </c>
      <c r="Q22" s="185">
        <f t="shared" ref="Q22:Q24" si="6">P22*E22</f>
        <v>9158.4</v>
      </c>
      <c r="R22" s="187">
        <f t="shared" si="0"/>
        <v>631929.59999999998</v>
      </c>
      <c r="S22" s="187">
        <f t="shared" si="1"/>
        <v>1263859.2</v>
      </c>
    </row>
    <row r="23" spans="2:19" s="81" customFormat="1" ht="15.5">
      <c r="B23" s="194">
        <v>10.199999999999999</v>
      </c>
      <c r="C23" s="99" t="s">
        <v>220</v>
      </c>
      <c r="D23" s="99" t="s">
        <v>221</v>
      </c>
      <c r="E23" s="181">
        <v>2</v>
      </c>
      <c r="F23" s="181" t="s">
        <v>16</v>
      </c>
      <c r="G23" s="106">
        <v>38</v>
      </c>
      <c r="H23" s="182">
        <f t="shared" si="2"/>
        <v>76</v>
      </c>
      <c r="I23" s="183">
        <v>0</v>
      </c>
      <c r="J23" s="184">
        <f t="shared" si="3"/>
        <v>38</v>
      </c>
      <c r="K23" s="185">
        <f t="shared" si="4"/>
        <v>76</v>
      </c>
      <c r="L23" s="186">
        <v>0.1</v>
      </c>
      <c r="M23" s="186">
        <v>0.1</v>
      </c>
      <c r="N23" s="186">
        <v>0.4</v>
      </c>
      <c r="O23" s="186">
        <v>0.35</v>
      </c>
      <c r="P23" s="185">
        <f t="shared" si="5"/>
        <v>82.080000000000013</v>
      </c>
      <c r="Q23" s="185">
        <f t="shared" si="6"/>
        <v>164.16000000000003</v>
      </c>
      <c r="R23" s="187">
        <f t="shared" si="0"/>
        <v>11327.04</v>
      </c>
      <c r="S23" s="187">
        <f t="shared" si="1"/>
        <v>22654.080000000002</v>
      </c>
    </row>
    <row r="24" spans="2:19" s="81" customFormat="1" ht="60">
      <c r="B24" s="194">
        <v>10.3</v>
      </c>
      <c r="C24" s="195" t="s">
        <v>223</v>
      </c>
      <c r="D24" s="116" t="s">
        <v>222</v>
      </c>
      <c r="E24" s="181">
        <v>2</v>
      </c>
      <c r="F24" s="181" t="s">
        <v>16</v>
      </c>
      <c r="G24" s="106">
        <v>83</v>
      </c>
      <c r="H24" s="182">
        <f t="shared" si="2"/>
        <v>166</v>
      </c>
      <c r="I24" s="183">
        <v>0</v>
      </c>
      <c r="J24" s="184">
        <f t="shared" si="3"/>
        <v>83</v>
      </c>
      <c r="K24" s="185">
        <f t="shared" si="4"/>
        <v>166</v>
      </c>
      <c r="L24" s="186">
        <v>0.1</v>
      </c>
      <c r="M24" s="186">
        <v>0.1</v>
      </c>
      <c r="N24" s="186">
        <v>0.4</v>
      </c>
      <c r="O24" s="186">
        <v>0.35</v>
      </c>
      <c r="P24" s="185">
        <f t="shared" si="5"/>
        <v>179.28</v>
      </c>
      <c r="Q24" s="185">
        <f t="shared" si="6"/>
        <v>358.56</v>
      </c>
      <c r="R24" s="187">
        <f t="shared" si="0"/>
        <v>24740.639999999996</v>
      </c>
      <c r="S24" s="187">
        <f t="shared" si="1"/>
        <v>49481.279999999992</v>
      </c>
    </row>
    <row r="25" spans="2:19" s="81" customFormat="1" ht="15">
      <c r="B25" s="176">
        <v>11</v>
      </c>
      <c r="C25" s="276" t="s">
        <v>138</v>
      </c>
      <c r="D25" s="276"/>
      <c r="E25" s="188"/>
      <c r="F25" s="188"/>
      <c r="G25" s="188"/>
      <c r="H25" s="188"/>
      <c r="I25" s="183">
        <v>0</v>
      </c>
      <c r="J25" s="188"/>
      <c r="K25" s="188"/>
      <c r="L25" s="188"/>
      <c r="M25" s="188"/>
      <c r="N25" s="188"/>
      <c r="O25" s="188"/>
      <c r="P25" s="188"/>
      <c r="Q25" s="188"/>
      <c r="R25" s="188"/>
      <c r="S25" s="188"/>
    </row>
    <row r="26" spans="2:19" s="81" customFormat="1" ht="186">
      <c r="B26" s="179"/>
      <c r="C26" s="78" t="s">
        <v>259</v>
      </c>
      <c r="D26" s="78" t="s">
        <v>260</v>
      </c>
      <c r="E26" s="196">
        <v>2</v>
      </c>
      <c r="F26" s="196" t="s">
        <v>16</v>
      </c>
      <c r="G26" s="197">
        <v>280</v>
      </c>
      <c r="H26" s="182">
        <f>E26*G26</f>
        <v>560</v>
      </c>
      <c r="I26" s="183">
        <v>0</v>
      </c>
      <c r="J26" s="184">
        <f>(100%-I26)*G26</f>
        <v>280</v>
      </c>
      <c r="K26" s="185">
        <f>J26*E26</f>
        <v>560</v>
      </c>
      <c r="L26" s="186">
        <v>0.1</v>
      </c>
      <c r="M26" s="186">
        <v>0.1</v>
      </c>
      <c r="N26" s="186">
        <v>0.4</v>
      </c>
      <c r="O26" s="186">
        <v>0.35</v>
      </c>
      <c r="P26" s="185">
        <f>((100%+SUM(L26:N26))+O26*(100%+SUM(L26:N26)))*J26</f>
        <v>604.80000000000007</v>
      </c>
      <c r="Q26" s="185">
        <f>P26*E26</f>
        <v>1209.6000000000001</v>
      </c>
      <c r="R26" s="191">
        <f t="shared" si="0"/>
        <v>83462.400000000009</v>
      </c>
      <c r="S26" s="191">
        <f t="shared" si="1"/>
        <v>166924.80000000002</v>
      </c>
    </row>
    <row r="27" spans="2:19" s="81" customFormat="1" ht="15">
      <c r="B27" s="198">
        <v>12</v>
      </c>
      <c r="C27" s="276" t="s">
        <v>27</v>
      </c>
      <c r="D27" s="276"/>
      <c r="E27" s="188"/>
      <c r="F27" s="188"/>
      <c r="G27" s="188"/>
      <c r="H27" s="188"/>
      <c r="I27" s="183">
        <v>0</v>
      </c>
      <c r="J27" s="188"/>
      <c r="K27" s="188"/>
      <c r="L27" s="188"/>
      <c r="M27" s="188"/>
      <c r="N27" s="188"/>
      <c r="O27" s="188"/>
      <c r="P27" s="188"/>
      <c r="Q27" s="188"/>
      <c r="R27" s="188"/>
      <c r="S27" s="188"/>
    </row>
    <row r="28" spans="2:19" s="81" customFormat="1" ht="45">
      <c r="B28" s="199"/>
      <c r="C28" s="189" t="s">
        <v>266</v>
      </c>
      <c r="D28" s="189" t="s">
        <v>267</v>
      </c>
      <c r="E28" s="181">
        <v>30</v>
      </c>
      <c r="F28" s="181" t="s">
        <v>16</v>
      </c>
      <c r="G28" s="190">
        <v>1100</v>
      </c>
      <c r="H28" s="182">
        <f>E28*G28</f>
        <v>33000</v>
      </c>
      <c r="I28" s="183">
        <v>0</v>
      </c>
      <c r="J28" s="184">
        <f>(100%-I28)*G28</f>
        <v>1100</v>
      </c>
      <c r="K28" s="185">
        <f>J28*E28</f>
        <v>33000</v>
      </c>
      <c r="L28" s="186">
        <v>0.15</v>
      </c>
      <c r="M28" s="186">
        <v>0.1</v>
      </c>
      <c r="N28" s="186">
        <v>0.72</v>
      </c>
      <c r="O28" s="186">
        <v>0.35</v>
      </c>
      <c r="P28" s="185">
        <f>((100%+SUM(L28:N28))+O28*(100%+SUM(L28:N28)))*J28</f>
        <v>2925.45</v>
      </c>
      <c r="Q28" s="185">
        <f>P28*E28</f>
        <v>87763.5</v>
      </c>
      <c r="R28" s="191">
        <f t="shared" si="0"/>
        <v>403712.1</v>
      </c>
      <c r="S28" s="191">
        <f t="shared" si="1"/>
        <v>12111363</v>
      </c>
    </row>
    <row r="29" spans="2:19" s="81" customFormat="1" ht="15">
      <c r="B29" s="176">
        <v>13</v>
      </c>
      <c r="C29" s="276" t="s">
        <v>105</v>
      </c>
      <c r="D29" s="276"/>
      <c r="E29" s="188"/>
      <c r="F29" s="188"/>
      <c r="G29" s="188"/>
      <c r="H29" s="188"/>
      <c r="I29" s="183">
        <v>0</v>
      </c>
      <c r="J29" s="188"/>
      <c r="K29" s="188"/>
      <c r="L29" s="188"/>
      <c r="M29" s="188"/>
      <c r="N29" s="188"/>
      <c r="O29" s="188"/>
      <c r="P29" s="188"/>
      <c r="Q29" s="188"/>
      <c r="R29" s="188"/>
      <c r="S29" s="188"/>
    </row>
    <row r="30" spans="2:19" s="81" customFormat="1" ht="31">
      <c r="B30" s="179"/>
      <c r="C30" s="78" t="s">
        <v>224</v>
      </c>
      <c r="D30" s="78" t="s">
        <v>225</v>
      </c>
      <c r="E30" s="181">
        <v>40</v>
      </c>
      <c r="F30" s="181" t="s">
        <v>16</v>
      </c>
      <c r="G30" s="193">
        <v>14</v>
      </c>
      <c r="H30" s="182">
        <f>E30*G30</f>
        <v>560</v>
      </c>
      <c r="I30" s="183">
        <v>0</v>
      </c>
      <c r="J30" s="184">
        <f>(100%-I30)*G30</f>
        <v>14</v>
      </c>
      <c r="K30" s="185">
        <f>J30*E30</f>
        <v>560</v>
      </c>
      <c r="L30" s="186">
        <v>0.1</v>
      </c>
      <c r="M30" s="186">
        <v>0.1</v>
      </c>
      <c r="N30" s="186">
        <v>0.4</v>
      </c>
      <c r="O30" s="186">
        <v>0.35</v>
      </c>
      <c r="P30" s="185">
        <f>((100%+SUM(L30:N30))+O30*(100%+SUM(L30:N30)))*J30</f>
        <v>30.240000000000002</v>
      </c>
      <c r="Q30" s="185">
        <f>P30*E30</f>
        <v>1209.6000000000001</v>
      </c>
      <c r="R30" s="191">
        <f t="shared" si="0"/>
        <v>4173.12</v>
      </c>
      <c r="S30" s="191">
        <f t="shared" si="1"/>
        <v>166924.79999999999</v>
      </c>
    </row>
    <row r="31" spans="2:19" s="81" customFormat="1" ht="15">
      <c r="B31" s="198">
        <v>14</v>
      </c>
      <c r="C31" s="276" t="s">
        <v>293</v>
      </c>
      <c r="D31" s="276"/>
      <c r="E31" s="188"/>
      <c r="F31" s="188"/>
      <c r="G31" s="188"/>
      <c r="H31" s="188"/>
      <c r="I31" s="183">
        <v>0</v>
      </c>
      <c r="J31" s="188"/>
      <c r="K31" s="188"/>
      <c r="L31" s="188"/>
      <c r="M31" s="188"/>
      <c r="N31" s="188"/>
      <c r="O31" s="188"/>
      <c r="P31" s="188"/>
      <c r="Q31" s="188"/>
      <c r="R31" s="188"/>
      <c r="S31" s="188"/>
    </row>
    <row r="32" spans="2:19" s="81" customFormat="1" ht="62">
      <c r="B32" s="194"/>
      <c r="C32" s="77" t="s">
        <v>226</v>
      </c>
      <c r="D32" s="107" t="s">
        <v>227</v>
      </c>
      <c r="E32" s="181">
        <v>1</v>
      </c>
      <c r="F32" s="181" t="s">
        <v>16</v>
      </c>
      <c r="G32" s="200">
        <v>400</v>
      </c>
      <c r="H32" s="182">
        <f>E32*G32</f>
        <v>400</v>
      </c>
      <c r="I32" s="183">
        <v>0</v>
      </c>
      <c r="J32" s="184">
        <f>(100%-I32)*G32</f>
        <v>400</v>
      </c>
      <c r="K32" s="185">
        <f>J32*E32</f>
        <v>400</v>
      </c>
      <c r="L32" s="186">
        <v>0.1</v>
      </c>
      <c r="M32" s="186">
        <v>0.1</v>
      </c>
      <c r="N32" s="186">
        <v>0.4</v>
      </c>
      <c r="O32" s="186">
        <v>0.35</v>
      </c>
      <c r="P32" s="185">
        <f>((100%+SUM(L32:N32))+O32*(100%+SUM(L32:N32)))*J32</f>
        <v>864</v>
      </c>
      <c r="Q32" s="185">
        <f>P32*E32</f>
        <v>864</v>
      </c>
      <c r="R32" s="191">
        <f t="shared" si="0"/>
        <v>119231.99999999999</v>
      </c>
      <c r="S32" s="191">
        <f t="shared" si="1"/>
        <v>119231.99999999999</v>
      </c>
    </row>
    <row r="33" spans="2:19" s="81" customFormat="1" ht="46.5">
      <c r="B33" s="194"/>
      <c r="C33" s="77" t="s">
        <v>228</v>
      </c>
      <c r="D33" s="77" t="s">
        <v>229</v>
      </c>
      <c r="E33" s="181">
        <v>65</v>
      </c>
      <c r="F33" s="181" t="s">
        <v>16</v>
      </c>
      <c r="G33" s="200">
        <v>30</v>
      </c>
      <c r="H33" s="182">
        <f>E33*G33</f>
        <v>1950</v>
      </c>
      <c r="I33" s="183">
        <v>0</v>
      </c>
      <c r="J33" s="184">
        <f>(100%-I33)*G33</f>
        <v>30</v>
      </c>
      <c r="K33" s="185">
        <f>J33*E33</f>
        <v>1950</v>
      </c>
      <c r="L33" s="186">
        <v>0.1</v>
      </c>
      <c r="M33" s="186">
        <v>0.1</v>
      </c>
      <c r="N33" s="186">
        <v>0.4</v>
      </c>
      <c r="O33" s="186">
        <v>0.35</v>
      </c>
      <c r="P33" s="185">
        <f>((100%+SUM(L33:N33))+O33*(100%+SUM(L33:N33)))*J33</f>
        <v>64.800000000000011</v>
      </c>
      <c r="Q33" s="185">
        <f>P33*E33</f>
        <v>4212.0000000000009</v>
      </c>
      <c r="R33" s="191">
        <f t="shared" si="0"/>
        <v>8942.4000000000015</v>
      </c>
      <c r="S33" s="191">
        <f t="shared" si="1"/>
        <v>581256.00000000012</v>
      </c>
    </row>
    <row r="34" spans="2:19" s="82" customFormat="1" ht="21">
      <c r="B34" s="176">
        <v>16</v>
      </c>
      <c r="C34" s="276" t="s">
        <v>139</v>
      </c>
      <c r="D34" s="276"/>
      <c r="E34" s="177"/>
      <c r="F34" s="177"/>
      <c r="G34" s="177"/>
      <c r="H34" s="177"/>
      <c r="I34" s="183">
        <v>0</v>
      </c>
      <c r="J34" s="177"/>
      <c r="K34" s="177"/>
      <c r="L34" s="177"/>
      <c r="M34" s="177"/>
      <c r="N34" s="177"/>
      <c r="O34" s="177"/>
      <c r="P34" s="177"/>
      <c r="Q34" s="177"/>
      <c r="R34" s="177"/>
      <c r="S34" s="177"/>
    </row>
    <row r="35" spans="2:19" s="81" customFormat="1" ht="15.5">
      <c r="B35" s="179"/>
      <c r="C35" s="78" t="s">
        <v>271</v>
      </c>
      <c r="D35" s="108" t="s">
        <v>270</v>
      </c>
      <c r="E35" s="181">
        <v>60</v>
      </c>
      <c r="F35" s="181" t="s">
        <v>16</v>
      </c>
      <c r="G35" s="193">
        <v>80</v>
      </c>
      <c r="H35" s="182">
        <f>E35*G35</f>
        <v>4800</v>
      </c>
      <c r="I35" s="183">
        <v>0</v>
      </c>
      <c r="J35" s="184">
        <f>(100%-I35)*G35</f>
        <v>80</v>
      </c>
      <c r="K35" s="185">
        <f>J35*E35</f>
        <v>4800</v>
      </c>
      <c r="L35" s="186">
        <v>0.1</v>
      </c>
      <c r="M35" s="186">
        <v>0.1</v>
      </c>
      <c r="N35" s="186">
        <v>0.4</v>
      </c>
      <c r="O35" s="186">
        <v>0.35</v>
      </c>
      <c r="P35" s="185">
        <f>((100%+SUM(L35:N35))+O35*(100%+SUM(L35:N35)))*J35</f>
        <v>172.8</v>
      </c>
      <c r="Q35" s="185">
        <f>P35*E35</f>
        <v>10368</v>
      </c>
      <c r="R35" s="191">
        <f t="shared" si="0"/>
        <v>23846.399999999998</v>
      </c>
      <c r="S35" s="191">
        <f t="shared" si="1"/>
        <v>1430783.9999999998</v>
      </c>
    </row>
    <row r="36" spans="2:19" s="81" customFormat="1" ht="15">
      <c r="B36" s="198">
        <v>17</v>
      </c>
      <c r="C36" s="276" t="s">
        <v>140</v>
      </c>
      <c r="D36" s="276"/>
      <c r="E36" s="188"/>
      <c r="F36" s="188"/>
      <c r="G36" s="188"/>
      <c r="H36" s="188"/>
      <c r="I36" s="183">
        <v>0</v>
      </c>
      <c r="J36" s="188"/>
      <c r="K36" s="188"/>
      <c r="L36" s="188"/>
      <c r="M36" s="188"/>
      <c r="N36" s="188"/>
      <c r="O36" s="188"/>
      <c r="P36" s="188"/>
      <c r="Q36" s="188"/>
      <c r="R36" s="188"/>
      <c r="S36" s="188"/>
    </row>
    <row r="37" spans="2:19" s="81" customFormat="1" ht="90">
      <c r="B37" s="194"/>
      <c r="C37" s="109" t="s">
        <v>258</v>
      </c>
      <c r="D37" s="110" t="s">
        <v>257</v>
      </c>
      <c r="E37" s="181">
        <v>1</v>
      </c>
      <c r="F37" s="181" t="s">
        <v>16</v>
      </c>
      <c r="G37" s="200">
        <v>2175</v>
      </c>
      <c r="H37" s="182">
        <f>E37*G37</f>
        <v>2175</v>
      </c>
      <c r="I37" s="183">
        <v>0</v>
      </c>
      <c r="J37" s="184">
        <f>(100%-I37)*G37</f>
        <v>2175</v>
      </c>
      <c r="K37" s="185">
        <f>J37*E37</f>
        <v>2175</v>
      </c>
      <c r="L37" s="186">
        <v>0.1</v>
      </c>
      <c r="M37" s="186">
        <v>0.1</v>
      </c>
      <c r="N37" s="186">
        <v>0.4</v>
      </c>
      <c r="O37" s="186">
        <v>0.35</v>
      </c>
      <c r="P37" s="185">
        <f>((100%+SUM(L37:N37))+O37*(100%+SUM(L37:N37)))*J37</f>
        <v>4698</v>
      </c>
      <c r="Q37" s="185">
        <f>P37*E37</f>
        <v>4698</v>
      </c>
      <c r="R37" s="191">
        <f t="shared" si="0"/>
        <v>648324</v>
      </c>
      <c r="S37" s="191">
        <f t="shared" si="1"/>
        <v>648324</v>
      </c>
    </row>
    <row r="38" spans="2:19" s="82" customFormat="1" ht="21">
      <c r="B38" s="201"/>
      <c r="C38" s="276" t="s">
        <v>91</v>
      </c>
      <c r="D38" s="276"/>
      <c r="E38" s="177"/>
      <c r="F38" s="177"/>
      <c r="G38" s="177"/>
      <c r="H38" s="202"/>
      <c r="I38" s="178"/>
      <c r="J38" s="202"/>
      <c r="K38" s="202"/>
      <c r="L38" s="178"/>
      <c r="M38" s="178"/>
      <c r="N38" s="178"/>
      <c r="O38" s="178"/>
      <c r="P38" s="203"/>
      <c r="Q38" s="203">
        <f>SUM(Q5:Q30)</f>
        <v>203376.13649999999</v>
      </c>
      <c r="R38" s="204"/>
      <c r="S38" s="205">
        <f>S4+S7+S10+S11+S13+SUM(S16:S21)+SUM(S26:S37)</f>
        <v>30845502.837000001</v>
      </c>
    </row>
    <row r="42" spans="2:19">
      <c r="B42" s="102"/>
    </row>
    <row r="45" spans="2:19">
      <c r="B45" s="102"/>
    </row>
    <row r="47" spans="2:19">
      <c r="B47" s="103"/>
    </row>
    <row r="48" spans="2:19">
      <c r="B48" s="103"/>
    </row>
    <row r="49" spans="2:19">
      <c r="R49" s="104"/>
      <c r="S49" s="104"/>
    </row>
    <row r="50" spans="2:19">
      <c r="R50" s="104"/>
      <c r="S50" s="104"/>
    </row>
    <row r="51" spans="2:19">
      <c r="R51" s="104"/>
      <c r="S51" s="104"/>
    </row>
    <row r="52" spans="2:19">
      <c r="R52" s="104"/>
      <c r="S52" s="104"/>
    </row>
    <row r="53" spans="2:19">
      <c r="R53" s="104"/>
      <c r="S53" s="104"/>
    </row>
    <row r="54" spans="2:19">
      <c r="R54" s="104"/>
      <c r="S54" s="104"/>
    </row>
    <row r="55" spans="2:19">
      <c r="D55" s="105"/>
    </row>
    <row r="59" spans="2:19">
      <c r="B59" s="103"/>
    </row>
  </sheetData>
  <mergeCells count="17">
    <mergeCell ref="B2:S2"/>
    <mergeCell ref="C4:D4"/>
    <mergeCell ref="C27:D27"/>
    <mergeCell ref="C38:D38"/>
    <mergeCell ref="C7:D7"/>
    <mergeCell ref="C11:D11"/>
    <mergeCell ref="C13:D13"/>
    <mergeCell ref="C15:D15"/>
    <mergeCell ref="C17:D17"/>
    <mergeCell ref="C25:D25"/>
    <mergeCell ref="C21:D21"/>
    <mergeCell ref="C9:D9"/>
    <mergeCell ref="C29:D29"/>
    <mergeCell ref="C19:D19"/>
    <mergeCell ref="C36:D36"/>
    <mergeCell ref="C34:D34"/>
    <mergeCell ref="C31:D31"/>
  </mergeCells>
  <conditionalFormatting sqref="J5">
    <cfRule type="expression" dxfId="42" priority="102">
      <formula>#REF!="EUR"</formula>
    </cfRule>
  </conditionalFormatting>
  <conditionalFormatting sqref="J6">
    <cfRule type="expression" dxfId="41" priority="14">
      <formula>#REF!="EUR"</formula>
    </cfRule>
  </conditionalFormatting>
  <conditionalFormatting sqref="J8">
    <cfRule type="expression" dxfId="40" priority="89">
      <formula>#REF!="EUR"</formula>
    </cfRule>
  </conditionalFormatting>
  <conditionalFormatting sqref="J10">
    <cfRule type="expression" dxfId="39" priority="39">
      <formula>#REF!="EUR"</formula>
    </cfRule>
  </conditionalFormatting>
  <conditionalFormatting sqref="J12 J24:J26">
    <cfRule type="expression" dxfId="38" priority="60">
      <formula>#REF!="EUR"</formula>
    </cfRule>
  </conditionalFormatting>
  <conditionalFormatting sqref="J14">
    <cfRule type="expression" dxfId="37" priority="59">
      <formula>#REF!="EUR"</formula>
    </cfRule>
  </conditionalFormatting>
  <conditionalFormatting sqref="J16">
    <cfRule type="expression" dxfId="36" priority="58">
      <formula>#REF!="EUR"</formula>
    </cfRule>
  </conditionalFormatting>
  <conditionalFormatting sqref="J18">
    <cfRule type="expression" dxfId="35" priority="55">
      <formula>#REF!="EUR"</formula>
    </cfRule>
  </conditionalFormatting>
  <conditionalFormatting sqref="J20">
    <cfRule type="expression" dxfId="34" priority="19">
      <formula>#REF!="EUR"</formula>
    </cfRule>
  </conditionalFormatting>
  <conditionalFormatting sqref="J22:J23">
    <cfRule type="expression" dxfId="33" priority="10">
      <formula>#REF!="EUR"</formula>
    </cfRule>
  </conditionalFormatting>
  <conditionalFormatting sqref="J26">
    <cfRule type="expression" dxfId="32" priority="53">
      <formula>#REF!="EUR"</formula>
    </cfRule>
  </conditionalFormatting>
  <conditionalFormatting sqref="J28">
    <cfRule type="expression" dxfId="31" priority="9">
      <formula>#REF!="EUR"</formula>
    </cfRule>
  </conditionalFormatting>
  <conditionalFormatting sqref="J30">
    <cfRule type="expression" dxfId="30" priority="37">
      <formula>#REF!="EUR"</formula>
    </cfRule>
  </conditionalFormatting>
  <conditionalFormatting sqref="J32:J33">
    <cfRule type="expression" dxfId="29" priority="4">
      <formula>#REF!="EUR"</formula>
    </cfRule>
  </conditionalFormatting>
  <conditionalFormatting sqref="J35">
    <cfRule type="expression" dxfId="28" priority="1">
      <formula>#REF!="EUR"</formula>
    </cfRule>
  </conditionalFormatting>
  <conditionalFormatting sqref="J37">
    <cfRule type="expression" dxfId="27" priority="18">
      <formula>#REF!="EUR"</formula>
    </cfRule>
  </conditionalFormatting>
  <pageMargins left="0.7" right="0.7" top="0.75" bottom="0.75" header="0.3" footer="0.3"/>
  <pageSetup paperSize="9" scale="24" orientation="landscape" r:id="rId1"/>
  <colBreaks count="2" manualBreakCount="2">
    <brk id="1" min="1" max="47" man="1"/>
    <brk id="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8"/>
  <sheetViews>
    <sheetView topLeftCell="B27" zoomScale="70" zoomScaleNormal="70" workbookViewId="0">
      <selection activeCell="E38" sqref="E38"/>
    </sheetView>
  </sheetViews>
  <sheetFormatPr defaultColWidth="9.1796875" defaultRowHeight="14.5"/>
  <cols>
    <col min="1" max="1" width="0.7265625" style="30" customWidth="1"/>
    <col min="2" max="2" width="9.1796875" style="30"/>
    <col min="3" max="3" width="21.26953125" style="30" customWidth="1"/>
    <col min="4" max="4" width="35.26953125" style="30" customWidth="1"/>
    <col min="5" max="6" width="9.1796875" style="30"/>
    <col min="7" max="7" width="13.26953125" style="30" customWidth="1"/>
    <col min="8" max="8" width="12.1796875" style="30" customWidth="1"/>
    <col min="9" max="9" width="10.26953125" style="30" customWidth="1"/>
    <col min="10" max="10" width="13.1796875" style="30" customWidth="1"/>
    <col min="11" max="11" width="14" style="30" customWidth="1"/>
    <col min="12" max="12" width="10.1796875" style="30" customWidth="1"/>
    <col min="13" max="15" width="8.7265625" style="30" customWidth="1"/>
    <col min="16" max="16" width="13.54296875" style="30" customWidth="1"/>
    <col min="17" max="17" width="15.81640625" style="30" customWidth="1"/>
    <col min="18" max="18" width="14.1796875" style="30" customWidth="1"/>
    <col min="19" max="19" width="17.453125" style="30" customWidth="1"/>
    <col min="20" max="16384" width="9.1796875" style="30"/>
  </cols>
  <sheetData>
    <row r="1" spans="1:19" s="56" customFormat="1" ht="45.75" customHeight="1">
      <c r="A1" s="3"/>
      <c r="B1" s="278" t="s">
        <v>161</v>
      </c>
      <c r="C1" s="278"/>
      <c r="D1" s="278"/>
      <c r="E1" s="278"/>
      <c r="F1" s="278"/>
      <c r="G1" s="278"/>
      <c r="H1" s="278"/>
      <c r="I1" s="278"/>
      <c r="J1" s="278"/>
      <c r="K1" s="278"/>
      <c r="L1" s="278"/>
      <c r="M1" s="278"/>
      <c r="N1" s="278"/>
      <c r="O1" s="278"/>
      <c r="P1" s="278"/>
      <c r="Q1" s="278"/>
      <c r="R1" s="278"/>
      <c r="S1" s="278"/>
    </row>
    <row r="2" spans="1:19" ht="45">
      <c r="B2" s="119" t="s">
        <v>0</v>
      </c>
      <c r="C2" s="119" t="s">
        <v>1</v>
      </c>
      <c r="D2" s="120" t="s">
        <v>2</v>
      </c>
      <c r="E2" s="119" t="s">
        <v>3</v>
      </c>
      <c r="F2" s="119" t="s">
        <v>4</v>
      </c>
      <c r="G2" s="121" t="s">
        <v>5</v>
      </c>
      <c r="H2" s="121" t="s">
        <v>6</v>
      </c>
      <c r="I2" s="121" t="s">
        <v>7</v>
      </c>
      <c r="J2" s="121" t="s">
        <v>8</v>
      </c>
      <c r="K2" s="121" t="s">
        <v>9</v>
      </c>
      <c r="L2" s="121" t="s">
        <v>10</v>
      </c>
      <c r="M2" s="121" t="s">
        <v>11</v>
      </c>
      <c r="N2" s="121" t="s">
        <v>12</v>
      </c>
      <c r="O2" s="121" t="s">
        <v>13</v>
      </c>
      <c r="P2" s="121" t="s">
        <v>14</v>
      </c>
      <c r="Q2" s="121" t="s">
        <v>15</v>
      </c>
      <c r="R2" s="121" t="s">
        <v>18</v>
      </c>
      <c r="S2" s="121" t="s">
        <v>17</v>
      </c>
    </row>
    <row r="3" spans="1:19" s="56" customFormat="1" ht="22.5" customHeight="1">
      <c r="B3" s="122">
        <v>1</v>
      </c>
      <c r="C3" s="279" t="s">
        <v>142</v>
      </c>
      <c r="D3" s="279"/>
      <c r="E3" s="123"/>
      <c r="F3" s="123"/>
      <c r="G3" s="124"/>
      <c r="H3" s="125"/>
      <c r="I3" s="125"/>
      <c r="J3" s="126"/>
      <c r="K3" s="124"/>
      <c r="L3" s="127"/>
      <c r="M3" s="127"/>
      <c r="N3" s="127"/>
      <c r="O3" s="127"/>
      <c r="P3" s="124"/>
      <c r="Q3" s="124"/>
      <c r="R3" s="128"/>
      <c r="S3" s="128"/>
    </row>
    <row r="4" spans="1:19" s="56" customFormat="1" ht="104.5" customHeight="1">
      <c r="B4" s="129">
        <v>1.1000000000000001</v>
      </c>
      <c r="C4" s="116" t="s">
        <v>230</v>
      </c>
      <c r="D4" s="116" t="s">
        <v>231</v>
      </c>
      <c r="E4" s="130">
        <v>1</v>
      </c>
      <c r="F4" s="130" t="s">
        <v>16</v>
      </c>
      <c r="G4" s="117">
        <v>220</v>
      </c>
      <c r="H4" s="131">
        <f>E4*G4</f>
        <v>220</v>
      </c>
      <c r="I4" s="132">
        <v>0.13</v>
      </c>
      <c r="J4" s="133">
        <f>(100%-I4)*G4</f>
        <v>191.4</v>
      </c>
      <c r="K4" s="134">
        <f>J4*E4</f>
        <v>191.4</v>
      </c>
      <c r="L4" s="135">
        <v>0.1</v>
      </c>
      <c r="M4" s="135">
        <v>0.1</v>
      </c>
      <c r="N4" s="135">
        <v>0.4</v>
      </c>
      <c r="O4" s="135">
        <v>0.5</v>
      </c>
      <c r="P4" s="134">
        <f>((100%+SUM(L4:N4))+O4*(100%+SUM(L4:N4)))*J4</f>
        <v>459.36000000000007</v>
      </c>
      <c r="Q4" s="134">
        <f>P4*E4</f>
        <v>459.36000000000007</v>
      </c>
      <c r="R4" s="136">
        <f>P4*120*1.15</f>
        <v>63391.680000000008</v>
      </c>
      <c r="S4" s="136">
        <f>R4*E4</f>
        <v>63391.680000000008</v>
      </c>
    </row>
    <row r="5" spans="1:19" s="56" customFormat="1" ht="22.5" customHeight="1">
      <c r="B5" s="122">
        <v>2</v>
      </c>
      <c r="C5" s="279" t="s">
        <v>143</v>
      </c>
      <c r="D5" s="279"/>
      <c r="E5" s="123"/>
      <c r="F5" s="123"/>
      <c r="G5" s="123"/>
      <c r="H5" s="123"/>
      <c r="I5" s="125"/>
      <c r="J5" s="126"/>
      <c r="K5" s="124"/>
      <c r="L5" s="123"/>
      <c r="M5" s="125"/>
      <c r="N5" s="126"/>
      <c r="O5" s="124"/>
      <c r="P5" s="124"/>
      <c r="Q5" s="124"/>
      <c r="R5" s="128"/>
      <c r="S5" s="128"/>
    </row>
    <row r="6" spans="1:19" ht="77.25" customHeight="1">
      <c r="B6" s="137">
        <v>2.1</v>
      </c>
      <c r="C6" s="138" t="s">
        <v>273</v>
      </c>
      <c r="D6" s="139" t="s">
        <v>274</v>
      </c>
      <c r="E6" s="138">
        <v>3</v>
      </c>
      <c r="F6" s="138" t="s">
        <v>16</v>
      </c>
      <c r="G6" s="140">
        <v>1409</v>
      </c>
      <c r="H6" s="141">
        <f>E6*G6</f>
        <v>4227</v>
      </c>
      <c r="I6" s="142">
        <v>0</v>
      </c>
      <c r="J6" s="143">
        <f>(100%-I6)*G6</f>
        <v>1409</v>
      </c>
      <c r="K6" s="144">
        <f>J6*E6</f>
        <v>4227</v>
      </c>
      <c r="L6" s="135">
        <v>0.1</v>
      </c>
      <c r="M6" s="135">
        <v>0.1</v>
      </c>
      <c r="N6" s="135">
        <v>0.4</v>
      </c>
      <c r="O6" s="135">
        <v>0.5</v>
      </c>
      <c r="P6" s="144">
        <f>((100%+SUM(L6:N6))+O6*(100%+SUM(L6:N6)))*J6</f>
        <v>3381.6000000000004</v>
      </c>
      <c r="Q6" s="144">
        <f>P6*E6</f>
        <v>10144.800000000001</v>
      </c>
      <c r="R6" s="145">
        <f>P6*120*1.15</f>
        <v>466660.80000000005</v>
      </c>
      <c r="S6" s="145">
        <f>R6*E6</f>
        <v>1399982.4000000001</v>
      </c>
    </row>
    <row r="7" spans="1:19" s="56" customFormat="1" ht="22.5" customHeight="1">
      <c r="B7" s="122">
        <v>3</v>
      </c>
      <c r="C7" s="279" t="s">
        <v>144</v>
      </c>
      <c r="D7" s="279"/>
      <c r="E7" s="123"/>
      <c r="F7" s="123"/>
      <c r="G7" s="123"/>
      <c r="H7" s="123"/>
      <c r="I7" s="125"/>
      <c r="J7" s="126"/>
      <c r="K7" s="124"/>
      <c r="L7" s="123"/>
      <c r="M7" s="125"/>
      <c r="N7" s="126"/>
      <c r="O7" s="124"/>
      <c r="P7" s="124"/>
      <c r="Q7" s="124"/>
      <c r="R7" s="128">
        <f>S7/E8</f>
        <v>607089.6</v>
      </c>
      <c r="S7" s="128">
        <f>SUM(S8:S16)</f>
        <v>3642537.6</v>
      </c>
    </row>
    <row r="8" spans="1:19" s="56" customFormat="1" ht="42" customHeight="1">
      <c r="B8" s="129">
        <v>3.1</v>
      </c>
      <c r="C8" s="108" t="s">
        <v>218</v>
      </c>
      <c r="D8" s="118" t="s">
        <v>232</v>
      </c>
      <c r="E8" s="259">
        <v>6</v>
      </c>
      <c r="F8" s="130" t="s">
        <v>16</v>
      </c>
      <c r="G8" s="78">
        <v>1600</v>
      </c>
      <c r="H8" s="131">
        <f t="shared" ref="H8:H16" si="0">E8*G8</f>
        <v>9600</v>
      </c>
      <c r="I8" s="132">
        <v>0</v>
      </c>
      <c r="J8" s="133">
        <f t="shared" ref="J8:J16" si="1">(100%-I8)*G8</f>
        <v>1600</v>
      </c>
      <c r="K8" s="134">
        <f t="shared" ref="K8:K16" si="2">J8*E8</f>
        <v>9600</v>
      </c>
      <c r="L8" s="135">
        <v>0.1</v>
      </c>
      <c r="M8" s="135">
        <v>0.1</v>
      </c>
      <c r="N8" s="135">
        <v>0.4</v>
      </c>
      <c r="O8" s="135">
        <v>0.5</v>
      </c>
      <c r="P8" s="134">
        <f t="shared" ref="P8:P16" si="3">((100%+SUM(L8:N8))+O8*(100%+SUM(L8:N8)))*J8</f>
        <v>3840.0000000000005</v>
      </c>
      <c r="Q8" s="134">
        <f t="shared" ref="Q8:Q16" si="4">P8*E8</f>
        <v>23040.000000000004</v>
      </c>
      <c r="R8" s="146">
        <f>P8*120*1.15</f>
        <v>529920</v>
      </c>
      <c r="S8" s="147">
        <f t="shared" ref="S8:S15" si="5">R8*E8</f>
        <v>3179520</v>
      </c>
    </row>
    <row r="9" spans="1:19" s="56" customFormat="1" ht="33" customHeight="1">
      <c r="B9" s="129">
        <v>3.2</v>
      </c>
      <c r="C9" s="108" t="s">
        <v>233</v>
      </c>
      <c r="D9" s="118" t="s">
        <v>234</v>
      </c>
      <c r="E9" s="259">
        <v>6</v>
      </c>
      <c r="F9" s="130" t="s">
        <v>16</v>
      </c>
      <c r="G9" s="78">
        <v>105</v>
      </c>
      <c r="H9" s="131">
        <f t="shared" si="0"/>
        <v>630</v>
      </c>
      <c r="I9" s="132">
        <v>0</v>
      </c>
      <c r="J9" s="133">
        <f t="shared" si="1"/>
        <v>105</v>
      </c>
      <c r="K9" s="134">
        <f t="shared" si="2"/>
        <v>630</v>
      </c>
      <c r="L9" s="135">
        <v>0.1</v>
      </c>
      <c r="M9" s="135">
        <v>0.1</v>
      </c>
      <c r="N9" s="135">
        <v>0.4</v>
      </c>
      <c r="O9" s="135">
        <v>0.5</v>
      </c>
      <c r="P9" s="134">
        <f t="shared" si="3"/>
        <v>252.00000000000003</v>
      </c>
      <c r="Q9" s="134">
        <f t="shared" si="4"/>
        <v>1512.0000000000002</v>
      </c>
      <c r="R9" s="146">
        <f t="shared" ref="R9:R16" si="6">P9*120*1.15</f>
        <v>34776</v>
      </c>
      <c r="S9" s="147">
        <f t="shared" si="5"/>
        <v>208656</v>
      </c>
    </row>
    <row r="10" spans="1:19" s="56" customFormat="1" ht="42" customHeight="1">
      <c r="B10" s="129">
        <v>3.1</v>
      </c>
      <c r="C10" s="108" t="s">
        <v>235</v>
      </c>
      <c r="D10" s="118" t="s">
        <v>236</v>
      </c>
      <c r="E10" s="259">
        <v>3</v>
      </c>
      <c r="F10" s="130" t="s">
        <v>16</v>
      </c>
      <c r="G10" s="78">
        <v>140</v>
      </c>
      <c r="H10" s="131">
        <f t="shared" si="0"/>
        <v>420</v>
      </c>
      <c r="I10" s="132">
        <v>0</v>
      </c>
      <c r="J10" s="133">
        <f t="shared" si="1"/>
        <v>140</v>
      </c>
      <c r="K10" s="134">
        <f t="shared" si="2"/>
        <v>420</v>
      </c>
      <c r="L10" s="135">
        <v>0.1</v>
      </c>
      <c r="M10" s="135">
        <v>0.1</v>
      </c>
      <c r="N10" s="135">
        <v>0.4</v>
      </c>
      <c r="O10" s="135">
        <v>0.5</v>
      </c>
      <c r="P10" s="134">
        <f t="shared" si="3"/>
        <v>336.00000000000006</v>
      </c>
      <c r="Q10" s="134">
        <f t="shared" si="4"/>
        <v>1008.0000000000002</v>
      </c>
      <c r="R10" s="146">
        <f t="shared" si="6"/>
        <v>46368.000000000007</v>
      </c>
      <c r="S10" s="147">
        <f t="shared" si="5"/>
        <v>139104.00000000003</v>
      </c>
    </row>
    <row r="11" spans="1:19" s="56" customFormat="1" ht="33" customHeight="1">
      <c r="B11" s="129">
        <v>3.2</v>
      </c>
      <c r="C11" s="108" t="s">
        <v>294</v>
      </c>
      <c r="D11" s="118" t="s">
        <v>237</v>
      </c>
      <c r="E11" s="259">
        <v>8</v>
      </c>
      <c r="F11" s="130" t="s">
        <v>16</v>
      </c>
      <c r="G11" s="78">
        <v>15</v>
      </c>
      <c r="H11" s="131">
        <f t="shared" si="0"/>
        <v>120</v>
      </c>
      <c r="I11" s="132">
        <v>0</v>
      </c>
      <c r="J11" s="133">
        <f t="shared" si="1"/>
        <v>15</v>
      </c>
      <c r="K11" s="134">
        <f t="shared" si="2"/>
        <v>120</v>
      </c>
      <c r="L11" s="135">
        <v>0.1</v>
      </c>
      <c r="M11" s="135">
        <v>0.1</v>
      </c>
      <c r="N11" s="135">
        <v>0.4</v>
      </c>
      <c r="O11" s="135">
        <v>0.5</v>
      </c>
      <c r="P11" s="134">
        <f t="shared" si="3"/>
        <v>36.000000000000007</v>
      </c>
      <c r="Q11" s="134">
        <f t="shared" si="4"/>
        <v>288.00000000000006</v>
      </c>
      <c r="R11" s="146">
        <f t="shared" si="6"/>
        <v>4968.0000000000009</v>
      </c>
      <c r="S11" s="147">
        <f t="shared" si="5"/>
        <v>39744.000000000007</v>
      </c>
    </row>
    <row r="12" spans="1:19" s="56" customFormat="1" ht="22.5" customHeight="1">
      <c r="B12" s="129">
        <v>3.3</v>
      </c>
      <c r="C12" s="108" t="s">
        <v>238</v>
      </c>
      <c r="D12" s="118" t="s">
        <v>239</v>
      </c>
      <c r="E12" s="259">
        <v>1</v>
      </c>
      <c r="F12" s="130" t="s">
        <v>16</v>
      </c>
      <c r="G12" s="78">
        <v>15</v>
      </c>
      <c r="H12" s="131">
        <f t="shared" si="0"/>
        <v>15</v>
      </c>
      <c r="I12" s="132">
        <v>0</v>
      </c>
      <c r="J12" s="133">
        <f t="shared" si="1"/>
        <v>15</v>
      </c>
      <c r="K12" s="134">
        <f t="shared" si="2"/>
        <v>15</v>
      </c>
      <c r="L12" s="135">
        <v>0.1</v>
      </c>
      <c r="M12" s="135">
        <v>0.1</v>
      </c>
      <c r="N12" s="135">
        <v>0.4</v>
      </c>
      <c r="O12" s="135">
        <v>0.5</v>
      </c>
      <c r="P12" s="134">
        <f t="shared" si="3"/>
        <v>36.000000000000007</v>
      </c>
      <c r="Q12" s="134">
        <f t="shared" si="4"/>
        <v>36.000000000000007</v>
      </c>
      <c r="R12" s="146">
        <f t="shared" si="6"/>
        <v>4968.0000000000009</v>
      </c>
      <c r="S12" s="147">
        <f t="shared" si="5"/>
        <v>4968.0000000000009</v>
      </c>
    </row>
    <row r="13" spans="1:19" s="56" customFormat="1" ht="42" customHeight="1">
      <c r="B13" s="129">
        <v>3.1</v>
      </c>
      <c r="C13" s="108" t="s">
        <v>295</v>
      </c>
      <c r="D13" s="118" t="s">
        <v>240</v>
      </c>
      <c r="E13" s="259">
        <v>1</v>
      </c>
      <c r="F13" s="130" t="s">
        <v>16</v>
      </c>
      <c r="G13" s="78">
        <v>4</v>
      </c>
      <c r="H13" s="131">
        <f t="shared" si="0"/>
        <v>4</v>
      </c>
      <c r="I13" s="132">
        <v>0</v>
      </c>
      <c r="J13" s="133">
        <f t="shared" si="1"/>
        <v>4</v>
      </c>
      <c r="K13" s="134">
        <f t="shared" si="2"/>
        <v>4</v>
      </c>
      <c r="L13" s="135">
        <v>0.1</v>
      </c>
      <c r="M13" s="135">
        <v>0.1</v>
      </c>
      <c r="N13" s="135">
        <v>0.4</v>
      </c>
      <c r="O13" s="135">
        <v>0.5</v>
      </c>
      <c r="P13" s="134">
        <f t="shared" si="3"/>
        <v>9.6000000000000014</v>
      </c>
      <c r="Q13" s="134">
        <f t="shared" si="4"/>
        <v>9.6000000000000014</v>
      </c>
      <c r="R13" s="146">
        <f t="shared" si="6"/>
        <v>1324.8000000000002</v>
      </c>
      <c r="S13" s="147">
        <f t="shared" si="5"/>
        <v>1324.8000000000002</v>
      </c>
    </row>
    <row r="14" spans="1:19" s="56" customFormat="1" ht="33" customHeight="1">
      <c r="B14" s="129">
        <v>3.2</v>
      </c>
      <c r="C14" s="108" t="s">
        <v>241</v>
      </c>
      <c r="D14" s="118" t="s">
        <v>242</v>
      </c>
      <c r="E14" s="259">
        <v>1</v>
      </c>
      <c r="F14" s="130" t="s">
        <v>16</v>
      </c>
      <c r="G14" s="78">
        <v>6</v>
      </c>
      <c r="H14" s="131">
        <f t="shared" si="0"/>
        <v>6</v>
      </c>
      <c r="I14" s="132">
        <v>0</v>
      </c>
      <c r="J14" s="133">
        <f t="shared" si="1"/>
        <v>6</v>
      </c>
      <c r="K14" s="134">
        <f t="shared" si="2"/>
        <v>6</v>
      </c>
      <c r="L14" s="135">
        <v>0.1</v>
      </c>
      <c r="M14" s="135">
        <v>0.1</v>
      </c>
      <c r="N14" s="135">
        <v>0.4</v>
      </c>
      <c r="O14" s="135">
        <v>0.5</v>
      </c>
      <c r="P14" s="134">
        <f t="shared" si="3"/>
        <v>14.400000000000002</v>
      </c>
      <c r="Q14" s="134">
        <f t="shared" si="4"/>
        <v>14.400000000000002</v>
      </c>
      <c r="R14" s="146">
        <f t="shared" si="6"/>
        <v>1987.2</v>
      </c>
      <c r="S14" s="147">
        <f t="shared" si="5"/>
        <v>1987.2</v>
      </c>
    </row>
    <row r="15" spans="1:19" s="56" customFormat="1" ht="22.5" customHeight="1">
      <c r="B15" s="129">
        <v>3.3</v>
      </c>
      <c r="C15" s="108" t="s">
        <v>243</v>
      </c>
      <c r="D15" s="118" t="s">
        <v>244</v>
      </c>
      <c r="E15" s="259">
        <v>1</v>
      </c>
      <c r="F15" s="130" t="s">
        <v>16</v>
      </c>
      <c r="G15" s="78">
        <v>20</v>
      </c>
      <c r="H15" s="131">
        <f t="shared" si="0"/>
        <v>20</v>
      </c>
      <c r="I15" s="132">
        <v>0</v>
      </c>
      <c r="J15" s="133">
        <f t="shared" si="1"/>
        <v>20</v>
      </c>
      <c r="K15" s="134">
        <f t="shared" si="2"/>
        <v>20</v>
      </c>
      <c r="L15" s="135">
        <v>0.1</v>
      </c>
      <c r="M15" s="135">
        <v>0.1</v>
      </c>
      <c r="N15" s="135">
        <v>0.4</v>
      </c>
      <c r="O15" s="135">
        <v>0.5</v>
      </c>
      <c r="P15" s="134">
        <f t="shared" si="3"/>
        <v>48.000000000000007</v>
      </c>
      <c r="Q15" s="134">
        <f t="shared" si="4"/>
        <v>48.000000000000007</v>
      </c>
      <c r="R15" s="146">
        <f t="shared" si="6"/>
        <v>6624.0000000000009</v>
      </c>
      <c r="S15" s="147">
        <f t="shared" si="5"/>
        <v>6624.0000000000009</v>
      </c>
    </row>
    <row r="16" spans="1:19" s="56" customFormat="1" ht="42" customHeight="1">
      <c r="B16" s="129">
        <v>3.1</v>
      </c>
      <c r="C16" s="108" t="s">
        <v>296</v>
      </c>
      <c r="D16" s="118" t="s">
        <v>245</v>
      </c>
      <c r="E16" s="259">
        <v>3</v>
      </c>
      <c r="F16" s="130" t="s">
        <v>16</v>
      </c>
      <c r="G16" s="78">
        <v>61</v>
      </c>
      <c r="H16" s="131">
        <f t="shared" si="0"/>
        <v>183</v>
      </c>
      <c r="I16" s="132">
        <v>0</v>
      </c>
      <c r="J16" s="133">
        <f t="shared" si="1"/>
        <v>61</v>
      </c>
      <c r="K16" s="134">
        <f t="shared" si="2"/>
        <v>183</v>
      </c>
      <c r="L16" s="135">
        <v>0.1</v>
      </c>
      <c r="M16" s="135">
        <v>0.1</v>
      </c>
      <c r="N16" s="135">
        <v>0.4</v>
      </c>
      <c r="O16" s="135">
        <v>0.5</v>
      </c>
      <c r="P16" s="134">
        <f t="shared" si="3"/>
        <v>146.40000000000003</v>
      </c>
      <c r="Q16" s="134">
        <f t="shared" si="4"/>
        <v>439.2000000000001</v>
      </c>
      <c r="R16" s="146">
        <f t="shared" si="6"/>
        <v>20203.200000000004</v>
      </c>
      <c r="S16" s="147">
        <f t="shared" ref="S16:S37" si="7">R16*E16</f>
        <v>60609.600000000013</v>
      </c>
    </row>
    <row r="17" spans="2:19" s="56" customFormat="1" ht="22.5" customHeight="1">
      <c r="B17" s="122">
        <v>4</v>
      </c>
      <c r="C17" s="279" t="s">
        <v>145</v>
      </c>
      <c r="D17" s="279"/>
      <c r="E17" s="123"/>
      <c r="F17" s="123"/>
      <c r="G17" s="123"/>
      <c r="H17" s="123"/>
      <c r="I17" s="123"/>
      <c r="J17" s="126"/>
      <c r="K17" s="124"/>
      <c r="L17" s="124"/>
      <c r="M17" s="124"/>
      <c r="N17" s="124"/>
      <c r="O17" s="124"/>
      <c r="P17" s="124"/>
      <c r="Q17" s="124"/>
      <c r="R17" s="128">
        <f>S17/E18</f>
        <v>1968984</v>
      </c>
      <c r="S17" s="128">
        <f>SUM(S18:S19)</f>
        <v>1968984</v>
      </c>
    </row>
    <row r="18" spans="2:19" s="56" customFormat="1" ht="63" customHeight="1">
      <c r="B18" s="129">
        <v>4.0999999999999996</v>
      </c>
      <c r="C18" s="148" t="s">
        <v>261</v>
      </c>
      <c r="D18" s="116" t="s">
        <v>263</v>
      </c>
      <c r="E18" s="130">
        <v>1</v>
      </c>
      <c r="F18" s="130" t="s">
        <v>16</v>
      </c>
      <c r="G18" s="149">
        <f>500+2880</f>
        <v>3380</v>
      </c>
      <c r="H18" s="131">
        <f>E18*G18</f>
        <v>3380</v>
      </c>
      <c r="I18" s="132">
        <v>0</v>
      </c>
      <c r="J18" s="133">
        <f>(100%-I18)*G18</f>
        <v>3380</v>
      </c>
      <c r="K18" s="134">
        <f>J18*E18</f>
        <v>3380</v>
      </c>
      <c r="L18" s="135">
        <v>0.1</v>
      </c>
      <c r="M18" s="135">
        <v>0.1</v>
      </c>
      <c r="N18" s="135">
        <v>0.4</v>
      </c>
      <c r="O18" s="135">
        <v>0.5</v>
      </c>
      <c r="P18" s="134">
        <f>((100%+SUM(L18:N18))+O18*(100%+SUM(L18:N18)))*J18</f>
        <v>8112.0000000000009</v>
      </c>
      <c r="Q18" s="134">
        <f>P18*E18</f>
        <v>8112.0000000000009</v>
      </c>
      <c r="R18" s="146">
        <f>P18*120*1.15</f>
        <v>1119456</v>
      </c>
      <c r="S18" s="147">
        <f t="shared" si="7"/>
        <v>1119456</v>
      </c>
    </row>
    <row r="19" spans="2:19" s="56" customFormat="1" ht="33.65" customHeight="1">
      <c r="B19" s="129">
        <v>4.2</v>
      </c>
      <c r="C19" s="150" t="s">
        <v>262</v>
      </c>
      <c r="D19" s="116" t="s">
        <v>289</v>
      </c>
      <c r="E19" s="130">
        <v>1</v>
      </c>
      <c r="F19" s="130" t="s">
        <v>16</v>
      </c>
      <c r="G19" s="140">
        <v>2565</v>
      </c>
      <c r="H19" s="131">
        <f>E19*G19</f>
        <v>2565</v>
      </c>
      <c r="I19" s="132">
        <v>0</v>
      </c>
      <c r="J19" s="133">
        <f>(100%-I19)*G19</f>
        <v>2565</v>
      </c>
      <c r="K19" s="134">
        <f>J19*E19</f>
        <v>2565</v>
      </c>
      <c r="L19" s="135">
        <v>0.1</v>
      </c>
      <c r="M19" s="135">
        <v>0.1</v>
      </c>
      <c r="N19" s="135">
        <v>0.4</v>
      </c>
      <c r="O19" s="135">
        <v>0.5</v>
      </c>
      <c r="P19" s="134">
        <f>((100%+SUM(L19:N19))+O19*(100%+SUM(L19:N19)))*J19</f>
        <v>6156.0000000000009</v>
      </c>
      <c r="Q19" s="134">
        <f>P19*E19</f>
        <v>6156.0000000000009</v>
      </c>
      <c r="R19" s="146">
        <f>P19*120*1.15</f>
        <v>849528.00000000012</v>
      </c>
      <c r="S19" s="147">
        <f t="shared" si="7"/>
        <v>849528.00000000012</v>
      </c>
    </row>
    <row r="20" spans="2:19" s="56" customFormat="1" ht="22.5" customHeight="1">
      <c r="B20" s="122">
        <v>5</v>
      </c>
      <c r="C20" s="279" t="s">
        <v>26</v>
      </c>
      <c r="D20" s="279"/>
      <c r="E20" s="123"/>
      <c r="F20" s="123"/>
      <c r="G20" s="123"/>
      <c r="H20" s="123"/>
      <c r="I20" s="123"/>
      <c r="J20" s="126"/>
      <c r="K20" s="124"/>
      <c r="L20" s="124"/>
      <c r="M20" s="124"/>
      <c r="N20" s="124"/>
      <c r="O20" s="124"/>
      <c r="P20" s="124"/>
      <c r="Q20" s="124"/>
      <c r="R20" s="128"/>
      <c r="S20" s="128"/>
    </row>
    <row r="21" spans="2:19" s="56" customFormat="1" ht="42.65" customHeight="1">
      <c r="B21" s="129">
        <v>5.0999999999999996</v>
      </c>
      <c r="C21" s="114" t="s">
        <v>216</v>
      </c>
      <c r="D21" s="114" t="s">
        <v>217</v>
      </c>
      <c r="E21" s="130">
        <v>2</v>
      </c>
      <c r="F21" s="130" t="s">
        <v>16</v>
      </c>
      <c r="G21" s="114">
        <v>650</v>
      </c>
      <c r="H21" s="131">
        <f>E21*G21</f>
        <v>1300</v>
      </c>
      <c r="I21" s="132">
        <v>0</v>
      </c>
      <c r="J21" s="133">
        <f>(100%-I21)*G21</f>
        <v>650</v>
      </c>
      <c r="K21" s="134">
        <f>J21*E21</f>
        <v>1300</v>
      </c>
      <c r="L21" s="135">
        <v>0.1</v>
      </c>
      <c r="M21" s="135">
        <v>0.1</v>
      </c>
      <c r="N21" s="135">
        <v>0.4</v>
      </c>
      <c r="O21" s="135">
        <v>0.5</v>
      </c>
      <c r="P21" s="134">
        <f>((100%+SUM(L21:N21))+O21*(100%+SUM(L21:N21)))*J21</f>
        <v>1560.0000000000002</v>
      </c>
      <c r="Q21" s="134">
        <f>P21*E21</f>
        <v>3120.0000000000005</v>
      </c>
      <c r="R21" s="136">
        <f>P21*120*1.15</f>
        <v>215280.00000000003</v>
      </c>
      <c r="S21" s="145">
        <f t="shared" si="7"/>
        <v>430560.00000000006</v>
      </c>
    </row>
    <row r="22" spans="2:19" s="56" customFormat="1" ht="22.5" customHeight="1">
      <c r="B22" s="122">
        <v>6</v>
      </c>
      <c r="C22" s="279" t="s">
        <v>146</v>
      </c>
      <c r="D22" s="279"/>
      <c r="E22" s="123"/>
      <c r="F22" s="123"/>
      <c r="G22" s="123"/>
      <c r="H22" s="123"/>
      <c r="I22" s="123"/>
      <c r="J22" s="123"/>
      <c r="K22" s="123"/>
      <c r="L22" s="123"/>
      <c r="M22" s="123"/>
      <c r="N22" s="123"/>
      <c r="O22" s="123"/>
      <c r="P22" s="123"/>
      <c r="Q22" s="123"/>
      <c r="R22" s="123"/>
      <c r="S22" s="123"/>
    </row>
    <row r="23" spans="2:19" s="56" customFormat="1" ht="61.5" customHeight="1">
      <c r="B23" s="129">
        <v>6.1</v>
      </c>
      <c r="C23" s="114" t="s">
        <v>246</v>
      </c>
      <c r="D23" s="116" t="s">
        <v>247</v>
      </c>
      <c r="E23" s="130">
        <v>1</v>
      </c>
      <c r="F23" s="130" t="s">
        <v>16</v>
      </c>
      <c r="G23" s="144">
        <v>960</v>
      </c>
      <c r="H23" s="131">
        <f>E23*G23</f>
        <v>960</v>
      </c>
      <c r="I23" s="132">
        <v>0.15</v>
      </c>
      <c r="J23" s="133">
        <f>(100%-I23)*G23</f>
        <v>816</v>
      </c>
      <c r="K23" s="134">
        <f>J23*E23</f>
        <v>816</v>
      </c>
      <c r="L23" s="135">
        <v>0.1</v>
      </c>
      <c r="M23" s="135">
        <v>0.1</v>
      </c>
      <c r="N23" s="135">
        <v>0.4</v>
      </c>
      <c r="O23" s="135">
        <v>0.5</v>
      </c>
      <c r="P23" s="134">
        <f>((100%+SUM(L23:N23))+O23*(100%+SUM(L23:N23)))*J23</f>
        <v>1958.4000000000003</v>
      </c>
      <c r="Q23" s="134">
        <f>P23*E23</f>
        <v>1958.4000000000003</v>
      </c>
      <c r="R23" s="136">
        <f>P23*120*1.15</f>
        <v>270259.20000000001</v>
      </c>
      <c r="S23" s="145">
        <f t="shared" ref="S23" si="8">R23*E23</f>
        <v>270259.20000000001</v>
      </c>
    </row>
    <row r="24" spans="2:19" s="56" customFormat="1" ht="22.5" customHeight="1">
      <c r="B24" s="122">
        <v>7</v>
      </c>
      <c r="C24" s="279" t="s">
        <v>147</v>
      </c>
      <c r="D24" s="279"/>
      <c r="E24" s="123"/>
      <c r="F24" s="123"/>
      <c r="G24" s="123"/>
      <c r="H24" s="123"/>
      <c r="I24" s="125"/>
      <c r="J24" s="126"/>
      <c r="K24" s="124"/>
      <c r="L24" s="124"/>
      <c r="M24" s="124"/>
      <c r="N24" s="124"/>
      <c r="O24" s="124"/>
      <c r="P24" s="124"/>
      <c r="Q24" s="124"/>
      <c r="R24" s="128">
        <f>S24/E25</f>
        <v>184147.20000000001</v>
      </c>
      <c r="S24" s="128">
        <f>SUM(S25:S27)</f>
        <v>184147.20000000001</v>
      </c>
    </row>
    <row r="25" spans="2:19" s="56" customFormat="1" ht="24" customHeight="1">
      <c r="B25" s="129">
        <v>7.1</v>
      </c>
      <c r="C25" s="151" t="s">
        <v>265</v>
      </c>
      <c r="D25" s="151" t="s">
        <v>265</v>
      </c>
      <c r="E25" s="130">
        <v>1</v>
      </c>
      <c r="F25" s="130" t="s">
        <v>16</v>
      </c>
      <c r="G25" s="140">
        <v>80000</v>
      </c>
      <c r="H25" s="131">
        <f>E25*G25</f>
        <v>80000</v>
      </c>
      <c r="I25" s="132">
        <v>0</v>
      </c>
      <c r="J25" s="133">
        <f>(100%-I25)*G25</f>
        <v>80000</v>
      </c>
      <c r="K25" s="134">
        <f>J25*E25</f>
        <v>80000</v>
      </c>
      <c r="L25" s="135">
        <v>0</v>
      </c>
      <c r="M25" s="135">
        <v>0</v>
      </c>
      <c r="N25" s="135">
        <v>0</v>
      </c>
      <c r="O25" s="135">
        <v>0.8</v>
      </c>
      <c r="P25" s="134">
        <f>((100%+SUM(L25:N25))+O25*(100%+SUM(L25:N25)))*J25</f>
        <v>144000</v>
      </c>
      <c r="Q25" s="134">
        <f>P25*E25</f>
        <v>144000</v>
      </c>
      <c r="R25" s="146">
        <f>P25*1.15</f>
        <v>165600</v>
      </c>
      <c r="S25" s="147">
        <f t="shared" si="7"/>
        <v>165600</v>
      </c>
    </row>
    <row r="26" spans="2:19" s="56" customFormat="1" ht="43.5" customHeight="1">
      <c r="B26" s="129">
        <v>7.2</v>
      </c>
      <c r="C26" s="151" t="s">
        <v>286</v>
      </c>
      <c r="D26" s="151" t="s">
        <v>47</v>
      </c>
      <c r="E26" s="130">
        <v>1</v>
      </c>
      <c r="F26" s="130" t="s">
        <v>16</v>
      </c>
      <c r="G26" s="144">
        <v>31</v>
      </c>
      <c r="H26" s="131">
        <f>E26*G26</f>
        <v>31</v>
      </c>
      <c r="I26" s="132">
        <v>0</v>
      </c>
      <c r="J26" s="133">
        <f>(100%-I26)*G26</f>
        <v>31</v>
      </c>
      <c r="K26" s="134">
        <f>J26*E26</f>
        <v>31</v>
      </c>
      <c r="L26" s="135">
        <v>0.1</v>
      </c>
      <c r="M26" s="135">
        <v>0.1</v>
      </c>
      <c r="N26" s="135">
        <v>0.4</v>
      </c>
      <c r="O26" s="135">
        <v>0.5</v>
      </c>
      <c r="P26" s="134">
        <f>((100%+SUM(L26:N26))+O26*(100%+SUM(L26:N26)))*J26</f>
        <v>74.400000000000006</v>
      </c>
      <c r="Q26" s="134">
        <f>P26*E26</f>
        <v>74.400000000000006</v>
      </c>
      <c r="R26" s="146">
        <f>P26*120*1.15</f>
        <v>10267.199999999999</v>
      </c>
      <c r="S26" s="147">
        <f t="shared" si="7"/>
        <v>10267.199999999999</v>
      </c>
    </row>
    <row r="27" spans="2:19" s="56" customFormat="1" ht="87" customHeight="1">
      <c r="B27" s="129">
        <v>7.3</v>
      </c>
      <c r="C27" s="152" t="s">
        <v>287</v>
      </c>
      <c r="D27" s="114" t="s">
        <v>288</v>
      </c>
      <c r="E27" s="130">
        <v>1</v>
      </c>
      <c r="F27" s="130" t="s">
        <v>16</v>
      </c>
      <c r="G27" s="144">
        <v>25</v>
      </c>
      <c r="H27" s="131">
        <f>E27*G27</f>
        <v>25</v>
      </c>
      <c r="I27" s="132">
        <v>0</v>
      </c>
      <c r="J27" s="133">
        <f>(100%-I27)*G27</f>
        <v>25</v>
      </c>
      <c r="K27" s="134">
        <f>J27*E27</f>
        <v>25</v>
      </c>
      <c r="L27" s="135">
        <v>0.1</v>
      </c>
      <c r="M27" s="135">
        <v>0.1</v>
      </c>
      <c r="N27" s="135">
        <v>0.4</v>
      </c>
      <c r="O27" s="135">
        <v>0.5</v>
      </c>
      <c r="P27" s="134">
        <f>((100%+SUM(L27:N27))+O27*(100%+SUM(L27:N27)))*J27</f>
        <v>60.000000000000007</v>
      </c>
      <c r="Q27" s="134">
        <f>P27*E27</f>
        <v>60.000000000000007</v>
      </c>
      <c r="R27" s="146">
        <f>P27*120*1.15</f>
        <v>8280</v>
      </c>
      <c r="S27" s="147">
        <f t="shared" si="7"/>
        <v>8280</v>
      </c>
    </row>
    <row r="28" spans="2:19" s="56" customFormat="1" ht="22.5" customHeight="1">
      <c r="B28" s="122">
        <v>8</v>
      </c>
      <c r="C28" s="279" t="s">
        <v>148</v>
      </c>
      <c r="D28" s="279"/>
      <c r="E28" s="123"/>
      <c r="F28" s="123"/>
      <c r="G28" s="123"/>
      <c r="H28" s="123"/>
      <c r="I28" s="123"/>
      <c r="J28" s="126"/>
      <c r="K28" s="124"/>
      <c r="L28" s="124"/>
      <c r="M28" s="124"/>
      <c r="N28" s="124"/>
      <c r="O28" s="124"/>
      <c r="P28" s="124"/>
      <c r="Q28" s="124"/>
      <c r="R28" s="128"/>
      <c r="S28" s="128"/>
    </row>
    <row r="29" spans="2:19" s="56" customFormat="1" ht="26.25" customHeight="1">
      <c r="B29" s="129">
        <v>8.1</v>
      </c>
      <c r="C29" s="148" t="s">
        <v>46</v>
      </c>
      <c r="D29" s="153" t="s">
        <v>46</v>
      </c>
      <c r="E29" s="130">
        <v>3</v>
      </c>
      <c r="F29" s="130" t="s">
        <v>16</v>
      </c>
      <c r="G29" s="140">
        <v>40000</v>
      </c>
      <c r="H29" s="131">
        <f>E29*G29</f>
        <v>120000</v>
      </c>
      <c r="I29" s="132">
        <v>0</v>
      </c>
      <c r="J29" s="133">
        <f>(100%-I29)*G29</f>
        <v>40000</v>
      </c>
      <c r="K29" s="134">
        <f>J29*E29</f>
        <v>120000</v>
      </c>
      <c r="L29" s="135">
        <v>0</v>
      </c>
      <c r="M29" s="135">
        <v>0</v>
      </c>
      <c r="N29" s="135">
        <v>0</v>
      </c>
      <c r="O29" s="135">
        <v>0.5</v>
      </c>
      <c r="P29" s="134">
        <f>((100%+SUM(L29:N29))+O29*(100%+SUM(L29:N29)))*J29</f>
        <v>60000</v>
      </c>
      <c r="Q29" s="134">
        <f>P29*E29</f>
        <v>180000</v>
      </c>
      <c r="R29" s="136">
        <f>P29*1.15</f>
        <v>69000</v>
      </c>
      <c r="S29" s="145">
        <f t="shared" si="7"/>
        <v>207000</v>
      </c>
    </row>
    <row r="30" spans="2:19" s="56" customFormat="1" ht="22.5" customHeight="1">
      <c r="B30" s="122">
        <v>9</v>
      </c>
      <c r="C30" s="279" t="s">
        <v>149</v>
      </c>
      <c r="D30" s="279"/>
      <c r="E30" s="123"/>
      <c r="F30" s="123"/>
      <c r="G30" s="123"/>
      <c r="H30" s="123"/>
      <c r="I30" s="125"/>
      <c r="J30" s="126"/>
      <c r="K30" s="124"/>
      <c r="L30" s="124"/>
      <c r="M30" s="124"/>
      <c r="N30" s="124"/>
      <c r="O30" s="124"/>
      <c r="P30" s="124"/>
      <c r="Q30" s="124"/>
      <c r="R30" s="128"/>
      <c r="S30" s="128"/>
    </row>
    <row r="31" spans="2:19" s="56" customFormat="1" ht="30" customHeight="1">
      <c r="B31" s="129">
        <v>9.1</v>
      </c>
      <c r="C31" s="148" t="s">
        <v>45</v>
      </c>
      <c r="D31" s="153" t="s">
        <v>45</v>
      </c>
      <c r="E31" s="130">
        <v>6</v>
      </c>
      <c r="F31" s="130" t="s">
        <v>16</v>
      </c>
      <c r="G31" s="140">
        <v>14000</v>
      </c>
      <c r="H31" s="131">
        <f>E31*G31</f>
        <v>84000</v>
      </c>
      <c r="I31" s="132">
        <v>0</v>
      </c>
      <c r="J31" s="133">
        <f>(100%-I31)*G31</f>
        <v>14000</v>
      </c>
      <c r="K31" s="134">
        <f>J31*E31</f>
        <v>84000</v>
      </c>
      <c r="L31" s="135">
        <v>0</v>
      </c>
      <c r="M31" s="135">
        <v>0</v>
      </c>
      <c r="N31" s="135">
        <v>0</v>
      </c>
      <c r="O31" s="135">
        <v>0.5</v>
      </c>
      <c r="P31" s="134">
        <f>((100%+SUM(L31:N31))+O31*(100%+SUM(L31:N31)))*J31</f>
        <v>21000</v>
      </c>
      <c r="Q31" s="134">
        <f>P31*E31</f>
        <v>126000</v>
      </c>
      <c r="R31" s="136">
        <f>P31*1.15</f>
        <v>24149.999999999996</v>
      </c>
      <c r="S31" s="145">
        <f t="shared" si="7"/>
        <v>144899.99999999997</v>
      </c>
    </row>
    <row r="32" spans="2:19" s="56" customFormat="1" ht="22.5" customHeight="1">
      <c r="B32" s="154">
        <v>10</v>
      </c>
      <c r="C32" s="279" t="s">
        <v>297</v>
      </c>
      <c r="D32" s="279"/>
      <c r="E32" s="123"/>
      <c r="F32" s="123"/>
      <c r="G32" s="123"/>
      <c r="H32" s="123"/>
      <c r="I32" s="125"/>
      <c r="J32" s="126"/>
      <c r="K32" s="124"/>
      <c r="L32" s="124"/>
      <c r="M32" s="124"/>
      <c r="N32" s="124"/>
      <c r="O32" s="124"/>
      <c r="P32" s="124"/>
      <c r="Q32" s="124"/>
      <c r="R32" s="128"/>
      <c r="S32" s="128"/>
    </row>
    <row r="33" spans="2:19" s="56" customFormat="1" ht="22.5" customHeight="1">
      <c r="B33" s="129">
        <v>10.1</v>
      </c>
      <c r="C33" s="151" t="s">
        <v>49</v>
      </c>
      <c r="D33" s="153" t="s">
        <v>96</v>
      </c>
      <c r="E33" s="130">
        <v>1</v>
      </c>
      <c r="F33" s="130" t="s">
        <v>16</v>
      </c>
      <c r="G33" s="140">
        <v>40000</v>
      </c>
      <c r="H33" s="131">
        <f>E33*G33</f>
        <v>40000</v>
      </c>
      <c r="I33" s="132">
        <v>0</v>
      </c>
      <c r="J33" s="133">
        <f>(100%-I33)*G33</f>
        <v>40000</v>
      </c>
      <c r="K33" s="134">
        <f>J33*E33</f>
        <v>40000</v>
      </c>
      <c r="L33" s="135">
        <v>0</v>
      </c>
      <c r="M33" s="135">
        <v>0</v>
      </c>
      <c r="N33" s="135">
        <v>0</v>
      </c>
      <c r="O33" s="135">
        <v>0.5</v>
      </c>
      <c r="P33" s="134">
        <f>((100%+SUM(L33:N33))+O33*(100%+SUM(L33:N33)))*J33</f>
        <v>60000</v>
      </c>
      <c r="Q33" s="134">
        <f>P33*E33</f>
        <v>60000</v>
      </c>
      <c r="R33" s="136">
        <f>P33*1.15</f>
        <v>69000</v>
      </c>
      <c r="S33" s="145">
        <f t="shared" si="7"/>
        <v>69000</v>
      </c>
    </row>
    <row r="34" spans="2:19" s="56" customFormat="1" ht="22.5" customHeight="1">
      <c r="B34" s="122">
        <v>11</v>
      </c>
      <c r="C34" s="279" t="s">
        <v>48</v>
      </c>
      <c r="D34" s="279"/>
      <c r="E34" s="123"/>
      <c r="F34" s="123"/>
      <c r="G34" s="123"/>
      <c r="H34" s="123"/>
      <c r="I34" s="125"/>
      <c r="J34" s="126"/>
      <c r="K34" s="124"/>
      <c r="L34" s="124"/>
      <c r="M34" s="124"/>
      <c r="N34" s="124"/>
      <c r="O34" s="124"/>
      <c r="P34" s="124"/>
      <c r="Q34" s="124"/>
      <c r="R34" s="124"/>
      <c r="S34" s="124"/>
    </row>
    <row r="35" spans="2:19" s="56" customFormat="1" ht="30.75" customHeight="1">
      <c r="B35" s="129">
        <v>11.1</v>
      </c>
      <c r="C35" s="151" t="s">
        <v>282</v>
      </c>
      <c r="D35" s="151" t="s">
        <v>283</v>
      </c>
      <c r="E35" s="130">
        <v>10</v>
      </c>
      <c r="F35" s="130" t="s">
        <v>16</v>
      </c>
      <c r="G35" s="144">
        <v>600</v>
      </c>
      <c r="H35" s="131">
        <f>E35*G35</f>
        <v>6000</v>
      </c>
      <c r="I35" s="132">
        <v>0</v>
      </c>
      <c r="J35" s="133">
        <f>(100%-I35)*G35</f>
        <v>600</v>
      </c>
      <c r="K35" s="134">
        <f>J35*E35</f>
        <v>6000</v>
      </c>
      <c r="L35" s="135">
        <v>0.1</v>
      </c>
      <c r="M35" s="135">
        <v>0.1</v>
      </c>
      <c r="N35" s="135">
        <v>0.4</v>
      </c>
      <c r="O35" s="135">
        <v>0.5</v>
      </c>
      <c r="P35" s="134">
        <f>((100%+SUM(L35:N35))+O35*(100%+SUM(L35:N35)))*J35</f>
        <v>1440.0000000000002</v>
      </c>
      <c r="Q35" s="134">
        <f>P35*E35</f>
        <v>14400.000000000002</v>
      </c>
      <c r="R35" s="136">
        <f>P35*1.15*120</f>
        <v>198720.00000000003</v>
      </c>
      <c r="S35" s="145">
        <f t="shared" si="7"/>
        <v>1987200.0000000002</v>
      </c>
    </row>
    <row r="36" spans="2:19" s="56" customFormat="1" ht="22.5" customHeight="1">
      <c r="B36" s="154">
        <v>12</v>
      </c>
      <c r="C36" s="279" t="s">
        <v>150</v>
      </c>
      <c r="D36" s="279"/>
      <c r="E36" s="123"/>
      <c r="F36" s="123"/>
      <c r="G36" s="123"/>
      <c r="H36" s="123"/>
      <c r="I36" s="125"/>
      <c r="J36" s="126"/>
      <c r="K36" s="124"/>
      <c r="L36" s="124"/>
      <c r="M36" s="124"/>
      <c r="N36" s="124"/>
      <c r="O36" s="124"/>
      <c r="P36" s="124"/>
      <c r="Q36" s="124"/>
      <c r="R36" s="128"/>
      <c r="S36" s="128"/>
    </row>
    <row r="37" spans="2:19" s="56" customFormat="1" ht="22.5" customHeight="1">
      <c r="B37" s="129">
        <v>12.1</v>
      </c>
      <c r="C37" s="151" t="s">
        <v>268</v>
      </c>
      <c r="D37" s="153" t="s">
        <v>269</v>
      </c>
      <c r="E37" s="130">
        <v>1</v>
      </c>
      <c r="F37" s="130" t="s">
        <v>16</v>
      </c>
      <c r="G37" s="140">
        <v>750</v>
      </c>
      <c r="H37" s="131">
        <f>E37*G37</f>
        <v>750</v>
      </c>
      <c r="I37" s="132">
        <v>0</v>
      </c>
      <c r="J37" s="133">
        <f>(100%-I37)*G37</f>
        <v>750</v>
      </c>
      <c r="K37" s="134">
        <f>J37*E37</f>
        <v>750</v>
      </c>
      <c r="L37" s="135">
        <v>0.1</v>
      </c>
      <c r="M37" s="135">
        <v>0.1</v>
      </c>
      <c r="N37" s="135">
        <v>0.4</v>
      </c>
      <c r="O37" s="135">
        <v>0.5</v>
      </c>
      <c r="P37" s="134">
        <f>((100%+SUM(L37:N37))+O37*(100%+SUM(L37:N37)))*J37</f>
        <v>1800.0000000000002</v>
      </c>
      <c r="Q37" s="134">
        <f>P37*E37</f>
        <v>1800.0000000000002</v>
      </c>
      <c r="R37" s="136">
        <f>P37*1.15*120</f>
        <v>248400</v>
      </c>
      <c r="S37" s="145">
        <f t="shared" si="7"/>
        <v>248400</v>
      </c>
    </row>
    <row r="38" spans="2:19" s="2" customFormat="1" ht="21">
      <c r="B38" s="155"/>
      <c r="C38" s="279" t="s">
        <v>91</v>
      </c>
      <c r="D38" s="279"/>
      <c r="E38" s="156"/>
      <c r="F38" s="156"/>
      <c r="G38" s="156"/>
      <c r="H38" s="157"/>
      <c r="I38" s="155"/>
      <c r="J38" s="157"/>
      <c r="K38" s="157"/>
      <c r="L38" s="155"/>
      <c r="M38" s="155"/>
      <c r="N38" s="155"/>
      <c r="O38" s="155"/>
      <c r="P38" s="157"/>
      <c r="Q38" s="157"/>
      <c r="R38" s="157"/>
      <c r="S38" s="128">
        <f>SUM(S28:S37)+SUM(S20:S24)+S17+SUM(S4:S7)</f>
        <v>10616362.08</v>
      </c>
    </row>
  </sheetData>
  <mergeCells count="14">
    <mergeCell ref="B1:S1"/>
    <mergeCell ref="C7:D7"/>
    <mergeCell ref="C17:D17"/>
    <mergeCell ref="C36:D36"/>
    <mergeCell ref="C38:D38"/>
    <mergeCell ref="C3:D3"/>
    <mergeCell ref="C34:D34"/>
    <mergeCell ref="C28:D28"/>
    <mergeCell ref="C22:D22"/>
    <mergeCell ref="C20:D20"/>
    <mergeCell ref="C5:D5"/>
    <mergeCell ref="C24:D24"/>
    <mergeCell ref="C30:D30"/>
    <mergeCell ref="C32:D32"/>
  </mergeCells>
  <conditionalFormatting sqref="J3:J21">
    <cfRule type="expression" dxfId="26" priority="7">
      <formula>#REF!="EUR"</formula>
    </cfRule>
  </conditionalFormatting>
  <conditionalFormatting sqref="J5">
    <cfRule type="expression" dxfId="25" priority="76">
      <formula>#REF!="EUR"</formula>
    </cfRule>
  </conditionalFormatting>
  <conditionalFormatting sqref="J6">
    <cfRule type="expression" dxfId="24" priority="77">
      <formula>#REF!="EUR"</formula>
    </cfRule>
  </conditionalFormatting>
  <conditionalFormatting sqref="J16">
    <cfRule type="expression" dxfId="23" priority="75">
      <formula>#REF!="EUR"</formula>
    </cfRule>
  </conditionalFormatting>
  <conditionalFormatting sqref="J23:J37">
    <cfRule type="expression" dxfId="22" priority="22">
      <formula>#REF!="EUR"</formula>
    </cfRule>
  </conditionalFormatting>
  <conditionalFormatting sqref="N5">
    <cfRule type="expression" dxfId="21" priority="4">
      <formula>#REF!="EUR"</formula>
    </cfRule>
  </conditionalFormatting>
  <conditionalFormatting sqref="N7">
    <cfRule type="expression" dxfId="20" priority="1">
      <formula>#REF!="EUR"</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43"/>
  <sheetViews>
    <sheetView topLeftCell="A27" zoomScale="60" zoomScaleNormal="60" workbookViewId="0">
      <selection activeCell="E45" sqref="E45"/>
    </sheetView>
  </sheetViews>
  <sheetFormatPr defaultRowHeight="14.5"/>
  <cols>
    <col min="1" max="1" width="6.81640625" customWidth="1"/>
    <col min="2" max="2" width="9.81640625" style="111" bestFit="1" customWidth="1"/>
    <col min="3" max="3" width="34" bestFit="1" customWidth="1"/>
    <col min="4" max="4" width="51.54296875" customWidth="1"/>
    <col min="7" max="7" width="13.26953125" customWidth="1"/>
    <col min="8" max="8" width="14" customWidth="1"/>
    <col min="9" max="9" width="8.7265625" customWidth="1"/>
    <col min="10" max="10" width="13.81640625" customWidth="1"/>
    <col min="11" max="11" width="16.453125" customWidth="1"/>
    <col min="12" max="12" width="11" customWidth="1"/>
    <col min="13" max="15" width="8.7265625" customWidth="1"/>
    <col min="16" max="16" width="14.54296875" customWidth="1"/>
    <col min="17" max="17" width="22.26953125" customWidth="1"/>
    <col min="18" max="18" width="16.26953125" bestFit="1" customWidth="1"/>
    <col min="19" max="19" width="22" bestFit="1" customWidth="1"/>
    <col min="20" max="20" width="9.81640625" bestFit="1" customWidth="1"/>
  </cols>
  <sheetData>
    <row r="1" spans="1:19" s="1" customFormat="1" ht="45.75" customHeight="1">
      <c r="A1" s="3"/>
      <c r="B1" s="281" t="s">
        <v>162</v>
      </c>
      <c r="C1" s="281"/>
      <c r="D1" s="281"/>
      <c r="E1" s="281"/>
      <c r="F1" s="281"/>
      <c r="G1" s="281"/>
      <c r="H1" s="281"/>
      <c r="I1" s="281"/>
      <c r="J1" s="281"/>
      <c r="K1" s="281"/>
      <c r="L1" s="281"/>
      <c r="M1" s="281"/>
      <c r="N1" s="281"/>
      <c r="O1" s="281"/>
      <c r="P1" s="281"/>
      <c r="Q1" s="281"/>
      <c r="R1" s="281"/>
      <c r="S1" s="281"/>
    </row>
    <row r="2" spans="1:19" ht="45">
      <c r="B2" s="210" t="s">
        <v>0</v>
      </c>
      <c r="C2" s="159" t="s">
        <v>1</v>
      </c>
      <c r="D2" s="160" t="s">
        <v>2</v>
      </c>
      <c r="E2" s="159" t="s">
        <v>3</v>
      </c>
      <c r="F2" s="159" t="s">
        <v>4</v>
      </c>
      <c r="G2" s="161" t="s">
        <v>5</v>
      </c>
      <c r="H2" s="161" t="s">
        <v>6</v>
      </c>
      <c r="I2" s="161" t="s">
        <v>7</v>
      </c>
      <c r="J2" s="161" t="s">
        <v>8</v>
      </c>
      <c r="K2" s="161" t="s">
        <v>9</v>
      </c>
      <c r="L2" s="161" t="s">
        <v>10</v>
      </c>
      <c r="M2" s="161" t="s">
        <v>11</v>
      </c>
      <c r="N2" s="161" t="s">
        <v>12</v>
      </c>
      <c r="O2" s="161" t="s">
        <v>13</v>
      </c>
      <c r="P2" s="161" t="s">
        <v>14</v>
      </c>
      <c r="Q2" s="161" t="s">
        <v>15</v>
      </c>
      <c r="R2" s="161" t="s">
        <v>18</v>
      </c>
      <c r="S2" s="161" t="s">
        <v>17</v>
      </c>
    </row>
    <row r="3" spans="1:19" s="1" customFormat="1" ht="17.25" customHeight="1">
      <c r="B3" s="43">
        <v>1</v>
      </c>
      <c r="C3" s="280" t="s">
        <v>25</v>
      </c>
      <c r="D3" s="280"/>
      <c r="E3" s="44"/>
      <c r="F3" s="44"/>
      <c r="G3" s="44"/>
      <c r="H3" s="44"/>
      <c r="I3" s="44"/>
      <c r="J3" s="44"/>
      <c r="K3" s="44"/>
      <c r="L3" s="44"/>
      <c r="M3" s="44"/>
      <c r="N3" s="44"/>
      <c r="O3" s="44"/>
      <c r="P3" s="44"/>
      <c r="Q3" s="44"/>
      <c r="R3" s="44"/>
      <c r="S3" s="211"/>
    </row>
    <row r="4" spans="1:19" s="1" customFormat="1" ht="90">
      <c r="B4" s="45"/>
      <c r="C4" s="46" t="s">
        <v>276</v>
      </c>
      <c r="D4" s="212" t="s">
        <v>278</v>
      </c>
      <c r="E4" s="47">
        <v>2</v>
      </c>
      <c r="F4" s="47" t="s">
        <v>16</v>
      </c>
      <c r="G4" s="213">
        <v>7111</v>
      </c>
      <c r="H4" s="49">
        <f>E4*G4</f>
        <v>14222</v>
      </c>
      <c r="I4" s="50">
        <v>0</v>
      </c>
      <c r="J4" s="51">
        <f>(100%-I4)*G4</f>
        <v>7111</v>
      </c>
      <c r="K4" s="52">
        <f>J4*E4</f>
        <v>14222</v>
      </c>
      <c r="L4" s="53">
        <v>0.1</v>
      </c>
      <c r="M4" s="53">
        <v>0.1</v>
      </c>
      <c r="N4" s="53">
        <v>0.4</v>
      </c>
      <c r="O4" s="53">
        <v>0.5</v>
      </c>
      <c r="P4" s="52">
        <f>((100%+SUM(L4:N4))+O4*(100%+SUM(L4:N4)))*J4</f>
        <v>17066.400000000001</v>
      </c>
      <c r="Q4" s="52">
        <f>P4*E4</f>
        <v>34132.800000000003</v>
      </c>
      <c r="R4" s="214">
        <f>P4*120*1.15</f>
        <v>2355163.2000000002</v>
      </c>
      <c r="S4" s="214">
        <f>R4*E4</f>
        <v>4710326.4000000004</v>
      </c>
    </row>
    <row r="5" spans="1:19" s="1" customFormat="1" ht="21" customHeight="1">
      <c r="B5" s="43">
        <v>2</v>
      </c>
      <c r="C5" s="280" t="s">
        <v>151</v>
      </c>
      <c r="D5" s="280"/>
      <c r="E5" s="44"/>
      <c r="F5" s="44"/>
      <c r="G5" s="44"/>
      <c r="H5" s="44"/>
      <c r="I5" s="44"/>
      <c r="J5" s="44"/>
      <c r="K5" s="44"/>
      <c r="L5" s="44"/>
      <c r="M5" s="44"/>
      <c r="N5" s="44"/>
      <c r="O5" s="44"/>
      <c r="P5" s="44"/>
      <c r="Q5" s="44"/>
      <c r="R5" s="44"/>
      <c r="S5" s="44"/>
    </row>
    <row r="6" spans="1:19" s="1" customFormat="1" ht="77.150000000000006" customHeight="1">
      <c r="B6" s="215"/>
      <c r="C6" s="46" t="s">
        <v>279</v>
      </c>
      <c r="D6" s="46" t="s">
        <v>280</v>
      </c>
      <c r="E6" s="47">
        <v>2</v>
      </c>
      <c r="F6" s="47" t="s">
        <v>16</v>
      </c>
      <c r="G6" s="216">
        <v>66</v>
      </c>
      <c r="H6" s="49">
        <f>E6*G6</f>
        <v>132</v>
      </c>
      <c r="I6" s="50">
        <v>0</v>
      </c>
      <c r="J6" s="51">
        <f>(100%-I6)*G6</f>
        <v>66</v>
      </c>
      <c r="K6" s="52">
        <f>J6*E6</f>
        <v>132</v>
      </c>
      <c r="L6" s="53">
        <v>0.1</v>
      </c>
      <c r="M6" s="53">
        <v>0.1</v>
      </c>
      <c r="N6" s="53">
        <v>0.4</v>
      </c>
      <c r="O6" s="53">
        <v>0.5</v>
      </c>
      <c r="P6" s="52">
        <f>((100%+SUM(L6:N6))+O6*(100%+SUM(L6:N6)))*J6</f>
        <v>158.40000000000003</v>
      </c>
      <c r="Q6" s="52">
        <f>P6*E6</f>
        <v>316.80000000000007</v>
      </c>
      <c r="R6" s="214">
        <f t="shared" ref="R6:R40" si="0">P6*120*1.15</f>
        <v>21859.200000000001</v>
      </c>
      <c r="S6" s="214">
        <f t="shared" ref="S6:S24" si="1">R6*E6</f>
        <v>43718.400000000001</v>
      </c>
    </row>
    <row r="7" spans="1:19" s="1" customFormat="1" ht="22.5" customHeight="1">
      <c r="B7" s="43">
        <v>3</v>
      </c>
      <c r="C7" s="280" t="s">
        <v>152</v>
      </c>
      <c r="D7" s="280"/>
      <c r="E7" s="44"/>
      <c r="F7" s="44"/>
      <c r="G7" s="44"/>
      <c r="H7" s="44"/>
      <c r="I7" s="44"/>
      <c r="J7" s="44"/>
      <c r="K7" s="44"/>
      <c r="L7" s="44"/>
      <c r="M7" s="44"/>
      <c r="N7" s="44"/>
      <c r="O7" s="44"/>
      <c r="P7" s="44"/>
      <c r="Q7" s="44"/>
      <c r="R7" s="44"/>
      <c r="S7" s="44"/>
    </row>
    <row r="8" spans="1:19" s="1" customFormat="1" ht="93.65" customHeight="1">
      <c r="B8" s="215"/>
      <c r="C8" s="206" t="s">
        <v>254</v>
      </c>
      <c r="D8" s="206" t="s">
        <v>291</v>
      </c>
      <c r="E8" s="47">
        <v>11</v>
      </c>
      <c r="F8" s="47" t="s">
        <v>16</v>
      </c>
      <c r="G8" s="115">
        <v>270</v>
      </c>
      <c r="H8" s="49">
        <f>E8*G8</f>
        <v>2970</v>
      </c>
      <c r="I8" s="50">
        <v>0</v>
      </c>
      <c r="J8" s="51">
        <f>(100%-I8)*G8</f>
        <v>270</v>
      </c>
      <c r="K8" s="52">
        <f>J8*E8</f>
        <v>2970</v>
      </c>
      <c r="L8" s="53">
        <v>0.1</v>
      </c>
      <c r="M8" s="53">
        <v>0.1</v>
      </c>
      <c r="N8" s="53">
        <v>0.4</v>
      </c>
      <c r="O8" s="53">
        <v>0.5</v>
      </c>
      <c r="P8" s="52">
        <f>((100%+SUM(L8:N8))+O8*(100%+SUM(L8:N8)))*J8</f>
        <v>648.00000000000011</v>
      </c>
      <c r="Q8" s="52">
        <f>P8*E8</f>
        <v>7128.0000000000009</v>
      </c>
      <c r="R8" s="217">
        <f t="shared" si="0"/>
        <v>89424.000000000015</v>
      </c>
      <c r="S8" s="214">
        <f t="shared" si="1"/>
        <v>983664.00000000012</v>
      </c>
    </row>
    <row r="9" spans="1:19" s="1" customFormat="1" ht="22.5" customHeight="1">
      <c r="B9" s="43">
        <v>4</v>
      </c>
      <c r="C9" s="280" t="s">
        <v>153</v>
      </c>
      <c r="D9" s="280"/>
      <c r="E9" s="44"/>
      <c r="F9" s="44"/>
      <c r="G9" s="44"/>
      <c r="H9" s="44"/>
      <c r="I9" s="44"/>
      <c r="J9" s="218"/>
      <c r="K9" s="219"/>
      <c r="L9" s="219"/>
      <c r="M9" s="219"/>
      <c r="N9" s="219"/>
      <c r="O9" s="219"/>
      <c r="P9" s="219"/>
      <c r="Q9" s="219"/>
      <c r="R9" s="219"/>
      <c r="S9" s="219"/>
    </row>
    <row r="10" spans="1:19" s="1" customFormat="1" ht="93.65" customHeight="1">
      <c r="B10" s="215"/>
      <c r="C10" s="206" t="s">
        <v>230</v>
      </c>
      <c r="D10" s="206" t="s">
        <v>292</v>
      </c>
      <c r="E10" s="47">
        <v>4</v>
      </c>
      <c r="F10" s="47" t="s">
        <v>16</v>
      </c>
      <c r="G10" s="115">
        <v>220</v>
      </c>
      <c r="H10" s="49">
        <f>E10*G10</f>
        <v>880</v>
      </c>
      <c r="I10" s="50">
        <v>0</v>
      </c>
      <c r="J10" s="51">
        <f>(100%-I10)*G10</f>
        <v>220</v>
      </c>
      <c r="K10" s="52">
        <f>J10*E10</f>
        <v>880</v>
      </c>
      <c r="L10" s="53">
        <v>0.1</v>
      </c>
      <c r="M10" s="53">
        <v>0.1</v>
      </c>
      <c r="N10" s="53">
        <v>0.4</v>
      </c>
      <c r="O10" s="53">
        <v>0.5</v>
      </c>
      <c r="P10" s="52">
        <f>((100%+SUM(L10:N10))+O10*(100%+SUM(L10:N10)))*J10</f>
        <v>528.00000000000011</v>
      </c>
      <c r="Q10" s="52">
        <f>P10*E10</f>
        <v>2112.0000000000005</v>
      </c>
      <c r="R10" s="217">
        <f t="shared" si="0"/>
        <v>72864.000000000015</v>
      </c>
      <c r="S10" s="214">
        <f t="shared" si="1"/>
        <v>291456.00000000006</v>
      </c>
    </row>
    <row r="11" spans="1:19" s="1" customFormat="1" ht="21" customHeight="1">
      <c r="B11" s="43">
        <v>5</v>
      </c>
      <c r="C11" s="280" t="s">
        <v>29</v>
      </c>
      <c r="D11" s="280"/>
      <c r="E11" s="44"/>
      <c r="F11" s="44"/>
      <c r="G11" s="44"/>
      <c r="H11" s="44"/>
      <c r="I11" s="44"/>
      <c r="J11" s="44"/>
      <c r="K11" s="44"/>
      <c r="L11" s="44"/>
      <c r="M11" s="44"/>
      <c r="N11" s="44"/>
      <c r="O11" s="44"/>
      <c r="P11" s="44"/>
      <c r="Q11" s="44"/>
      <c r="R11" s="44"/>
      <c r="S11" s="44"/>
    </row>
    <row r="12" spans="1:19" s="1" customFormat="1" ht="77.150000000000006" customHeight="1">
      <c r="B12" s="215"/>
      <c r="C12" s="207" t="s">
        <v>255</v>
      </c>
      <c r="D12" s="206" t="s">
        <v>256</v>
      </c>
      <c r="E12" s="47">
        <v>10</v>
      </c>
      <c r="F12" s="47" t="s">
        <v>16</v>
      </c>
      <c r="G12" s="115">
        <v>16</v>
      </c>
      <c r="H12" s="49">
        <f>E12*G12</f>
        <v>160</v>
      </c>
      <c r="I12" s="50">
        <v>0</v>
      </c>
      <c r="J12" s="51">
        <f>(100%-I12)*G12</f>
        <v>16</v>
      </c>
      <c r="K12" s="52">
        <f>J12*E12</f>
        <v>160</v>
      </c>
      <c r="L12" s="53">
        <v>0.1</v>
      </c>
      <c r="M12" s="53">
        <v>0.1</v>
      </c>
      <c r="N12" s="53">
        <v>0.4</v>
      </c>
      <c r="O12" s="53">
        <v>0.5</v>
      </c>
      <c r="P12" s="52">
        <f>((100%+SUM(L12:N12))+O12*(100%+SUM(L12:N12)))*J12</f>
        <v>38.400000000000006</v>
      </c>
      <c r="Q12" s="52">
        <f>P12*E12</f>
        <v>384.00000000000006</v>
      </c>
      <c r="R12" s="214">
        <f t="shared" si="0"/>
        <v>5299.2000000000007</v>
      </c>
      <c r="S12" s="214">
        <f t="shared" si="1"/>
        <v>52992.000000000007</v>
      </c>
    </row>
    <row r="13" spans="1:19" s="1" customFormat="1" ht="23.25" customHeight="1">
      <c r="B13" s="43">
        <v>6</v>
      </c>
      <c r="C13" s="280" t="s">
        <v>30</v>
      </c>
      <c r="D13" s="280"/>
      <c r="E13" s="44"/>
      <c r="F13" s="44"/>
      <c r="G13" s="44"/>
      <c r="H13" s="44"/>
      <c r="I13" s="44"/>
      <c r="J13" s="44"/>
      <c r="K13" s="44"/>
      <c r="L13" s="44"/>
      <c r="M13" s="44"/>
      <c r="N13" s="44"/>
      <c r="O13" s="44"/>
      <c r="P13" s="44"/>
      <c r="Q13" s="44"/>
      <c r="R13" s="44"/>
      <c r="S13" s="44"/>
    </row>
    <row r="14" spans="1:19" s="1" customFormat="1" ht="79" customHeight="1">
      <c r="B14" s="45"/>
      <c r="C14" s="46" t="s">
        <v>31</v>
      </c>
      <c r="D14" s="46" t="s">
        <v>32</v>
      </c>
      <c r="E14" s="47">
        <v>2</v>
      </c>
      <c r="F14" s="47" t="s">
        <v>16</v>
      </c>
      <c r="G14" s="164">
        <v>2235</v>
      </c>
      <c r="H14" s="49">
        <f>E14*G14</f>
        <v>4470</v>
      </c>
      <c r="I14" s="50">
        <v>0</v>
      </c>
      <c r="J14" s="51">
        <f>(100%-I14)*G14</f>
        <v>2235</v>
      </c>
      <c r="K14" s="52">
        <f>J14*E14</f>
        <v>4470</v>
      </c>
      <c r="L14" s="53">
        <v>0.1</v>
      </c>
      <c r="M14" s="53">
        <v>0.1</v>
      </c>
      <c r="N14" s="53">
        <v>0.4</v>
      </c>
      <c r="O14" s="53">
        <v>0.5</v>
      </c>
      <c r="P14" s="52">
        <f>((100%+SUM(L14:N14))+O14*(100%+SUM(L14:N14)))*J14</f>
        <v>5364.0000000000009</v>
      </c>
      <c r="Q14" s="52">
        <f>P14*E14</f>
        <v>10728.000000000002</v>
      </c>
      <c r="R14" s="214">
        <f t="shared" si="0"/>
        <v>740232.00000000012</v>
      </c>
      <c r="S14" s="214">
        <f t="shared" si="1"/>
        <v>1480464.0000000002</v>
      </c>
    </row>
    <row r="15" spans="1:19" s="1" customFormat="1" ht="27.75" customHeight="1">
      <c r="B15" s="43">
        <f>B13+1</f>
        <v>7</v>
      </c>
      <c r="C15" s="280" t="s">
        <v>154</v>
      </c>
      <c r="D15" s="280"/>
      <c r="E15" s="44"/>
      <c r="F15" s="44"/>
      <c r="G15" s="44"/>
      <c r="H15" s="44"/>
      <c r="I15" s="44"/>
      <c r="J15" s="44"/>
      <c r="K15" s="44"/>
      <c r="L15" s="44"/>
      <c r="M15" s="44"/>
      <c r="N15" s="44"/>
      <c r="O15" s="44"/>
      <c r="P15" s="44"/>
      <c r="Q15" s="44"/>
      <c r="R15" s="44"/>
      <c r="S15" s="44"/>
    </row>
    <row r="16" spans="1:19" s="1" customFormat="1" ht="40.5" customHeight="1">
      <c r="B16" s="45"/>
      <c r="C16" s="46" t="s">
        <v>33</v>
      </c>
      <c r="D16" s="46" t="s">
        <v>34</v>
      </c>
      <c r="E16" s="47">
        <v>5000</v>
      </c>
      <c r="F16" s="47" t="s">
        <v>16</v>
      </c>
      <c r="G16" s="165">
        <v>0.5</v>
      </c>
      <c r="H16" s="49">
        <f>E16*G16</f>
        <v>2500</v>
      </c>
      <c r="I16" s="50">
        <v>0</v>
      </c>
      <c r="J16" s="51">
        <f>(100%-I16)*G16</f>
        <v>0.5</v>
      </c>
      <c r="K16" s="52">
        <f>J16*E16</f>
        <v>2500</v>
      </c>
      <c r="L16" s="53">
        <v>0.1</v>
      </c>
      <c r="M16" s="53">
        <v>0.1</v>
      </c>
      <c r="N16" s="53">
        <v>0.4</v>
      </c>
      <c r="O16" s="53">
        <v>0.5</v>
      </c>
      <c r="P16" s="52">
        <f>((100%+SUM(L16:N16))+O16*(100%+SUM(L16:N16)))*J16</f>
        <v>1.2000000000000002</v>
      </c>
      <c r="Q16" s="52">
        <f>P16*E16</f>
        <v>6000.0000000000009</v>
      </c>
      <c r="R16" s="214">
        <f t="shared" si="0"/>
        <v>165.60000000000002</v>
      </c>
      <c r="S16" s="214">
        <f t="shared" si="1"/>
        <v>828000.00000000012</v>
      </c>
    </row>
    <row r="17" spans="2:19" s="1" customFormat="1" ht="24.75" customHeight="1">
      <c r="B17" s="43">
        <v>8</v>
      </c>
      <c r="C17" s="280" t="s">
        <v>155</v>
      </c>
      <c r="D17" s="280"/>
      <c r="E17" s="44"/>
      <c r="F17" s="44"/>
      <c r="G17" s="44"/>
      <c r="H17" s="44"/>
      <c r="I17" s="44"/>
      <c r="J17" s="44"/>
      <c r="K17" s="44"/>
      <c r="L17" s="44"/>
      <c r="M17" s="44"/>
      <c r="N17" s="44"/>
      <c r="O17" s="44"/>
      <c r="P17" s="44"/>
      <c r="Q17" s="44"/>
      <c r="R17" s="44"/>
      <c r="S17" s="44"/>
    </row>
    <row r="18" spans="2:19" s="1" customFormat="1" ht="57.65" customHeight="1">
      <c r="B18" s="45">
        <f>B16+1</f>
        <v>1</v>
      </c>
      <c r="C18" s="46" t="s">
        <v>37</v>
      </c>
      <c r="D18" s="46" t="s">
        <v>36</v>
      </c>
      <c r="E18" s="47">
        <v>50</v>
      </c>
      <c r="F18" s="47" t="s">
        <v>16</v>
      </c>
      <c r="G18" s="164">
        <v>71</v>
      </c>
      <c r="H18" s="49">
        <f>E18*G18</f>
        <v>3550</v>
      </c>
      <c r="I18" s="50">
        <v>0</v>
      </c>
      <c r="J18" s="51">
        <f>(100%-I18)*G18</f>
        <v>71</v>
      </c>
      <c r="K18" s="52">
        <f>J18*E18</f>
        <v>3550</v>
      </c>
      <c r="L18" s="53">
        <v>0.1</v>
      </c>
      <c r="M18" s="53">
        <v>0.1</v>
      </c>
      <c r="N18" s="53">
        <v>0.4</v>
      </c>
      <c r="O18" s="53">
        <v>0.5</v>
      </c>
      <c r="P18" s="52">
        <f>((100%+SUM(L18:N18))+O18*(100%+SUM(L18:N18)))*J18</f>
        <v>170.40000000000003</v>
      </c>
      <c r="Q18" s="52">
        <f>P18*E18</f>
        <v>8520.0000000000018</v>
      </c>
      <c r="R18" s="214">
        <f t="shared" si="0"/>
        <v>23515.200000000001</v>
      </c>
      <c r="S18" s="214">
        <f t="shared" si="1"/>
        <v>1175760</v>
      </c>
    </row>
    <row r="19" spans="2:19" s="1" customFormat="1" ht="26.25" customHeight="1">
      <c r="B19" s="43">
        <v>9</v>
      </c>
      <c r="C19" s="280" t="s">
        <v>35</v>
      </c>
      <c r="D19" s="280"/>
      <c r="E19" s="44"/>
      <c r="F19" s="44"/>
      <c r="G19" s="44"/>
      <c r="H19" s="44"/>
      <c r="I19" s="44"/>
      <c r="J19" s="44"/>
      <c r="K19" s="44"/>
      <c r="L19" s="44"/>
      <c r="M19" s="44"/>
      <c r="N19" s="44"/>
      <c r="O19" s="44"/>
      <c r="P19" s="44"/>
      <c r="Q19" s="44"/>
      <c r="R19" s="44"/>
      <c r="S19" s="44"/>
    </row>
    <row r="20" spans="2:19" s="1" customFormat="1" ht="53.25" customHeight="1">
      <c r="B20" s="45"/>
      <c r="C20" s="46" t="s">
        <v>281</v>
      </c>
      <c r="D20" s="46" t="s">
        <v>110</v>
      </c>
      <c r="E20" s="47">
        <v>50</v>
      </c>
      <c r="F20" s="47" t="s">
        <v>156</v>
      </c>
      <c r="G20" s="164">
        <v>42</v>
      </c>
      <c r="H20" s="49">
        <f>E20*G20</f>
        <v>2100</v>
      </c>
      <c r="I20" s="50">
        <v>0</v>
      </c>
      <c r="J20" s="51">
        <f>(100%-I20)*G20</f>
        <v>42</v>
      </c>
      <c r="K20" s="52">
        <f>J20*E20</f>
        <v>2100</v>
      </c>
      <c r="L20" s="53">
        <v>0.1</v>
      </c>
      <c r="M20" s="53">
        <v>0.1</v>
      </c>
      <c r="N20" s="53">
        <v>0.4</v>
      </c>
      <c r="O20" s="53">
        <v>0.5</v>
      </c>
      <c r="P20" s="52">
        <f>((100%+SUM(L20:N20))+O20*(100%+SUM(L20:N20)))*J20</f>
        <v>100.80000000000001</v>
      </c>
      <c r="Q20" s="52">
        <f>P20*E20</f>
        <v>5040.0000000000009</v>
      </c>
      <c r="R20" s="214">
        <f t="shared" si="0"/>
        <v>13910.400000000001</v>
      </c>
      <c r="S20" s="214">
        <f t="shared" si="1"/>
        <v>695520.00000000012</v>
      </c>
    </row>
    <row r="21" spans="2:19" s="1" customFormat="1" ht="22.5" customHeight="1">
      <c r="B21" s="43">
        <v>10</v>
      </c>
      <c r="C21" s="280" t="s">
        <v>41</v>
      </c>
      <c r="D21" s="280"/>
      <c r="E21" s="44"/>
      <c r="F21" s="44"/>
      <c r="G21" s="44"/>
      <c r="H21" s="44"/>
      <c r="I21" s="44"/>
      <c r="J21" s="44"/>
      <c r="K21" s="44"/>
      <c r="L21" s="44"/>
      <c r="M21" s="44"/>
      <c r="N21" s="44"/>
      <c r="O21" s="44"/>
      <c r="P21" s="44"/>
      <c r="Q21" s="44"/>
      <c r="R21" s="44"/>
      <c r="S21" s="44"/>
    </row>
    <row r="22" spans="2:19" s="1" customFormat="1" ht="66.650000000000006" customHeight="1">
      <c r="B22" s="45"/>
      <c r="C22" s="46" t="s">
        <v>102</v>
      </c>
      <c r="D22" s="46" t="s">
        <v>42</v>
      </c>
      <c r="E22" s="47">
        <v>10</v>
      </c>
      <c r="F22" s="47" t="s">
        <v>16</v>
      </c>
      <c r="G22" s="164">
        <v>495</v>
      </c>
      <c r="H22" s="49">
        <f>E22*G22</f>
        <v>4950</v>
      </c>
      <c r="I22" s="50">
        <v>0</v>
      </c>
      <c r="J22" s="51">
        <f>(100%-I22)*G22</f>
        <v>495</v>
      </c>
      <c r="K22" s="52">
        <f>J22*E22</f>
        <v>4950</v>
      </c>
      <c r="L22" s="53">
        <v>0.1</v>
      </c>
      <c r="M22" s="53">
        <v>0.1</v>
      </c>
      <c r="N22" s="53">
        <v>0.4</v>
      </c>
      <c r="O22" s="53">
        <v>0.5</v>
      </c>
      <c r="P22" s="52">
        <f>((100%+SUM(L22:N22))+O22*(100%+SUM(L22:N22)))*J22</f>
        <v>1188.0000000000002</v>
      </c>
      <c r="Q22" s="52">
        <f>P22*E22</f>
        <v>11880.000000000002</v>
      </c>
      <c r="R22" s="214">
        <f t="shared" si="0"/>
        <v>163944.00000000003</v>
      </c>
      <c r="S22" s="214">
        <f t="shared" si="1"/>
        <v>1639440.0000000002</v>
      </c>
    </row>
    <row r="23" spans="2:19" s="1" customFormat="1" ht="23.25" customHeight="1">
      <c r="B23" s="43">
        <v>11</v>
      </c>
      <c r="C23" s="280" t="s">
        <v>39</v>
      </c>
      <c r="D23" s="280"/>
      <c r="E23" s="44"/>
      <c r="F23" s="44"/>
      <c r="G23" s="44"/>
      <c r="H23" s="44"/>
      <c r="I23" s="44"/>
      <c r="J23" s="44"/>
      <c r="K23" s="44"/>
      <c r="L23" s="44"/>
      <c r="M23" s="44"/>
      <c r="N23" s="44"/>
      <c r="O23" s="44"/>
      <c r="P23" s="44"/>
      <c r="Q23" s="44"/>
      <c r="R23" s="44"/>
      <c r="S23" s="44"/>
    </row>
    <row r="24" spans="2:19" s="1" customFormat="1" ht="135">
      <c r="B24" s="45">
        <v>11.1</v>
      </c>
      <c r="C24" s="46" t="s">
        <v>103</v>
      </c>
      <c r="D24" s="46" t="s">
        <v>40</v>
      </c>
      <c r="E24" s="47">
        <v>2</v>
      </c>
      <c r="F24" s="47" t="s">
        <v>16</v>
      </c>
      <c r="G24" s="164">
        <v>652</v>
      </c>
      <c r="H24" s="49">
        <f>E24*G24</f>
        <v>1304</v>
      </c>
      <c r="I24" s="50">
        <v>0</v>
      </c>
      <c r="J24" s="51">
        <f>(100%-I24)*G24</f>
        <v>652</v>
      </c>
      <c r="K24" s="52">
        <f>J24*E24</f>
        <v>1304</v>
      </c>
      <c r="L24" s="53">
        <v>0.1</v>
      </c>
      <c r="M24" s="53">
        <v>0.1</v>
      </c>
      <c r="N24" s="53">
        <v>0.4</v>
      </c>
      <c r="O24" s="53">
        <v>0.5</v>
      </c>
      <c r="P24" s="52">
        <f>((100%+SUM(L24:N24))+O24*(100%+SUM(L24:N24)))*J24</f>
        <v>1564.8000000000002</v>
      </c>
      <c r="Q24" s="52">
        <f>P24*E24</f>
        <v>3129.6000000000004</v>
      </c>
      <c r="R24" s="214">
        <f t="shared" si="0"/>
        <v>215942.40000000002</v>
      </c>
      <c r="S24" s="214">
        <f t="shared" si="1"/>
        <v>431884.80000000005</v>
      </c>
    </row>
    <row r="25" spans="2:19" s="1" customFormat="1" ht="23.25" customHeight="1">
      <c r="B25" s="43">
        <v>12</v>
      </c>
      <c r="C25" s="280" t="s">
        <v>157</v>
      </c>
      <c r="D25" s="280"/>
      <c r="E25" s="44"/>
      <c r="F25" s="44"/>
      <c r="G25" s="44"/>
      <c r="H25" s="44"/>
      <c r="I25" s="44"/>
      <c r="J25" s="44"/>
      <c r="K25" s="44"/>
      <c r="L25" s="53">
        <v>0.1</v>
      </c>
      <c r="M25" s="53">
        <v>0.1</v>
      </c>
      <c r="N25" s="53">
        <v>0.4</v>
      </c>
      <c r="O25" s="53">
        <v>0.5</v>
      </c>
      <c r="P25" s="44"/>
      <c r="Q25" s="44"/>
      <c r="R25" s="220">
        <f>S25/E26</f>
        <v>17506.285714285714</v>
      </c>
      <c r="S25" s="220">
        <f>SUM(S26:S27)</f>
        <v>1225440</v>
      </c>
    </row>
    <row r="26" spans="2:19" s="1" customFormat="1" ht="30">
      <c r="B26" s="221">
        <v>12.1</v>
      </c>
      <c r="C26" s="46" t="s">
        <v>106</v>
      </c>
      <c r="D26" s="222" t="s">
        <v>107</v>
      </c>
      <c r="E26" s="47">
        <v>70</v>
      </c>
      <c r="F26" s="47" t="s">
        <v>156</v>
      </c>
      <c r="G26" s="164">
        <v>50</v>
      </c>
      <c r="H26" s="49">
        <f>E26*G26</f>
        <v>3500</v>
      </c>
      <c r="I26" s="50">
        <v>0</v>
      </c>
      <c r="J26" s="51">
        <f>(100%-I26)*G26</f>
        <v>50</v>
      </c>
      <c r="K26" s="52">
        <f>J26*E26</f>
        <v>3500</v>
      </c>
      <c r="L26" s="53">
        <v>0.1</v>
      </c>
      <c r="M26" s="53">
        <v>0.1</v>
      </c>
      <c r="N26" s="53">
        <v>0.4</v>
      </c>
      <c r="O26" s="53">
        <v>0.5</v>
      </c>
      <c r="P26" s="52">
        <f>((100%+SUM(L26:N26))+O26*(100%+SUM(L26:N26)))*J26</f>
        <v>120.00000000000001</v>
      </c>
      <c r="Q26" s="52">
        <f>P26*E26</f>
        <v>8400.0000000000018</v>
      </c>
      <c r="R26" s="217">
        <f t="shared" si="0"/>
        <v>16560</v>
      </c>
      <c r="S26" s="217">
        <f t="shared" ref="S26:S42" si="2">R26*E26</f>
        <v>1159200</v>
      </c>
    </row>
    <row r="27" spans="2:19" s="1" customFormat="1" ht="30" customHeight="1">
      <c r="B27" s="221">
        <v>12.2</v>
      </c>
      <c r="C27" s="46" t="s">
        <v>108</v>
      </c>
      <c r="D27" s="222" t="s">
        <v>109</v>
      </c>
      <c r="E27" s="47">
        <v>2</v>
      </c>
      <c r="F27" s="47" t="s">
        <v>77</v>
      </c>
      <c r="G27" s="164">
        <v>100</v>
      </c>
      <c r="H27" s="49">
        <f>E27*G27</f>
        <v>200</v>
      </c>
      <c r="I27" s="50">
        <v>0</v>
      </c>
      <c r="J27" s="51">
        <f>(100%-I27)*G27</f>
        <v>100</v>
      </c>
      <c r="K27" s="52">
        <f>J27*E27</f>
        <v>200</v>
      </c>
      <c r="L27" s="53">
        <v>0.1</v>
      </c>
      <c r="M27" s="53">
        <v>0.1</v>
      </c>
      <c r="N27" s="53">
        <v>0.4</v>
      </c>
      <c r="O27" s="53">
        <v>0.5</v>
      </c>
      <c r="P27" s="52">
        <f>((100%+SUM(L27:N27))+O27*(100%+SUM(L27:N27)))*J27</f>
        <v>240.00000000000003</v>
      </c>
      <c r="Q27" s="52">
        <f>P27*E27</f>
        <v>480.00000000000006</v>
      </c>
      <c r="R27" s="217">
        <f t="shared" si="0"/>
        <v>33120</v>
      </c>
      <c r="S27" s="217">
        <f t="shared" si="2"/>
        <v>66240</v>
      </c>
    </row>
    <row r="28" spans="2:19" s="1" customFormat="1" ht="23.25" customHeight="1">
      <c r="B28" s="43">
        <v>13</v>
      </c>
      <c r="C28" s="223" t="s">
        <v>158</v>
      </c>
      <c r="D28" s="223"/>
      <c r="E28" s="224"/>
      <c r="F28" s="224"/>
      <c r="G28" s="224"/>
      <c r="H28" s="224"/>
      <c r="I28" s="224"/>
      <c r="J28" s="224"/>
      <c r="K28" s="224"/>
      <c r="L28" s="53">
        <v>0.1</v>
      </c>
      <c r="M28" s="53">
        <v>0.1</v>
      </c>
      <c r="N28" s="53">
        <v>0.4</v>
      </c>
      <c r="O28" s="53">
        <v>0.5</v>
      </c>
      <c r="P28" s="224"/>
      <c r="Q28" s="224"/>
      <c r="R28" s="220">
        <f>S28/SUM(E29:E31)</f>
        <v>645880.06451612909</v>
      </c>
      <c r="S28" s="220">
        <f>SUM(S29:S31)</f>
        <v>20022282</v>
      </c>
    </row>
    <row r="29" spans="2:19" s="1" customFormat="1" ht="15">
      <c r="B29" s="225">
        <v>13.1</v>
      </c>
      <c r="C29" s="208" t="s">
        <v>248</v>
      </c>
      <c r="D29" s="206" t="s">
        <v>251</v>
      </c>
      <c r="E29" s="226">
        <v>11</v>
      </c>
      <c r="F29" s="47" t="s">
        <v>16</v>
      </c>
      <c r="G29" s="115">
        <v>1450</v>
      </c>
      <c r="H29" s="49">
        <f>E29*G29</f>
        <v>15950</v>
      </c>
      <c r="I29" s="50">
        <v>0</v>
      </c>
      <c r="J29" s="51">
        <f>(100%-I29)*G29</f>
        <v>1450</v>
      </c>
      <c r="K29" s="52">
        <f>J29*E29</f>
        <v>15950</v>
      </c>
      <c r="L29" s="53">
        <v>0.1</v>
      </c>
      <c r="M29" s="53">
        <v>0.1</v>
      </c>
      <c r="N29" s="53">
        <v>0.68</v>
      </c>
      <c r="O29" s="53">
        <v>0.5</v>
      </c>
      <c r="P29" s="52">
        <f>((100%+SUM(L29:N29))+O29*(100%+SUM(L29:N29)))*J29</f>
        <v>4089.0000000000005</v>
      </c>
      <c r="Q29" s="52">
        <f>P29*E29</f>
        <v>44979.000000000007</v>
      </c>
      <c r="R29" s="217">
        <f t="shared" si="0"/>
        <v>564282</v>
      </c>
      <c r="S29" s="217">
        <f t="shared" si="2"/>
        <v>6207102</v>
      </c>
    </row>
    <row r="30" spans="2:19" s="1" customFormat="1" ht="15">
      <c r="B30" s="225">
        <v>13.2</v>
      </c>
      <c r="C30" s="208" t="s">
        <v>249</v>
      </c>
      <c r="D30" s="209" t="s">
        <v>252</v>
      </c>
      <c r="E30" s="226">
        <v>10</v>
      </c>
      <c r="F30" s="47" t="s">
        <v>16</v>
      </c>
      <c r="G30" s="115">
        <v>2100</v>
      </c>
      <c r="H30" s="49">
        <f>E30*G30</f>
        <v>21000</v>
      </c>
      <c r="I30" s="50">
        <v>0</v>
      </c>
      <c r="J30" s="51">
        <f>(100%-I30)*G30</f>
        <v>2100</v>
      </c>
      <c r="K30" s="52">
        <f>J30*E30</f>
        <v>21000</v>
      </c>
      <c r="L30" s="53">
        <v>0.1</v>
      </c>
      <c r="M30" s="53">
        <v>0.1</v>
      </c>
      <c r="N30" s="53">
        <v>0.68</v>
      </c>
      <c r="O30" s="53">
        <v>0.5</v>
      </c>
      <c r="P30" s="52">
        <f>((100%+SUM(L30:N30))+O30*(100%+SUM(L30:N30)))*J30</f>
        <v>5922.0000000000009</v>
      </c>
      <c r="Q30" s="52">
        <f>P30*E30</f>
        <v>59220.000000000007</v>
      </c>
      <c r="R30" s="217">
        <f t="shared" ref="R30" si="3">P30*120*1.15</f>
        <v>817236.00000000012</v>
      </c>
      <c r="S30" s="217">
        <f t="shared" ref="S30" si="4">R30*E30</f>
        <v>8172360.0000000009</v>
      </c>
    </row>
    <row r="31" spans="2:19" s="1" customFormat="1" ht="15">
      <c r="B31" s="225">
        <v>13.3</v>
      </c>
      <c r="C31" s="208" t="s">
        <v>250</v>
      </c>
      <c r="D31" s="209" t="s">
        <v>253</v>
      </c>
      <c r="E31" s="226">
        <v>10</v>
      </c>
      <c r="F31" s="47" t="s">
        <v>16</v>
      </c>
      <c r="G31" s="115">
        <v>1450</v>
      </c>
      <c r="H31" s="49">
        <f>E31*G31</f>
        <v>14500</v>
      </c>
      <c r="I31" s="50">
        <v>0</v>
      </c>
      <c r="J31" s="51">
        <f>(100%-I31)*G31</f>
        <v>1450</v>
      </c>
      <c r="K31" s="52">
        <f>J31*E31</f>
        <v>14500</v>
      </c>
      <c r="L31" s="53">
        <v>0.1</v>
      </c>
      <c r="M31" s="53">
        <v>0.1</v>
      </c>
      <c r="N31" s="53">
        <v>0.68</v>
      </c>
      <c r="O31" s="53">
        <v>0.5</v>
      </c>
      <c r="P31" s="52">
        <f>((100%+SUM(L31:N31))+O31*(100%+SUM(L31:N31)))*J31</f>
        <v>4089.0000000000005</v>
      </c>
      <c r="Q31" s="52">
        <f>P31*E31</f>
        <v>40890.000000000007</v>
      </c>
      <c r="R31" s="217">
        <f t="shared" si="0"/>
        <v>564282</v>
      </c>
      <c r="S31" s="217">
        <f t="shared" si="2"/>
        <v>5642820</v>
      </c>
    </row>
    <row r="32" spans="2:19" s="1" customFormat="1" ht="21" customHeight="1">
      <c r="B32" s="43">
        <v>14</v>
      </c>
      <c r="C32" s="280" t="s">
        <v>159</v>
      </c>
      <c r="D32" s="280"/>
      <c r="E32" s="44"/>
      <c r="F32" s="44"/>
      <c r="G32" s="44"/>
      <c r="H32" s="44"/>
      <c r="I32" s="44"/>
      <c r="J32" s="44"/>
      <c r="K32" s="44"/>
      <c r="L32" s="44"/>
      <c r="M32" s="44"/>
      <c r="N32" s="44"/>
      <c r="O32" s="44"/>
      <c r="P32" s="44"/>
      <c r="Q32" s="44"/>
      <c r="R32" s="220">
        <f>S32/E33</f>
        <v>98275.32</v>
      </c>
      <c r="S32" s="220">
        <f>SUM(S33:S34)</f>
        <v>196550.64</v>
      </c>
    </row>
    <row r="33" spans="2:19" s="1" customFormat="1" ht="28.5" customHeight="1">
      <c r="B33" s="227">
        <v>14.1</v>
      </c>
      <c r="C33" s="158" t="s">
        <v>118</v>
      </c>
      <c r="D33" s="158" t="s">
        <v>115</v>
      </c>
      <c r="E33" s="47">
        <v>2</v>
      </c>
      <c r="F33" s="47" t="s">
        <v>16</v>
      </c>
      <c r="G33" s="164">
        <v>200</v>
      </c>
      <c r="H33" s="49">
        <f>E33*G33</f>
        <v>400</v>
      </c>
      <c r="I33" s="50">
        <v>0</v>
      </c>
      <c r="J33" s="51">
        <f>(100%-I33)*G33</f>
        <v>200</v>
      </c>
      <c r="K33" s="52">
        <f>J33*E33</f>
        <v>400</v>
      </c>
      <c r="L33" s="53">
        <v>0</v>
      </c>
      <c r="M33" s="53">
        <v>0.1</v>
      </c>
      <c r="N33" s="53">
        <v>0</v>
      </c>
      <c r="O33" s="53">
        <v>0.5</v>
      </c>
      <c r="P33" s="52">
        <f>((100%+SUM(L33:N33))+O33*(100%+SUM(L33:N33)))*J33</f>
        <v>330</v>
      </c>
      <c r="Q33" s="52">
        <f>P33*E33</f>
        <v>660</v>
      </c>
      <c r="R33" s="217">
        <f t="shared" si="0"/>
        <v>45540</v>
      </c>
      <c r="S33" s="217">
        <f t="shared" si="2"/>
        <v>91080</v>
      </c>
    </row>
    <row r="34" spans="2:19" s="1" customFormat="1" ht="26.5" customHeight="1">
      <c r="B34" s="227">
        <v>14.2</v>
      </c>
      <c r="C34" s="158" t="s">
        <v>117</v>
      </c>
      <c r="D34" s="46" t="s">
        <v>116</v>
      </c>
      <c r="E34" s="47">
        <v>2</v>
      </c>
      <c r="F34" s="47" t="s">
        <v>16</v>
      </c>
      <c r="G34" s="164">
        <v>231.6</v>
      </c>
      <c r="H34" s="49">
        <f>E34*G34</f>
        <v>463.2</v>
      </c>
      <c r="I34" s="50">
        <v>0</v>
      </c>
      <c r="J34" s="51">
        <f>(100%-I34)*G34</f>
        <v>231.6</v>
      </c>
      <c r="K34" s="52">
        <f>J34*E34</f>
        <v>463.2</v>
      </c>
      <c r="L34" s="53">
        <v>0</v>
      </c>
      <c r="M34" s="53">
        <v>0.1</v>
      </c>
      <c r="N34" s="53">
        <v>0</v>
      </c>
      <c r="O34" s="53">
        <v>0.5</v>
      </c>
      <c r="P34" s="52">
        <f>((100%+SUM(L34:N34))+O34*(100%+SUM(L34:N34)))*J34</f>
        <v>382.14000000000004</v>
      </c>
      <c r="Q34" s="52">
        <f>P34*E34</f>
        <v>764.28000000000009</v>
      </c>
      <c r="R34" s="217">
        <f t="shared" si="0"/>
        <v>52735.32</v>
      </c>
      <c r="S34" s="217">
        <f t="shared" si="2"/>
        <v>105470.64</v>
      </c>
    </row>
    <row r="35" spans="2:19" s="1" customFormat="1" ht="21" customHeight="1">
      <c r="B35" s="43">
        <v>15</v>
      </c>
      <c r="C35" s="280" t="s">
        <v>44</v>
      </c>
      <c r="D35" s="280"/>
      <c r="E35" s="44"/>
      <c r="F35" s="44"/>
      <c r="G35" s="44"/>
      <c r="H35" s="44"/>
      <c r="I35" s="44"/>
      <c r="J35" s="44"/>
      <c r="K35" s="44"/>
      <c r="L35" s="44"/>
      <c r="M35" s="44"/>
      <c r="N35" s="44"/>
      <c r="O35" s="44"/>
      <c r="P35" s="44"/>
      <c r="Q35" s="44"/>
      <c r="R35" s="220">
        <f>S35/E36</f>
        <v>61044.30000000001</v>
      </c>
      <c r="S35" s="220">
        <f>SUM(S36:S37)</f>
        <v>183132.90000000002</v>
      </c>
    </row>
    <row r="36" spans="2:19" s="1" customFormat="1" ht="24" customHeight="1">
      <c r="B36" s="228"/>
      <c r="C36" s="158" t="s">
        <v>113</v>
      </c>
      <c r="D36" s="46" t="s">
        <v>111</v>
      </c>
      <c r="E36" s="47">
        <v>3</v>
      </c>
      <c r="F36" s="47" t="s">
        <v>16</v>
      </c>
      <c r="G36" s="164">
        <v>215</v>
      </c>
      <c r="H36" s="49">
        <f>E36*G36</f>
        <v>645</v>
      </c>
      <c r="I36" s="50">
        <v>0</v>
      </c>
      <c r="J36" s="51">
        <f>(100%-I36)*G36</f>
        <v>215</v>
      </c>
      <c r="K36" s="52">
        <f>J36*E36</f>
        <v>645</v>
      </c>
      <c r="L36" s="53">
        <v>0</v>
      </c>
      <c r="M36" s="53">
        <v>0.1</v>
      </c>
      <c r="N36" s="53">
        <v>0</v>
      </c>
      <c r="O36" s="53">
        <v>0.5</v>
      </c>
      <c r="P36" s="52">
        <f>((100%+SUM(L36:N36))+O36*(100%+SUM(L36:N36)))*J36</f>
        <v>354.75000000000006</v>
      </c>
      <c r="Q36" s="52">
        <f>P36*E36</f>
        <v>1064.2500000000002</v>
      </c>
      <c r="R36" s="217">
        <f t="shared" si="0"/>
        <v>48955.500000000007</v>
      </c>
      <c r="S36" s="217">
        <f t="shared" si="2"/>
        <v>146866.50000000003</v>
      </c>
    </row>
    <row r="37" spans="2:19" s="1" customFormat="1" ht="16.5" customHeight="1">
      <c r="B37" s="228"/>
      <c r="C37" s="158" t="s">
        <v>114</v>
      </c>
      <c r="D37" s="46" t="s">
        <v>112</v>
      </c>
      <c r="E37" s="47">
        <v>3</v>
      </c>
      <c r="F37" s="47" t="s">
        <v>16</v>
      </c>
      <c r="G37" s="164">
        <v>36.5</v>
      </c>
      <c r="H37" s="49">
        <f>E37*G37</f>
        <v>109.5</v>
      </c>
      <c r="I37" s="50">
        <v>0</v>
      </c>
      <c r="J37" s="51">
        <f>(100%-I37)*G37</f>
        <v>36.5</v>
      </c>
      <c r="K37" s="52">
        <f>J37*E37</f>
        <v>109.5</v>
      </c>
      <c r="L37" s="53">
        <v>0.1</v>
      </c>
      <c r="M37" s="53">
        <v>0.1</v>
      </c>
      <c r="N37" s="53">
        <v>0.4</v>
      </c>
      <c r="O37" s="53">
        <v>0.5</v>
      </c>
      <c r="P37" s="52">
        <f>((100%+SUM(L37:N37))+O37*(100%+SUM(L37:N37)))*J37</f>
        <v>87.600000000000009</v>
      </c>
      <c r="Q37" s="52">
        <f>P37*E37</f>
        <v>262.8</v>
      </c>
      <c r="R37" s="217">
        <f t="shared" si="0"/>
        <v>12088.800000000001</v>
      </c>
      <c r="S37" s="217">
        <f t="shared" si="2"/>
        <v>36266.400000000001</v>
      </c>
    </row>
    <row r="38" spans="2:19" s="1" customFormat="1" ht="23.25" customHeight="1">
      <c r="B38" s="43">
        <v>16</v>
      </c>
      <c r="C38" s="280" t="s">
        <v>38</v>
      </c>
      <c r="D38" s="280"/>
      <c r="E38" s="44"/>
      <c r="F38" s="44"/>
      <c r="G38" s="44"/>
      <c r="H38" s="44"/>
      <c r="I38" s="44"/>
      <c r="J38" s="44"/>
      <c r="K38" s="44"/>
      <c r="L38" s="44"/>
      <c r="M38" s="44"/>
      <c r="N38" s="44"/>
      <c r="O38" s="44"/>
      <c r="P38" s="44"/>
      <c r="Q38" s="44"/>
      <c r="R38" s="220">
        <f>S38/E39</f>
        <v>2362780.7999999998</v>
      </c>
      <c r="S38" s="220">
        <f>SUM(S39:S40)</f>
        <v>2362780.7999999998</v>
      </c>
    </row>
    <row r="39" spans="2:19" s="1" customFormat="1" ht="26.5" customHeight="1" thickBot="1">
      <c r="B39" s="45"/>
      <c r="C39" s="229" t="s">
        <v>261</v>
      </c>
      <c r="D39" s="230" t="s">
        <v>263</v>
      </c>
      <c r="E39" s="47">
        <v>1</v>
      </c>
      <c r="F39" s="47" t="s">
        <v>16</v>
      </c>
      <c r="G39" s="231">
        <f>500+2880</f>
        <v>3380</v>
      </c>
      <c r="H39" s="49">
        <f>E39*G39</f>
        <v>3380</v>
      </c>
      <c r="I39" s="50">
        <v>0</v>
      </c>
      <c r="J39" s="51">
        <f>(100%-I39)*G39</f>
        <v>3380</v>
      </c>
      <c r="K39" s="52">
        <f>J39*E39</f>
        <v>3380</v>
      </c>
      <c r="L39" s="53">
        <v>0.1</v>
      </c>
      <c r="M39" s="53">
        <v>0.1</v>
      </c>
      <c r="N39" s="53">
        <v>0.72</v>
      </c>
      <c r="O39" s="53">
        <v>0.5</v>
      </c>
      <c r="P39" s="52">
        <f>((100%+SUM(L39:N39))+O39*(100%+SUM(L39:N39)))*J39</f>
        <v>9734.4</v>
      </c>
      <c r="Q39" s="52">
        <f>P39*E39</f>
        <v>9734.4</v>
      </c>
      <c r="R39" s="217">
        <f t="shared" si="0"/>
        <v>1343347.2</v>
      </c>
      <c r="S39" s="217">
        <f t="shared" si="2"/>
        <v>1343347.2</v>
      </c>
    </row>
    <row r="40" spans="2:19" s="1" customFormat="1" ht="15.5" thickBot="1">
      <c r="B40" s="45"/>
      <c r="C40" s="158" t="s">
        <v>262</v>
      </c>
      <c r="D40" s="230" t="s">
        <v>264</v>
      </c>
      <c r="E40" s="47">
        <v>1</v>
      </c>
      <c r="F40" s="47" t="s">
        <v>16</v>
      </c>
      <c r="G40" s="164">
        <v>2565</v>
      </c>
      <c r="H40" s="49">
        <f>E40*G40</f>
        <v>2565</v>
      </c>
      <c r="I40" s="50">
        <v>0</v>
      </c>
      <c r="J40" s="51">
        <f>(100%-I40)*G40</f>
        <v>2565</v>
      </c>
      <c r="K40" s="52">
        <f>J40*E40</f>
        <v>2565</v>
      </c>
      <c r="L40" s="53">
        <v>0.1</v>
      </c>
      <c r="M40" s="53">
        <v>0.1</v>
      </c>
      <c r="N40" s="53">
        <v>0.72</v>
      </c>
      <c r="O40" s="53">
        <v>0.5</v>
      </c>
      <c r="P40" s="52">
        <f>((100%+SUM(L40:N40))+O40*(100%+SUM(L40:N40)))*J40</f>
        <v>7387.2</v>
      </c>
      <c r="Q40" s="52">
        <f>P40*E40</f>
        <v>7387.2</v>
      </c>
      <c r="R40" s="217">
        <f t="shared" si="0"/>
        <v>1019433.6</v>
      </c>
      <c r="S40" s="217">
        <f t="shared" si="2"/>
        <v>1019433.6</v>
      </c>
    </row>
    <row r="41" spans="2:19" s="1" customFormat="1" ht="22.5" customHeight="1">
      <c r="B41" s="43">
        <v>17</v>
      </c>
      <c r="C41" s="280" t="s">
        <v>160</v>
      </c>
      <c r="D41" s="280"/>
      <c r="E41" s="44"/>
      <c r="F41" s="44"/>
      <c r="G41" s="44"/>
      <c r="H41" s="44"/>
      <c r="I41" s="44"/>
      <c r="J41" s="44"/>
      <c r="K41" s="44"/>
      <c r="L41" s="44"/>
      <c r="M41" s="44"/>
      <c r="N41" s="44"/>
      <c r="O41" s="44"/>
      <c r="P41" s="44"/>
      <c r="Q41" s="44"/>
      <c r="R41" s="220"/>
      <c r="S41" s="220"/>
    </row>
    <row r="42" spans="2:19" s="1" customFormat="1" ht="58" customHeight="1">
      <c r="B42" s="45"/>
      <c r="C42" s="232" t="s">
        <v>273</v>
      </c>
      <c r="D42" s="233" t="s">
        <v>274</v>
      </c>
      <c r="E42" s="234">
        <v>4</v>
      </c>
      <c r="F42" s="234" t="s">
        <v>16</v>
      </c>
      <c r="G42" s="164">
        <v>1409</v>
      </c>
      <c r="H42" s="49">
        <f>E42*G42</f>
        <v>5636</v>
      </c>
      <c r="I42" s="50">
        <v>0</v>
      </c>
      <c r="J42" s="51">
        <f>(100%-I42)*G42</f>
        <v>1409</v>
      </c>
      <c r="K42" s="52">
        <f>J42*E42</f>
        <v>5636</v>
      </c>
      <c r="L42" s="53">
        <v>0.1</v>
      </c>
      <c r="M42" s="53">
        <v>0.1</v>
      </c>
      <c r="N42" s="53">
        <v>0.4</v>
      </c>
      <c r="O42" s="53">
        <v>0.5</v>
      </c>
      <c r="P42" s="52">
        <f>((100%+SUM(L42:N42))+O42*(100%+SUM(L42:N42)))*J42</f>
        <v>3381.6000000000004</v>
      </c>
      <c r="Q42" s="52">
        <f>P42*E42</f>
        <v>13526.400000000001</v>
      </c>
      <c r="R42" s="214">
        <f>P42*120*1.15</f>
        <v>466660.80000000005</v>
      </c>
      <c r="S42" s="214">
        <f t="shared" si="2"/>
        <v>1866643.2000000002</v>
      </c>
    </row>
    <row r="43" spans="2:19" s="2" customFormat="1" ht="21">
      <c r="B43" s="235"/>
      <c r="C43" s="280" t="s">
        <v>91</v>
      </c>
      <c r="D43" s="280"/>
      <c r="E43" s="162"/>
      <c r="F43" s="162"/>
      <c r="G43" s="162"/>
      <c r="H43" s="166"/>
      <c r="I43" s="163"/>
      <c r="J43" s="166"/>
      <c r="K43" s="166"/>
      <c r="L43" s="163"/>
      <c r="M43" s="163"/>
      <c r="N43" s="163"/>
      <c r="O43" s="163"/>
      <c r="P43" s="167"/>
      <c r="Q43" s="167">
        <f>SUM(Q10:Q33)</f>
        <v>202422.6</v>
      </c>
      <c r="R43" s="167"/>
      <c r="S43" s="236">
        <f>SUM(S4:S25)+S28+S32+S35+S38+S42</f>
        <v>38190055.140000001</v>
      </c>
    </row>
  </sheetData>
  <protectedRanges>
    <protectedRange sqref="C29" name="区域7_3"/>
  </protectedRanges>
  <mergeCells count="18">
    <mergeCell ref="B1:S1"/>
    <mergeCell ref="C11:D11"/>
    <mergeCell ref="C13:D13"/>
    <mergeCell ref="C15:D15"/>
    <mergeCell ref="C5:D5"/>
    <mergeCell ref="C7:D7"/>
    <mergeCell ref="C43:D43"/>
    <mergeCell ref="C17:D17"/>
    <mergeCell ref="C3:D3"/>
    <mergeCell ref="C38:D38"/>
    <mergeCell ref="C23:D23"/>
    <mergeCell ref="C21:D21"/>
    <mergeCell ref="C35:D35"/>
    <mergeCell ref="C32:D32"/>
    <mergeCell ref="C41:D41"/>
    <mergeCell ref="C19:D19"/>
    <mergeCell ref="C25:D25"/>
    <mergeCell ref="C9:D9"/>
  </mergeCells>
  <conditionalFormatting sqref="J4 J10 J12 J14 J16:J18">
    <cfRule type="expression" dxfId="19" priority="80">
      <formula>#REF!="EUR"</formula>
    </cfRule>
  </conditionalFormatting>
  <conditionalFormatting sqref="J4 J12">
    <cfRule type="expression" dxfId="18" priority="77">
      <formula>#REF!="EUR"</formula>
    </cfRule>
  </conditionalFormatting>
  <conditionalFormatting sqref="J6">
    <cfRule type="expression" dxfId="17" priority="9">
      <formula>#REF!="EUR"</formula>
    </cfRule>
  </conditionalFormatting>
  <conditionalFormatting sqref="J8">
    <cfRule type="expression" dxfId="16" priority="8">
      <formula>#REF!="EUR"</formula>
    </cfRule>
  </conditionalFormatting>
  <conditionalFormatting sqref="J9">
    <cfRule type="expression" dxfId="15" priority="79">
      <formula>#REF!="EUR"</formula>
    </cfRule>
  </conditionalFormatting>
  <conditionalFormatting sqref="J14 J16:J18">
    <cfRule type="expression" dxfId="14" priority="74">
      <formula>#REF!="EUR"</formula>
    </cfRule>
  </conditionalFormatting>
  <conditionalFormatting sqref="J18">
    <cfRule type="expression" dxfId="13" priority="65">
      <formula>#REF!="EUR"</formula>
    </cfRule>
  </conditionalFormatting>
  <conditionalFormatting sqref="J20:J22 J24">
    <cfRule type="expression" dxfId="12" priority="62">
      <formula>#REF!="EUR"</formula>
    </cfRule>
  </conditionalFormatting>
  <conditionalFormatting sqref="J26:J27">
    <cfRule type="expression" dxfId="11" priority="13">
      <formula>#REF!="EUR"</formula>
    </cfRule>
  </conditionalFormatting>
  <conditionalFormatting sqref="J29:J37">
    <cfRule type="expression" dxfId="10" priority="1">
      <formula>#REF!="EUR"</formula>
    </cfRule>
  </conditionalFormatting>
  <conditionalFormatting sqref="J39:J40">
    <cfRule type="expression" dxfId="9" priority="50">
      <formula>#REF!="EUR"</formula>
    </cfRule>
  </conditionalFormatting>
  <conditionalFormatting sqref="J42">
    <cfRule type="expression" dxfId="8" priority="36">
      <formula>#REF!="EUR"</formula>
    </cfRule>
  </conditionalFormatting>
  <hyperlinks>
    <hyperlink ref="C29" r:id="rId1" location="/en-US/product-maintain/view?pid=B048ED6BBE0901E4E055000000000001&amp;directoryCode=null&amp;partNum=1.0.01.25.11229&amp;countryCode=HQ" display="https://cpq-c.dahuatech.com/ - /en-US/product-maintain/view?pid=B048ED6BBE0901E4E055000000000001&amp;directoryCode=null&amp;partNum=1.0.01.25.11229&amp;countryCode=HQ" xr:uid="{33DBE752-6964-405A-92AB-C7F611DEC356}"/>
    <hyperlink ref="C30" r:id="rId2" location="/en-US/product-maintain/view?pid=B048ED6BBE0C01E4E055000000000001&amp;directoryCode=null&amp;partNum=1.0.01.25.11233&amp;countryCode=HQ" display="/en-US/product-maintain/view?pid=B048ED6BBE0C01E4E055000000000001&amp;directoryCode=null&amp;partNum=1.0.01.25.11233&amp;countryCode=HQ" xr:uid="{3097FB2B-90F1-460D-A254-4123E6624AD0}"/>
  </hyperlinks>
  <pageMargins left="0.7" right="0.7" top="0.75" bottom="0.75" header="0.3" footer="0.3"/>
  <pageSetup scale="33" fitToHeight="0"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8"/>
  <sheetViews>
    <sheetView topLeftCell="A15" zoomScale="50" zoomScaleNormal="50" workbookViewId="0">
      <selection activeCell="E29" sqref="E29"/>
    </sheetView>
  </sheetViews>
  <sheetFormatPr defaultRowHeight="14.5"/>
  <cols>
    <col min="1" max="1" width="1.1796875" customWidth="1"/>
    <col min="3" max="3" width="29.1796875" style="7" customWidth="1"/>
    <col min="4" max="4" width="37.81640625" customWidth="1"/>
    <col min="7" max="7" width="31" bestFit="1" customWidth="1"/>
    <col min="8" max="8" width="12.81640625" customWidth="1"/>
    <col min="9" max="9" width="11" customWidth="1"/>
    <col min="10" max="10" width="11.7265625" customWidth="1"/>
    <col min="11" max="11" width="14.54296875" customWidth="1"/>
    <col min="12" max="12" width="10.1796875" customWidth="1"/>
    <col min="13" max="15" width="8.7265625" customWidth="1"/>
    <col min="16" max="16" width="11" customWidth="1"/>
    <col min="17" max="17" width="15" customWidth="1"/>
    <col min="18" max="18" width="21.81640625" customWidth="1"/>
    <col min="19" max="19" width="29.81640625" customWidth="1"/>
  </cols>
  <sheetData>
    <row r="1" spans="1:19" s="1" customFormat="1" ht="45.75" customHeight="1">
      <c r="A1" s="3"/>
      <c r="B1" s="283" t="s">
        <v>163</v>
      </c>
      <c r="C1" s="283"/>
      <c r="D1" s="283"/>
      <c r="E1" s="283"/>
      <c r="F1" s="283"/>
      <c r="G1" s="283"/>
      <c r="H1" s="283"/>
      <c r="I1" s="283"/>
      <c r="J1" s="283"/>
      <c r="K1" s="283"/>
      <c r="L1" s="283"/>
      <c r="M1" s="283"/>
      <c r="N1" s="283"/>
      <c r="O1" s="283"/>
      <c r="P1" s="283"/>
      <c r="Q1" s="283"/>
      <c r="R1" s="283"/>
      <c r="S1" s="283"/>
    </row>
    <row r="2" spans="1:19" ht="60.5">
      <c r="B2" s="31" t="s">
        <v>0</v>
      </c>
      <c r="C2" s="31" t="s">
        <v>1</v>
      </c>
      <c r="D2" s="32" t="s">
        <v>2</v>
      </c>
      <c r="E2" s="31" t="s">
        <v>3</v>
      </c>
      <c r="F2" s="31" t="s">
        <v>4</v>
      </c>
      <c r="G2" s="31" t="s">
        <v>5</v>
      </c>
      <c r="H2" s="33" t="s">
        <v>6</v>
      </c>
      <c r="I2" s="33" t="s">
        <v>7</v>
      </c>
      <c r="J2" s="33" t="s">
        <v>8</v>
      </c>
      <c r="K2" s="33" t="s">
        <v>9</v>
      </c>
      <c r="L2" s="33" t="s">
        <v>10</v>
      </c>
      <c r="M2" s="33" t="s">
        <v>11</v>
      </c>
      <c r="N2" s="33" t="s">
        <v>12</v>
      </c>
      <c r="O2" s="33" t="s">
        <v>13</v>
      </c>
      <c r="P2" s="33" t="s">
        <v>14</v>
      </c>
      <c r="Q2" s="33" t="s">
        <v>15</v>
      </c>
      <c r="R2" s="33" t="s">
        <v>18</v>
      </c>
      <c r="S2" s="33" t="s">
        <v>17</v>
      </c>
    </row>
    <row r="3" spans="1:19" s="1" customFormat="1" ht="22.5" customHeight="1">
      <c r="B3" s="58">
        <v>1</v>
      </c>
      <c r="C3" s="282" t="s">
        <v>97</v>
      </c>
      <c r="D3" s="282"/>
      <c r="E3" s="41"/>
      <c r="F3" s="41"/>
      <c r="G3" s="59"/>
      <c r="H3" s="59"/>
      <c r="I3" s="59"/>
      <c r="J3" s="60"/>
      <c r="K3" s="61"/>
      <c r="L3" s="62"/>
      <c r="M3" s="62"/>
      <c r="N3" s="62"/>
      <c r="O3" s="62"/>
      <c r="P3" s="61"/>
      <c r="Q3" s="61"/>
      <c r="R3" s="63"/>
      <c r="S3" s="63"/>
    </row>
    <row r="4" spans="1:19" s="1" customFormat="1" ht="39.75" customHeight="1">
      <c r="B4" s="64">
        <v>1</v>
      </c>
      <c r="C4" s="65" t="s">
        <v>50</v>
      </c>
      <c r="D4" s="66" t="s">
        <v>51</v>
      </c>
      <c r="E4" s="67">
        <v>20</v>
      </c>
      <c r="F4" s="67" t="s">
        <v>43</v>
      </c>
      <c r="G4" s="68">
        <v>11500</v>
      </c>
      <c r="H4" s="36">
        <f t="shared" ref="H4:H27" si="0">E4*G4</f>
        <v>230000</v>
      </c>
      <c r="I4" s="37">
        <v>0</v>
      </c>
      <c r="J4" s="38">
        <f t="shared" ref="J4:J27" si="1">(100%-I4)*G4</f>
        <v>11500</v>
      </c>
      <c r="K4" s="39">
        <f t="shared" ref="K4:K27" si="2">J4*E4</f>
        <v>230000</v>
      </c>
      <c r="L4" s="40">
        <v>0</v>
      </c>
      <c r="M4" s="40">
        <v>0</v>
      </c>
      <c r="N4" s="40">
        <v>0</v>
      </c>
      <c r="O4" s="40">
        <v>0.5</v>
      </c>
      <c r="P4" s="39">
        <f t="shared" ref="P4:P27" si="3">((100%+SUM(L4:N4))+O4*(100%+SUM(L4:N4)))*J4</f>
        <v>17250</v>
      </c>
      <c r="Q4" s="39">
        <f t="shared" ref="Q4:Q27" si="4">P4*E4</f>
        <v>345000</v>
      </c>
      <c r="R4" s="69">
        <f t="shared" ref="R4:R27" si="5">P4*1.15</f>
        <v>19837.5</v>
      </c>
      <c r="S4" s="69">
        <f t="shared" ref="S4:S27" si="6">R4*E4</f>
        <v>396750</v>
      </c>
    </row>
    <row r="5" spans="1:19" s="1" customFormat="1" ht="29.5" customHeight="1">
      <c r="B5" s="64">
        <v>2</v>
      </c>
      <c r="C5" s="65" t="s">
        <v>52</v>
      </c>
      <c r="D5" s="70" t="s">
        <v>75</v>
      </c>
      <c r="E5" s="67">
        <v>30</v>
      </c>
      <c r="F5" s="67" t="s">
        <v>43</v>
      </c>
      <c r="G5" s="68">
        <v>23000</v>
      </c>
      <c r="H5" s="36">
        <f t="shared" si="0"/>
        <v>690000</v>
      </c>
      <c r="I5" s="37">
        <v>0</v>
      </c>
      <c r="J5" s="38">
        <f t="shared" si="1"/>
        <v>23000</v>
      </c>
      <c r="K5" s="39">
        <f t="shared" si="2"/>
        <v>690000</v>
      </c>
      <c r="L5" s="40">
        <v>0</v>
      </c>
      <c r="M5" s="40">
        <v>0</v>
      </c>
      <c r="N5" s="40">
        <v>0</v>
      </c>
      <c r="O5" s="40">
        <v>0.5</v>
      </c>
      <c r="P5" s="39">
        <f t="shared" si="3"/>
        <v>34500</v>
      </c>
      <c r="Q5" s="39">
        <f t="shared" si="4"/>
        <v>1035000</v>
      </c>
      <c r="R5" s="69">
        <f t="shared" si="5"/>
        <v>39675</v>
      </c>
      <c r="S5" s="69">
        <f t="shared" si="6"/>
        <v>1190250</v>
      </c>
    </row>
    <row r="6" spans="1:19" s="1" customFormat="1" ht="40.5" customHeight="1">
      <c r="B6" s="64">
        <v>3</v>
      </c>
      <c r="C6" s="70" t="s">
        <v>53</v>
      </c>
      <c r="D6" s="71" t="s">
        <v>165</v>
      </c>
      <c r="E6" s="67">
        <v>1000</v>
      </c>
      <c r="F6" s="67" t="s">
        <v>76</v>
      </c>
      <c r="G6" s="68">
        <v>300</v>
      </c>
      <c r="H6" s="36">
        <f t="shared" si="0"/>
        <v>300000</v>
      </c>
      <c r="I6" s="37">
        <v>0</v>
      </c>
      <c r="J6" s="38">
        <f t="shared" si="1"/>
        <v>300</v>
      </c>
      <c r="K6" s="39">
        <f t="shared" si="2"/>
        <v>300000</v>
      </c>
      <c r="L6" s="40">
        <v>0</v>
      </c>
      <c r="M6" s="40">
        <v>0</v>
      </c>
      <c r="N6" s="40">
        <v>0</v>
      </c>
      <c r="O6" s="40">
        <v>0.5</v>
      </c>
      <c r="P6" s="39">
        <f t="shared" si="3"/>
        <v>450</v>
      </c>
      <c r="Q6" s="39">
        <f t="shared" si="4"/>
        <v>450000</v>
      </c>
      <c r="R6" s="69">
        <f t="shared" si="5"/>
        <v>517.5</v>
      </c>
      <c r="S6" s="69">
        <f t="shared" si="6"/>
        <v>517500</v>
      </c>
    </row>
    <row r="7" spans="1:19" s="1" customFormat="1" ht="34" customHeight="1">
      <c r="B7" s="64">
        <v>4</v>
      </c>
      <c r="C7" s="65" t="s">
        <v>54</v>
      </c>
      <c r="D7" s="65" t="s">
        <v>55</v>
      </c>
      <c r="E7" s="67">
        <v>40</v>
      </c>
      <c r="F7" s="67" t="s">
        <v>77</v>
      </c>
      <c r="G7" s="68">
        <v>138</v>
      </c>
      <c r="H7" s="36">
        <f t="shared" si="0"/>
        <v>5520</v>
      </c>
      <c r="I7" s="37">
        <v>0</v>
      </c>
      <c r="J7" s="38">
        <f t="shared" si="1"/>
        <v>138</v>
      </c>
      <c r="K7" s="39">
        <f t="shared" si="2"/>
        <v>5520</v>
      </c>
      <c r="L7" s="40">
        <v>0</v>
      </c>
      <c r="M7" s="40">
        <v>0</v>
      </c>
      <c r="N7" s="40">
        <v>0</v>
      </c>
      <c r="O7" s="40">
        <v>0.5</v>
      </c>
      <c r="P7" s="39">
        <f t="shared" si="3"/>
        <v>207</v>
      </c>
      <c r="Q7" s="39">
        <f t="shared" si="4"/>
        <v>8280</v>
      </c>
      <c r="R7" s="69">
        <f t="shared" si="5"/>
        <v>238.04999999999998</v>
      </c>
      <c r="S7" s="69">
        <f t="shared" si="6"/>
        <v>9522</v>
      </c>
    </row>
    <row r="8" spans="1:19" s="1" customFormat="1" ht="57.65" customHeight="1">
      <c r="B8" s="64">
        <v>5</v>
      </c>
      <c r="C8" s="70" t="s">
        <v>164</v>
      </c>
      <c r="D8" s="70" t="s">
        <v>166</v>
      </c>
      <c r="E8" s="67">
        <v>35</v>
      </c>
      <c r="F8" s="67" t="s">
        <v>78</v>
      </c>
      <c r="G8" s="68">
        <v>3700</v>
      </c>
      <c r="H8" s="36">
        <f t="shared" si="0"/>
        <v>129500</v>
      </c>
      <c r="I8" s="37">
        <v>0</v>
      </c>
      <c r="J8" s="38">
        <f t="shared" si="1"/>
        <v>3700</v>
      </c>
      <c r="K8" s="39">
        <f t="shared" si="2"/>
        <v>129500</v>
      </c>
      <c r="L8" s="40">
        <v>0</v>
      </c>
      <c r="M8" s="40">
        <v>0</v>
      </c>
      <c r="N8" s="40">
        <v>0</v>
      </c>
      <c r="O8" s="40">
        <v>0.5</v>
      </c>
      <c r="P8" s="39">
        <f t="shared" si="3"/>
        <v>5550</v>
      </c>
      <c r="Q8" s="39">
        <f t="shared" si="4"/>
        <v>194250</v>
      </c>
      <c r="R8" s="69">
        <f t="shared" si="5"/>
        <v>6382.4999999999991</v>
      </c>
      <c r="S8" s="69">
        <f t="shared" si="6"/>
        <v>223387.49999999997</v>
      </c>
    </row>
    <row r="9" spans="1:19" s="1" customFormat="1" ht="41.15" customHeight="1">
      <c r="B9" s="64">
        <v>6</v>
      </c>
      <c r="C9" s="65" t="s">
        <v>56</v>
      </c>
      <c r="D9" s="66" t="s">
        <v>57</v>
      </c>
      <c r="E9" s="67">
        <v>300</v>
      </c>
      <c r="F9" s="67" t="s">
        <v>78</v>
      </c>
      <c r="G9" s="68">
        <v>110</v>
      </c>
      <c r="H9" s="36">
        <f t="shared" si="0"/>
        <v>33000</v>
      </c>
      <c r="I9" s="37">
        <v>0</v>
      </c>
      <c r="J9" s="38">
        <f t="shared" si="1"/>
        <v>110</v>
      </c>
      <c r="K9" s="39">
        <f t="shared" si="2"/>
        <v>33000</v>
      </c>
      <c r="L9" s="40">
        <v>0</v>
      </c>
      <c r="M9" s="40">
        <v>0</v>
      </c>
      <c r="N9" s="40">
        <v>0</v>
      </c>
      <c r="O9" s="40">
        <v>0.5</v>
      </c>
      <c r="P9" s="39">
        <f t="shared" si="3"/>
        <v>165</v>
      </c>
      <c r="Q9" s="39">
        <f t="shared" si="4"/>
        <v>49500</v>
      </c>
      <c r="R9" s="69">
        <f t="shared" si="5"/>
        <v>189.74999999999997</v>
      </c>
      <c r="S9" s="69">
        <f t="shared" si="6"/>
        <v>56924.999999999993</v>
      </c>
    </row>
    <row r="10" spans="1:19" s="1" customFormat="1" ht="24" customHeight="1">
      <c r="B10" s="64">
        <v>7</v>
      </c>
      <c r="C10" s="65" t="s">
        <v>58</v>
      </c>
      <c r="D10" s="66" t="s">
        <v>59</v>
      </c>
      <c r="E10" s="67">
        <v>100</v>
      </c>
      <c r="F10" s="67" t="s">
        <v>78</v>
      </c>
      <c r="G10" s="68">
        <v>350</v>
      </c>
      <c r="H10" s="36">
        <f t="shared" si="0"/>
        <v>35000</v>
      </c>
      <c r="I10" s="37">
        <v>0</v>
      </c>
      <c r="J10" s="38">
        <f t="shared" si="1"/>
        <v>350</v>
      </c>
      <c r="K10" s="39">
        <f t="shared" si="2"/>
        <v>35000</v>
      </c>
      <c r="L10" s="40">
        <v>0</v>
      </c>
      <c r="M10" s="40">
        <v>0</v>
      </c>
      <c r="N10" s="40">
        <v>0</v>
      </c>
      <c r="O10" s="40">
        <v>0.5</v>
      </c>
      <c r="P10" s="39">
        <f t="shared" si="3"/>
        <v>525</v>
      </c>
      <c r="Q10" s="39">
        <f t="shared" si="4"/>
        <v>52500</v>
      </c>
      <c r="R10" s="69">
        <f t="shared" si="5"/>
        <v>603.75</v>
      </c>
      <c r="S10" s="69">
        <f t="shared" si="6"/>
        <v>60375</v>
      </c>
    </row>
    <row r="11" spans="1:19" s="1" customFormat="1" ht="23.5" customHeight="1">
      <c r="B11" s="64">
        <v>8</v>
      </c>
      <c r="C11" s="65" t="s">
        <v>60</v>
      </c>
      <c r="D11" s="65" t="s">
        <v>61</v>
      </c>
      <c r="E11" s="72">
        <v>3000</v>
      </c>
      <c r="F11" s="67" t="s">
        <v>76</v>
      </c>
      <c r="G11" s="68">
        <v>13</v>
      </c>
      <c r="H11" s="36">
        <f t="shared" si="0"/>
        <v>39000</v>
      </c>
      <c r="I11" s="37">
        <v>0</v>
      </c>
      <c r="J11" s="38">
        <f t="shared" si="1"/>
        <v>13</v>
      </c>
      <c r="K11" s="39">
        <f t="shared" si="2"/>
        <v>39000</v>
      </c>
      <c r="L11" s="40">
        <v>0</v>
      </c>
      <c r="M11" s="40">
        <v>0</v>
      </c>
      <c r="N11" s="40">
        <v>0</v>
      </c>
      <c r="O11" s="40">
        <v>0.5</v>
      </c>
      <c r="P11" s="39">
        <f t="shared" si="3"/>
        <v>19.5</v>
      </c>
      <c r="Q11" s="39">
        <f t="shared" si="4"/>
        <v>58500</v>
      </c>
      <c r="R11" s="69">
        <f t="shared" si="5"/>
        <v>22.424999999999997</v>
      </c>
      <c r="S11" s="69">
        <f t="shared" si="6"/>
        <v>67274.999999999985</v>
      </c>
    </row>
    <row r="12" spans="1:19" s="1" customFormat="1" ht="79.5" customHeight="1">
      <c r="B12" s="64">
        <v>9</v>
      </c>
      <c r="C12" s="70" t="s">
        <v>62</v>
      </c>
      <c r="D12" s="71" t="s">
        <v>104</v>
      </c>
      <c r="E12" s="67">
        <v>40</v>
      </c>
      <c r="F12" s="67" t="s">
        <v>78</v>
      </c>
      <c r="G12" s="68">
        <v>4000</v>
      </c>
      <c r="H12" s="36">
        <f t="shared" si="0"/>
        <v>160000</v>
      </c>
      <c r="I12" s="37">
        <v>0</v>
      </c>
      <c r="J12" s="38">
        <f t="shared" si="1"/>
        <v>4000</v>
      </c>
      <c r="K12" s="39">
        <f t="shared" si="2"/>
        <v>160000</v>
      </c>
      <c r="L12" s="40">
        <v>0</v>
      </c>
      <c r="M12" s="40">
        <v>0</v>
      </c>
      <c r="N12" s="40">
        <v>0</v>
      </c>
      <c r="O12" s="40">
        <v>0.5</v>
      </c>
      <c r="P12" s="39">
        <f t="shared" si="3"/>
        <v>6000</v>
      </c>
      <c r="Q12" s="39">
        <f t="shared" si="4"/>
        <v>240000</v>
      </c>
      <c r="R12" s="69">
        <f t="shared" si="5"/>
        <v>6899.9999999999991</v>
      </c>
      <c r="S12" s="69">
        <f t="shared" si="6"/>
        <v>275999.99999999994</v>
      </c>
    </row>
    <row r="13" spans="1:19" s="1" customFormat="1" ht="65.25" customHeight="1">
      <c r="B13" s="64">
        <v>10</v>
      </c>
      <c r="C13" s="65" t="s">
        <v>63</v>
      </c>
      <c r="D13" s="70" t="s">
        <v>167</v>
      </c>
      <c r="E13" s="72">
        <v>10</v>
      </c>
      <c r="F13" s="67" t="s">
        <v>78</v>
      </c>
      <c r="G13" s="68">
        <v>19000</v>
      </c>
      <c r="H13" s="36">
        <f t="shared" si="0"/>
        <v>190000</v>
      </c>
      <c r="I13" s="37">
        <v>0</v>
      </c>
      <c r="J13" s="38">
        <f t="shared" si="1"/>
        <v>19000</v>
      </c>
      <c r="K13" s="39">
        <f t="shared" si="2"/>
        <v>190000</v>
      </c>
      <c r="L13" s="40">
        <v>0</v>
      </c>
      <c r="M13" s="40">
        <v>0</v>
      </c>
      <c r="N13" s="40">
        <v>0</v>
      </c>
      <c r="O13" s="40">
        <v>0.5</v>
      </c>
      <c r="P13" s="39">
        <f t="shared" si="3"/>
        <v>28500</v>
      </c>
      <c r="Q13" s="39">
        <f t="shared" si="4"/>
        <v>285000</v>
      </c>
      <c r="R13" s="69">
        <f t="shared" si="5"/>
        <v>32775</v>
      </c>
      <c r="S13" s="69">
        <f t="shared" si="6"/>
        <v>327750</v>
      </c>
    </row>
    <row r="14" spans="1:19" s="1" customFormat="1" ht="79.5" customHeight="1">
      <c r="B14" s="64">
        <v>11</v>
      </c>
      <c r="C14" s="70" t="s">
        <v>64</v>
      </c>
      <c r="D14" s="71" t="s">
        <v>180</v>
      </c>
      <c r="E14" s="72">
        <v>300</v>
      </c>
      <c r="F14" s="67" t="s">
        <v>78</v>
      </c>
      <c r="G14" s="68">
        <v>250</v>
      </c>
      <c r="H14" s="36">
        <f t="shared" si="0"/>
        <v>75000</v>
      </c>
      <c r="I14" s="37">
        <v>0</v>
      </c>
      <c r="J14" s="38">
        <f t="shared" si="1"/>
        <v>250</v>
      </c>
      <c r="K14" s="39">
        <f t="shared" si="2"/>
        <v>75000</v>
      </c>
      <c r="L14" s="40">
        <v>0</v>
      </c>
      <c r="M14" s="40">
        <v>0</v>
      </c>
      <c r="N14" s="40">
        <v>0</v>
      </c>
      <c r="O14" s="40">
        <v>0.5</v>
      </c>
      <c r="P14" s="39">
        <f t="shared" si="3"/>
        <v>375</v>
      </c>
      <c r="Q14" s="39">
        <f t="shared" si="4"/>
        <v>112500</v>
      </c>
      <c r="R14" s="69">
        <f t="shared" si="5"/>
        <v>431.24999999999994</v>
      </c>
      <c r="S14" s="69">
        <f t="shared" si="6"/>
        <v>129374.99999999999</v>
      </c>
    </row>
    <row r="15" spans="1:19" s="1" customFormat="1" ht="33.65" customHeight="1">
      <c r="B15" s="64">
        <v>12</v>
      </c>
      <c r="C15" s="73" t="s">
        <v>65</v>
      </c>
      <c r="D15" s="70" t="s">
        <v>66</v>
      </c>
      <c r="E15" s="72">
        <v>1000</v>
      </c>
      <c r="F15" s="67" t="s">
        <v>76</v>
      </c>
      <c r="G15" s="68">
        <v>260</v>
      </c>
      <c r="H15" s="36">
        <f t="shared" si="0"/>
        <v>260000</v>
      </c>
      <c r="I15" s="37">
        <v>0</v>
      </c>
      <c r="J15" s="38">
        <f t="shared" si="1"/>
        <v>260</v>
      </c>
      <c r="K15" s="39">
        <f t="shared" si="2"/>
        <v>260000</v>
      </c>
      <c r="L15" s="40">
        <v>0</v>
      </c>
      <c r="M15" s="40">
        <v>0</v>
      </c>
      <c r="N15" s="40">
        <v>0</v>
      </c>
      <c r="O15" s="40">
        <v>0.5</v>
      </c>
      <c r="P15" s="39">
        <f t="shared" si="3"/>
        <v>390</v>
      </c>
      <c r="Q15" s="39">
        <f t="shared" si="4"/>
        <v>390000</v>
      </c>
      <c r="R15" s="69">
        <f t="shared" si="5"/>
        <v>448.49999999999994</v>
      </c>
      <c r="S15" s="69">
        <f t="shared" si="6"/>
        <v>448499.99999999994</v>
      </c>
    </row>
    <row r="16" spans="1:19" s="1" customFormat="1" ht="48" customHeight="1">
      <c r="B16" s="64">
        <v>13</v>
      </c>
      <c r="C16" s="70" t="s">
        <v>95</v>
      </c>
      <c r="D16" s="70" t="s">
        <v>95</v>
      </c>
      <c r="E16" s="72">
        <v>500</v>
      </c>
      <c r="F16" s="67" t="s">
        <v>79</v>
      </c>
      <c r="G16" s="68">
        <v>120</v>
      </c>
      <c r="H16" s="36">
        <f t="shared" ref="H16" si="7">E16*G16</f>
        <v>60000</v>
      </c>
      <c r="I16" s="37">
        <v>0</v>
      </c>
      <c r="J16" s="38">
        <f t="shared" ref="J16" si="8">(100%-I16)*G16</f>
        <v>120</v>
      </c>
      <c r="K16" s="39">
        <f t="shared" ref="K16" si="9">J16*E16</f>
        <v>60000</v>
      </c>
      <c r="L16" s="40">
        <v>0</v>
      </c>
      <c r="M16" s="40">
        <v>0</v>
      </c>
      <c r="N16" s="40">
        <v>0</v>
      </c>
      <c r="O16" s="40">
        <v>0.5</v>
      </c>
      <c r="P16" s="39">
        <f t="shared" ref="P16" si="10">((100%+SUM(L16:N16))+O16*(100%+SUM(L16:N16)))*J16</f>
        <v>180</v>
      </c>
      <c r="Q16" s="39">
        <f t="shared" ref="Q16" si="11">P16*E16</f>
        <v>90000</v>
      </c>
      <c r="R16" s="69">
        <f t="shared" ref="R16" si="12">P16*1.15</f>
        <v>206.99999999999997</v>
      </c>
      <c r="S16" s="69">
        <f t="shared" ref="S16" si="13">R16*E16</f>
        <v>103499.99999999999</v>
      </c>
    </row>
    <row r="17" spans="2:19" s="1" customFormat="1" ht="48" customHeight="1">
      <c r="B17" s="64">
        <v>14</v>
      </c>
      <c r="C17" s="70" t="s">
        <v>298</v>
      </c>
      <c r="D17" s="70" t="s">
        <v>299</v>
      </c>
      <c r="E17" s="72">
        <v>200</v>
      </c>
      <c r="F17" s="67" t="s">
        <v>94</v>
      </c>
      <c r="G17" s="68">
        <v>10</v>
      </c>
      <c r="H17" s="36">
        <f t="shared" si="0"/>
        <v>2000</v>
      </c>
      <c r="I17" s="37">
        <v>0</v>
      </c>
      <c r="J17" s="38">
        <f t="shared" si="1"/>
        <v>10</v>
      </c>
      <c r="K17" s="39">
        <f t="shared" si="2"/>
        <v>2000</v>
      </c>
      <c r="L17" s="40">
        <v>0</v>
      </c>
      <c r="M17" s="40">
        <v>0</v>
      </c>
      <c r="N17" s="40">
        <v>0</v>
      </c>
      <c r="O17" s="40">
        <v>0.5</v>
      </c>
      <c r="P17" s="39">
        <f t="shared" si="3"/>
        <v>15</v>
      </c>
      <c r="Q17" s="39">
        <f t="shared" si="4"/>
        <v>3000</v>
      </c>
      <c r="R17" s="69">
        <f t="shared" si="5"/>
        <v>17.25</v>
      </c>
      <c r="S17" s="69">
        <f t="shared" si="6"/>
        <v>3450</v>
      </c>
    </row>
    <row r="18" spans="2:19" s="1" customFormat="1" ht="40.5" customHeight="1">
      <c r="B18" s="64">
        <v>15</v>
      </c>
      <c r="C18" s="65" t="s">
        <v>67</v>
      </c>
      <c r="D18" s="65" t="s">
        <v>68</v>
      </c>
      <c r="E18" s="72">
        <v>40</v>
      </c>
      <c r="F18" s="67" t="s">
        <v>80</v>
      </c>
      <c r="G18" s="68">
        <v>60</v>
      </c>
      <c r="H18" s="36">
        <f t="shared" ref="H18:H22" si="14">E18*G18</f>
        <v>2400</v>
      </c>
      <c r="I18" s="37">
        <v>0</v>
      </c>
      <c r="J18" s="38">
        <f t="shared" ref="J18:J22" si="15">(100%-I18)*G18</f>
        <v>60</v>
      </c>
      <c r="K18" s="39">
        <f t="shared" ref="K18:K22" si="16">J18*E18</f>
        <v>2400</v>
      </c>
      <c r="L18" s="40">
        <v>0</v>
      </c>
      <c r="M18" s="40">
        <v>0</v>
      </c>
      <c r="N18" s="40">
        <v>0</v>
      </c>
      <c r="O18" s="40">
        <v>0.5</v>
      </c>
      <c r="P18" s="39">
        <f t="shared" ref="P18:P22" si="17">((100%+SUM(L18:N18))+O18*(100%+SUM(L18:N18)))*J18</f>
        <v>90</v>
      </c>
      <c r="Q18" s="39">
        <f t="shared" ref="Q18:Q22" si="18">P18*E18</f>
        <v>3600</v>
      </c>
      <c r="R18" s="69">
        <f t="shared" ref="R18:R22" si="19">P18*1.15</f>
        <v>103.49999999999999</v>
      </c>
      <c r="S18" s="69">
        <f t="shared" ref="S18:S22" si="20">R18*E18</f>
        <v>4139.9999999999991</v>
      </c>
    </row>
    <row r="19" spans="2:19" s="1" customFormat="1" ht="32.15" customHeight="1">
      <c r="B19" s="64">
        <v>16</v>
      </c>
      <c r="C19" s="65" t="s">
        <v>69</v>
      </c>
      <c r="D19" s="65" t="s">
        <v>70</v>
      </c>
      <c r="E19" s="72">
        <v>500</v>
      </c>
      <c r="F19" s="67" t="s">
        <v>76</v>
      </c>
      <c r="G19" s="68">
        <v>270</v>
      </c>
      <c r="H19" s="36">
        <f t="shared" si="14"/>
        <v>135000</v>
      </c>
      <c r="I19" s="37">
        <v>0</v>
      </c>
      <c r="J19" s="38">
        <f t="shared" si="15"/>
        <v>270</v>
      </c>
      <c r="K19" s="39">
        <f t="shared" si="16"/>
        <v>135000</v>
      </c>
      <c r="L19" s="40">
        <v>0</v>
      </c>
      <c r="M19" s="40">
        <v>0</v>
      </c>
      <c r="N19" s="40">
        <v>0</v>
      </c>
      <c r="O19" s="40">
        <v>0.5</v>
      </c>
      <c r="P19" s="39">
        <f t="shared" si="17"/>
        <v>405</v>
      </c>
      <c r="Q19" s="39">
        <f t="shared" si="18"/>
        <v>202500</v>
      </c>
      <c r="R19" s="69">
        <f t="shared" si="19"/>
        <v>465.74999999999994</v>
      </c>
      <c r="S19" s="69">
        <f t="shared" si="20"/>
        <v>232874.99999999997</v>
      </c>
    </row>
    <row r="20" spans="2:19" s="1" customFormat="1" ht="27.65" customHeight="1">
      <c r="B20" s="64">
        <v>17</v>
      </c>
      <c r="C20" s="65" t="s">
        <v>71</v>
      </c>
      <c r="D20" s="74" t="s">
        <v>72</v>
      </c>
      <c r="E20" s="72">
        <v>100</v>
      </c>
      <c r="F20" s="67" t="s">
        <v>80</v>
      </c>
      <c r="G20" s="68">
        <v>80</v>
      </c>
      <c r="H20" s="36">
        <f t="shared" si="14"/>
        <v>8000</v>
      </c>
      <c r="I20" s="37">
        <v>0</v>
      </c>
      <c r="J20" s="38">
        <f t="shared" si="15"/>
        <v>80</v>
      </c>
      <c r="K20" s="39">
        <f t="shared" si="16"/>
        <v>8000</v>
      </c>
      <c r="L20" s="40">
        <v>0</v>
      </c>
      <c r="M20" s="40">
        <v>0</v>
      </c>
      <c r="N20" s="40">
        <v>0</v>
      </c>
      <c r="O20" s="40">
        <v>0.5</v>
      </c>
      <c r="P20" s="39">
        <f t="shared" si="17"/>
        <v>120</v>
      </c>
      <c r="Q20" s="39">
        <f t="shared" si="18"/>
        <v>12000</v>
      </c>
      <c r="R20" s="69">
        <f t="shared" si="19"/>
        <v>138</v>
      </c>
      <c r="S20" s="69">
        <f t="shared" si="20"/>
        <v>13800</v>
      </c>
    </row>
    <row r="21" spans="2:19" s="1" customFormat="1" ht="32.15" customHeight="1">
      <c r="B21" s="64">
        <v>19</v>
      </c>
      <c r="C21" s="65" t="s">
        <v>73</v>
      </c>
      <c r="D21" s="74" t="s">
        <v>168</v>
      </c>
      <c r="E21" s="72">
        <v>500</v>
      </c>
      <c r="F21" s="67" t="s">
        <v>76</v>
      </c>
      <c r="G21" s="68">
        <v>280</v>
      </c>
      <c r="H21" s="36">
        <f t="shared" si="14"/>
        <v>140000</v>
      </c>
      <c r="I21" s="37">
        <v>0</v>
      </c>
      <c r="J21" s="38">
        <f t="shared" si="15"/>
        <v>280</v>
      </c>
      <c r="K21" s="39">
        <f t="shared" si="16"/>
        <v>140000</v>
      </c>
      <c r="L21" s="40">
        <v>0</v>
      </c>
      <c r="M21" s="40">
        <v>0</v>
      </c>
      <c r="N21" s="40">
        <v>0</v>
      </c>
      <c r="O21" s="40">
        <v>0.5</v>
      </c>
      <c r="P21" s="39">
        <f t="shared" si="17"/>
        <v>420</v>
      </c>
      <c r="Q21" s="39">
        <f t="shared" si="18"/>
        <v>210000</v>
      </c>
      <c r="R21" s="69">
        <f t="shared" si="19"/>
        <v>482.99999999999994</v>
      </c>
      <c r="S21" s="69">
        <f t="shared" si="20"/>
        <v>241499.99999999997</v>
      </c>
    </row>
    <row r="22" spans="2:19" s="1" customFormat="1" ht="28" customHeight="1">
      <c r="B22" s="64">
        <v>20</v>
      </c>
      <c r="C22" s="65" t="s">
        <v>74</v>
      </c>
      <c r="D22" s="74" t="s">
        <v>169</v>
      </c>
      <c r="E22" s="72">
        <v>500</v>
      </c>
      <c r="F22" s="67" t="s">
        <v>76</v>
      </c>
      <c r="G22" s="68">
        <v>50</v>
      </c>
      <c r="H22" s="36">
        <f t="shared" si="14"/>
        <v>25000</v>
      </c>
      <c r="I22" s="37">
        <v>0</v>
      </c>
      <c r="J22" s="38">
        <f t="shared" si="15"/>
        <v>50</v>
      </c>
      <c r="K22" s="39">
        <f t="shared" si="16"/>
        <v>25000</v>
      </c>
      <c r="L22" s="40">
        <v>0</v>
      </c>
      <c r="M22" s="40">
        <v>0</v>
      </c>
      <c r="N22" s="40">
        <v>0</v>
      </c>
      <c r="O22" s="40">
        <v>0.5</v>
      </c>
      <c r="P22" s="39">
        <f t="shared" si="17"/>
        <v>75</v>
      </c>
      <c r="Q22" s="39">
        <f t="shared" si="18"/>
        <v>37500</v>
      </c>
      <c r="R22" s="69">
        <f t="shared" si="19"/>
        <v>86.25</v>
      </c>
      <c r="S22" s="69">
        <f t="shared" si="20"/>
        <v>43125</v>
      </c>
    </row>
    <row r="23" spans="2:19" s="1" customFormat="1" ht="31" customHeight="1">
      <c r="B23" s="64">
        <v>21</v>
      </c>
      <c r="C23" s="73" t="s">
        <v>170</v>
      </c>
      <c r="D23" s="70" t="s">
        <v>171</v>
      </c>
      <c r="E23" s="72">
        <v>100</v>
      </c>
      <c r="F23" s="67" t="s">
        <v>80</v>
      </c>
      <c r="G23" s="68">
        <v>3</v>
      </c>
      <c r="H23" s="36">
        <f t="shared" si="0"/>
        <v>300</v>
      </c>
      <c r="I23" s="37">
        <v>0</v>
      </c>
      <c r="J23" s="38">
        <f t="shared" si="1"/>
        <v>3</v>
      </c>
      <c r="K23" s="39">
        <f t="shared" si="2"/>
        <v>300</v>
      </c>
      <c r="L23" s="40">
        <v>0</v>
      </c>
      <c r="M23" s="40">
        <v>0</v>
      </c>
      <c r="N23" s="40">
        <v>0</v>
      </c>
      <c r="O23" s="40">
        <v>0.5</v>
      </c>
      <c r="P23" s="39">
        <f t="shared" si="3"/>
        <v>4.5</v>
      </c>
      <c r="Q23" s="39">
        <f t="shared" si="4"/>
        <v>450</v>
      </c>
      <c r="R23" s="69">
        <f t="shared" si="5"/>
        <v>5.1749999999999998</v>
      </c>
      <c r="S23" s="69">
        <f t="shared" si="6"/>
        <v>517.5</v>
      </c>
    </row>
    <row r="24" spans="2:19" s="1" customFormat="1" ht="40.5" customHeight="1">
      <c r="B24" s="64">
        <v>22</v>
      </c>
      <c r="C24" s="57" t="s">
        <v>172</v>
      </c>
      <c r="D24" s="57" t="s">
        <v>173</v>
      </c>
      <c r="E24" s="72">
        <v>100</v>
      </c>
      <c r="F24" s="67" t="s">
        <v>77</v>
      </c>
      <c r="G24" s="68">
        <v>60</v>
      </c>
      <c r="H24" s="36">
        <f t="shared" si="0"/>
        <v>6000</v>
      </c>
      <c r="I24" s="37">
        <v>0</v>
      </c>
      <c r="J24" s="38">
        <f t="shared" si="1"/>
        <v>60</v>
      </c>
      <c r="K24" s="39">
        <f t="shared" si="2"/>
        <v>6000</v>
      </c>
      <c r="L24" s="40">
        <v>0</v>
      </c>
      <c r="M24" s="40">
        <v>0</v>
      </c>
      <c r="N24" s="40">
        <v>0</v>
      </c>
      <c r="O24" s="40">
        <v>0.5</v>
      </c>
      <c r="P24" s="39">
        <f t="shared" si="3"/>
        <v>90</v>
      </c>
      <c r="Q24" s="39">
        <f t="shared" si="4"/>
        <v>9000</v>
      </c>
      <c r="R24" s="69">
        <f t="shared" si="5"/>
        <v>103.49999999999999</v>
      </c>
      <c r="S24" s="69">
        <f t="shared" si="6"/>
        <v>10349.999999999998</v>
      </c>
    </row>
    <row r="25" spans="2:19" s="1" customFormat="1" ht="32.15" customHeight="1">
      <c r="B25" s="64">
        <v>23</v>
      </c>
      <c r="C25" s="57" t="s">
        <v>174</v>
      </c>
      <c r="D25" s="57" t="s">
        <v>175</v>
      </c>
      <c r="E25" s="72">
        <v>100</v>
      </c>
      <c r="F25" s="67" t="s">
        <v>77</v>
      </c>
      <c r="G25" s="68">
        <v>75</v>
      </c>
      <c r="H25" s="36">
        <f t="shared" si="0"/>
        <v>7500</v>
      </c>
      <c r="I25" s="37">
        <v>0</v>
      </c>
      <c r="J25" s="38">
        <f t="shared" si="1"/>
        <v>75</v>
      </c>
      <c r="K25" s="39">
        <f t="shared" si="2"/>
        <v>7500</v>
      </c>
      <c r="L25" s="40">
        <v>0</v>
      </c>
      <c r="M25" s="40">
        <v>0</v>
      </c>
      <c r="N25" s="40">
        <v>0</v>
      </c>
      <c r="O25" s="40">
        <v>0.5</v>
      </c>
      <c r="P25" s="39">
        <f t="shared" si="3"/>
        <v>112.5</v>
      </c>
      <c r="Q25" s="39">
        <f t="shared" si="4"/>
        <v>11250</v>
      </c>
      <c r="R25" s="69">
        <f t="shared" si="5"/>
        <v>129.375</v>
      </c>
      <c r="S25" s="69">
        <f t="shared" si="6"/>
        <v>12937.5</v>
      </c>
    </row>
    <row r="26" spans="2:19" s="1" customFormat="1" ht="27.65" customHeight="1">
      <c r="B26" s="64">
        <v>24</v>
      </c>
      <c r="C26" s="57" t="s">
        <v>176</v>
      </c>
      <c r="D26" s="57" t="s">
        <v>177</v>
      </c>
      <c r="E26" s="72">
        <v>2</v>
      </c>
      <c r="F26" s="67" t="s">
        <v>80</v>
      </c>
      <c r="G26" s="68">
        <v>27000</v>
      </c>
      <c r="H26" s="36">
        <f t="shared" si="0"/>
        <v>54000</v>
      </c>
      <c r="I26" s="37">
        <v>0</v>
      </c>
      <c r="J26" s="38">
        <f t="shared" si="1"/>
        <v>27000</v>
      </c>
      <c r="K26" s="39">
        <f t="shared" si="2"/>
        <v>54000</v>
      </c>
      <c r="L26" s="40">
        <v>0</v>
      </c>
      <c r="M26" s="40">
        <v>0</v>
      </c>
      <c r="N26" s="40">
        <v>0</v>
      </c>
      <c r="O26" s="40">
        <v>0.5</v>
      </c>
      <c r="P26" s="39">
        <f t="shared" si="3"/>
        <v>40500</v>
      </c>
      <c r="Q26" s="39">
        <f t="shared" si="4"/>
        <v>81000</v>
      </c>
      <c r="R26" s="69">
        <f t="shared" si="5"/>
        <v>46575</v>
      </c>
      <c r="S26" s="69">
        <f t="shared" si="6"/>
        <v>93150</v>
      </c>
    </row>
    <row r="27" spans="2:19" s="1" customFormat="1" ht="32.15" customHeight="1">
      <c r="B27" s="64">
        <v>25</v>
      </c>
      <c r="C27" s="57" t="s">
        <v>178</v>
      </c>
      <c r="D27" s="57" t="s">
        <v>179</v>
      </c>
      <c r="E27" s="72">
        <v>1</v>
      </c>
      <c r="F27" s="67" t="s">
        <v>76</v>
      </c>
      <c r="G27" s="68">
        <v>27000</v>
      </c>
      <c r="H27" s="36">
        <f t="shared" si="0"/>
        <v>27000</v>
      </c>
      <c r="I27" s="37">
        <v>0</v>
      </c>
      <c r="J27" s="38">
        <f t="shared" si="1"/>
        <v>27000</v>
      </c>
      <c r="K27" s="39">
        <f t="shared" si="2"/>
        <v>27000</v>
      </c>
      <c r="L27" s="40">
        <v>0</v>
      </c>
      <c r="M27" s="40">
        <v>0</v>
      </c>
      <c r="N27" s="40">
        <v>0</v>
      </c>
      <c r="O27" s="40">
        <v>0.5</v>
      </c>
      <c r="P27" s="39">
        <f t="shared" si="3"/>
        <v>40500</v>
      </c>
      <c r="Q27" s="39">
        <f t="shared" si="4"/>
        <v>40500</v>
      </c>
      <c r="R27" s="69">
        <f t="shared" si="5"/>
        <v>46575</v>
      </c>
      <c r="S27" s="69">
        <f t="shared" si="6"/>
        <v>46575</v>
      </c>
    </row>
    <row r="28" spans="2:19" s="2" customFormat="1" ht="21">
      <c r="B28" s="75"/>
      <c r="C28" s="282" t="s">
        <v>91</v>
      </c>
      <c r="D28" s="282"/>
      <c r="E28" s="34"/>
      <c r="F28" s="34"/>
      <c r="G28" s="59"/>
      <c r="H28" s="54"/>
      <c r="I28" s="35"/>
      <c r="J28" s="54"/>
      <c r="K28" s="54"/>
      <c r="L28" s="35"/>
      <c r="M28" s="35"/>
      <c r="N28" s="35"/>
      <c r="O28" s="35"/>
      <c r="P28" s="55"/>
      <c r="Q28" s="55"/>
      <c r="R28" s="55">
        <f>SUM(R4:R27)</f>
        <v>202910.02500000002</v>
      </c>
      <c r="S28" s="76">
        <f>SUM(S4:S27)</f>
        <v>4509529.5</v>
      </c>
    </row>
  </sheetData>
  <mergeCells count="3">
    <mergeCell ref="C28:D28"/>
    <mergeCell ref="B1:S1"/>
    <mergeCell ref="C3:D3"/>
  </mergeCells>
  <conditionalFormatting sqref="J3">
    <cfRule type="expression" dxfId="7" priority="7">
      <formula>#REF!="EUR"</formula>
    </cfRule>
  </conditionalFormatting>
  <conditionalFormatting sqref="J4">
    <cfRule type="expression" dxfId="6" priority="42">
      <formula>#REF!="EUR"</formula>
    </cfRule>
  </conditionalFormatting>
  <conditionalFormatting sqref="J5">
    <cfRule type="expression" dxfId="5" priority="40">
      <formula>#REF!="EUR"</formula>
    </cfRule>
  </conditionalFormatting>
  <conditionalFormatting sqref="J6:J27">
    <cfRule type="expression" dxfId="4" priority="1">
      <formula>#REF!="EUR"</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8D19-75B3-4ED7-A629-797BD17B357F}">
  <dimension ref="A1:S22"/>
  <sheetViews>
    <sheetView topLeftCell="B18" zoomScale="91" zoomScaleNormal="91" workbookViewId="0">
      <selection activeCell="D20" sqref="D20"/>
    </sheetView>
  </sheetViews>
  <sheetFormatPr defaultColWidth="9.1796875" defaultRowHeight="14.5"/>
  <cols>
    <col min="1" max="1" width="9.1796875" style="30"/>
    <col min="2" max="2" width="9.1796875" style="258"/>
    <col min="3" max="3" width="29.7265625" style="30" customWidth="1"/>
    <col min="4" max="4" width="45.7265625" style="30" bestFit="1" customWidth="1"/>
    <col min="5" max="6" width="9.1796875" style="30"/>
    <col min="7" max="7" width="15.453125" style="30" customWidth="1"/>
    <col min="8" max="8" width="22.81640625" style="30" customWidth="1"/>
    <col min="9" max="9" width="13" style="30" customWidth="1"/>
    <col min="10" max="10" width="16.26953125" style="30" customWidth="1"/>
    <col min="11" max="11" width="21.54296875" style="30" customWidth="1"/>
    <col min="12" max="15" width="9.1796875" style="30"/>
    <col min="16" max="16" width="17.7265625" style="30" customWidth="1"/>
    <col min="17" max="17" width="16.1796875" style="30" customWidth="1"/>
    <col min="18" max="18" width="12.453125" style="30" customWidth="1"/>
    <col min="19" max="19" width="19.453125" style="30" customWidth="1"/>
    <col min="20" max="16384" width="9.1796875" style="30"/>
  </cols>
  <sheetData>
    <row r="1" spans="1:19" s="56" customFormat="1" ht="45.75" customHeight="1">
      <c r="A1" s="3"/>
      <c r="B1" s="281" t="s">
        <v>181</v>
      </c>
      <c r="C1" s="281"/>
      <c r="D1" s="281"/>
      <c r="E1" s="281"/>
      <c r="F1" s="281"/>
      <c r="G1" s="281"/>
      <c r="H1" s="281"/>
      <c r="I1" s="281"/>
      <c r="J1" s="281"/>
      <c r="K1" s="281"/>
      <c r="L1" s="281"/>
      <c r="M1" s="281"/>
      <c r="N1" s="281"/>
      <c r="O1" s="281"/>
      <c r="P1" s="281"/>
      <c r="Q1" s="281"/>
      <c r="R1" s="281"/>
      <c r="S1" s="281"/>
    </row>
    <row r="2" spans="1:19" s="56" customFormat="1" ht="22.5" customHeight="1" thickBot="1">
      <c r="B2" s="43">
        <v>1</v>
      </c>
      <c r="C2" s="280" t="s">
        <v>182</v>
      </c>
      <c r="D2" s="280"/>
      <c r="E2" s="44"/>
      <c r="F2" s="44"/>
      <c r="G2" s="237"/>
      <c r="H2" s="237"/>
      <c r="I2" s="237"/>
      <c r="J2" s="218"/>
      <c r="K2" s="219"/>
      <c r="L2" s="238"/>
      <c r="M2" s="238"/>
      <c r="N2" s="238"/>
      <c r="O2" s="238"/>
      <c r="P2" s="219"/>
      <c r="Q2" s="219"/>
      <c r="R2" s="220"/>
      <c r="S2" s="220"/>
    </row>
    <row r="3" spans="1:19" s="56" customFormat="1" ht="47.25" customHeight="1" thickBot="1">
      <c r="B3" s="215">
        <v>1</v>
      </c>
      <c r="C3" s="239" t="s">
        <v>183</v>
      </c>
      <c r="D3" s="240" t="s">
        <v>184</v>
      </c>
      <c r="E3" s="241">
        <v>50</v>
      </c>
      <c r="F3" s="242" t="s">
        <v>16</v>
      </c>
      <c r="G3" s="48">
        <v>150</v>
      </c>
      <c r="H3" s="49">
        <f t="shared" ref="H3:H18" si="0">E3*G3</f>
        <v>7500</v>
      </c>
      <c r="I3" s="50">
        <v>0</v>
      </c>
      <c r="J3" s="51">
        <f t="shared" ref="J3:J18" si="1">(100%-I3)*G3</f>
        <v>150</v>
      </c>
      <c r="K3" s="52">
        <f t="shared" ref="K3:K18" si="2">J3*E3</f>
        <v>7500</v>
      </c>
      <c r="L3" s="53">
        <v>0</v>
      </c>
      <c r="M3" s="53">
        <v>0</v>
      </c>
      <c r="N3" s="53">
        <v>0</v>
      </c>
      <c r="O3" s="53">
        <v>0.5</v>
      </c>
      <c r="P3" s="52">
        <f t="shared" ref="P3:P18" si="3">((100%+SUM(L3:N3))+O3*(100%+SUM(L3:N3)))*J3</f>
        <v>225</v>
      </c>
      <c r="Q3" s="52">
        <f t="shared" ref="Q3:Q18" si="4">P3*E3</f>
        <v>11250</v>
      </c>
      <c r="R3" s="214">
        <f>P3*1.15</f>
        <v>258.75</v>
      </c>
      <c r="S3" s="214">
        <f t="shared" ref="S3:S18" si="5">R3*E3</f>
        <v>12937.5</v>
      </c>
    </row>
    <row r="4" spans="1:19" s="56" customFormat="1" ht="73.5" customHeight="1">
      <c r="B4" s="215">
        <v>2</v>
      </c>
      <c r="C4" s="243" t="s">
        <v>81</v>
      </c>
      <c r="D4" s="42" t="s">
        <v>82</v>
      </c>
      <c r="E4" s="241">
        <v>30</v>
      </c>
      <c r="F4" s="244" t="s">
        <v>16</v>
      </c>
      <c r="G4" s="48">
        <v>1500</v>
      </c>
      <c r="H4" s="49">
        <f t="shared" si="0"/>
        <v>45000</v>
      </c>
      <c r="I4" s="50">
        <v>0</v>
      </c>
      <c r="J4" s="51">
        <f t="shared" si="1"/>
        <v>1500</v>
      </c>
      <c r="K4" s="52">
        <f t="shared" si="2"/>
        <v>45000</v>
      </c>
      <c r="L4" s="53">
        <v>0</v>
      </c>
      <c r="M4" s="53">
        <v>0</v>
      </c>
      <c r="N4" s="53">
        <v>0</v>
      </c>
      <c r="O4" s="53">
        <v>0.5</v>
      </c>
      <c r="P4" s="52">
        <f t="shared" si="3"/>
        <v>2250</v>
      </c>
      <c r="Q4" s="52">
        <f t="shared" si="4"/>
        <v>67500</v>
      </c>
      <c r="R4" s="214">
        <f t="shared" ref="R4:R18" si="6">P4*1.15</f>
        <v>2587.5</v>
      </c>
      <c r="S4" s="214">
        <f t="shared" si="5"/>
        <v>77625</v>
      </c>
    </row>
    <row r="5" spans="1:19" s="56" customFormat="1" ht="49.5" customHeight="1">
      <c r="B5" s="215">
        <v>3</v>
      </c>
      <c r="C5" s="243" t="s">
        <v>83</v>
      </c>
      <c r="D5" s="42" t="s">
        <v>185</v>
      </c>
      <c r="E5" s="241">
        <v>2000</v>
      </c>
      <c r="F5" s="244" t="s">
        <v>76</v>
      </c>
      <c r="G5" s="48">
        <v>100</v>
      </c>
      <c r="H5" s="49">
        <f t="shared" si="0"/>
        <v>200000</v>
      </c>
      <c r="I5" s="50">
        <v>0</v>
      </c>
      <c r="J5" s="51">
        <f t="shared" si="1"/>
        <v>100</v>
      </c>
      <c r="K5" s="52">
        <f t="shared" si="2"/>
        <v>200000</v>
      </c>
      <c r="L5" s="53">
        <v>0</v>
      </c>
      <c r="M5" s="53">
        <v>0</v>
      </c>
      <c r="N5" s="53">
        <v>0</v>
      </c>
      <c r="O5" s="53">
        <v>0.5</v>
      </c>
      <c r="P5" s="52">
        <f t="shared" si="3"/>
        <v>150</v>
      </c>
      <c r="Q5" s="52">
        <f t="shared" si="4"/>
        <v>300000</v>
      </c>
      <c r="R5" s="214">
        <f t="shared" si="6"/>
        <v>172.5</v>
      </c>
      <c r="S5" s="214">
        <f t="shared" si="5"/>
        <v>345000</v>
      </c>
    </row>
    <row r="6" spans="1:19" s="56" customFormat="1" ht="79.5" customHeight="1">
      <c r="B6" s="215">
        <v>4</v>
      </c>
      <c r="C6" s="243" t="s">
        <v>189</v>
      </c>
      <c r="D6" s="243" t="s">
        <v>188</v>
      </c>
      <c r="E6" s="241">
        <v>5000</v>
      </c>
      <c r="F6" s="244" t="s">
        <v>84</v>
      </c>
      <c r="G6" s="48">
        <v>200</v>
      </c>
      <c r="H6" s="49">
        <f t="shared" si="0"/>
        <v>1000000</v>
      </c>
      <c r="I6" s="50">
        <v>0</v>
      </c>
      <c r="J6" s="51">
        <f t="shared" si="1"/>
        <v>200</v>
      </c>
      <c r="K6" s="52">
        <f t="shared" si="2"/>
        <v>1000000</v>
      </c>
      <c r="L6" s="53">
        <v>0</v>
      </c>
      <c r="M6" s="53">
        <v>0</v>
      </c>
      <c r="N6" s="53">
        <v>0</v>
      </c>
      <c r="O6" s="53">
        <v>0.5</v>
      </c>
      <c r="P6" s="52">
        <f t="shared" si="3"/>
        <v>300</v>
      </c>
      <c r="Q6" s="52">
        <f t="shared" si="4"/>
        <v>1500000</v>
      </c>
      <c r="R6" s="214">
        <f t="shared" si="6"/>
        <v>345</v>
      </c>
      <c r="S6" s="214">
        <f t="shared" si="5"/>
        <v>1725000</v>
      </c>
    </row>
    <row r="7" spans="1:19" s="56" customFormat="1" ht="49.5" customHeight="1">
      <c r="B7" s="215">
        <v>5</v>
      </c>
      <c r="C7" s="243" t="s">
        <v>186</v>
      </c>
      <c r="D7" s="42" t="s">
        <v>187</v>
      </c>
      <c r="E7" s="241">
        <v>100</v>
      </c>
      <c r="F7" s="244" t="s">
        <v>76</v>
      </c>
      <c r="G7" s="48">
        <v>1000</v>
      </c>
      <c r="H7" s="49">
        <f t="shared" si="0"/>
        <v>100000</v>
      </c>
      <c r="I7" s="50">
        <v>0</v>
      </c>
      <c r="J7" s="51">
        <f t="shared" si="1"/>
        <v>1000</v>
      </c>
      <c r="K7" s="52">
        <f t="shared" si="2"/>
        <v>100000</v>
      </c>
      <c r="L7" s="53">
        <v>0</v>
      </c>
      <c r="M7" s="53">
        <v>0</v>
      </c>
      <c r="N7" s="53">
        <v>0</v>
      </c>
      <c r="O7" s="53">
        <v>0.5</v>
      </c>
      <c r="P7" s="52">
        <f t="shared" si="3"/>
        <v>1500</v>
      </c>
      <c r="Q7" s="52">
        <f t="shared" si="4"/>
        <v>150000</v>
      </c>
      <c r="R7" s="214">
        <f t="shared" si="6"/>
        <v>1724.9999999999998</v>
      </c>
      <c r="S7" s="214">
        <f>(R7*E7)+(R10*E10)</f>
        <v>545099.99999999988</v>
      </c>
    </row>
    <row r="8" spans="1:19" ht="40.5" customHeight="1">
      <c r="B8" s="257">
        <v>6</v>
      </c>
      <c r="C8" s="245" t="s">
        <v>191</v>
      </c>
      <c r="D8" s="246" t="s">
        <v>190</v>
      </c>
      <c r="E8" s="247">
        <v>100</v>
      </c>
      <c r="F8" s="248" t="s">
        <v>80</v>
      </c>
      <c r="G8" s="165">
        <v>5000</v>
      </c>
      <c r="H8" s="249">
        <f>E8*G8</f>
        <v>500000</v>
      </c>
      <c r="I8" s="250">
        <v>0</v>
      </c>
      <c r="J8" s="251">
        <f>(100%-I8)*G8</f>
        <v>5000</v>
      </c>
      <c r="K8" s="252">
        <f>J8*E8</f>
        <v>500000</v>
      </c>
      <c r="L8" s="253">
        <v>0</v>
      </c>
      <c r="M8" s="253">
        <v>0</v>
      </c>
      <c r="N8" s="253">
        <v>0</v>
      </c>
      <c r="O8" s="53">
        <v>0.5</v>
      </c>
      <c r="P8" s="252">
        <f>((100%+SUM(L8:N8))+O8*(100%+SUM(L8:N8)))*J8</f>
        <v>7500</v>
      </c>
      <c r="Q8" s="252">
        <f>P8*E8</f>
        <v>750000</v>
      </c>
      <c r="R8" s="254">
        <f>P8*1.15</f>
        <v>8625</v>
      </c>
      <c r="S8" s="254"/>
    </row>
    <row r="9" spans="1:19" ht="40.5" customHeight="1">
      <c r="B9" s="257">
        <v>7</v>
      </c>
      <c r="C9" s="245" t="s">
        <v>300</v>
      </c>
      <c r="D9" s="246" t="s">
        <v>301</v>
      </c>
      <c r="E9" s="247">
        <v>200</v>
      </c>
      <c r="F9" s="248" t="s">
        <v>302</v>
      </c>
      <c r="G9" s="165">
        <v>5000</v>
      </c>
      <c r="H9" s="249">
        <f>E9*G9</f>
        <v>1000000</v>
      </c>
      <c r="I9" s="250">
        <v>0</v>
      </c>
      <c r="J9" s="251">
        <f>(100%-I9)*G9</f>
        <v>5000</v>
      </c>
      <c r="K9" s="252">
        <f>J9*E9</f>
        <v>1000000</v>
      </c>
      <c r="L9" s="253">
        <v>0</v>
      </c>
      <c r="M9" s="253">
        <v>0</v>
      </c>
      <c r="N9" s="253">
        <v>0</v>
      </c>
      <c r="O9" s="53">
        <v>0.5</v>
      </c>
      <c r="P9" s="252">
        <f>((100%+SUM(L9:N9))+O9*(100%+SUM(L9:N9)))*J9</f>
        <v>7500</v>
      </c>
      <c r="Q9" s="252">
        <f>P9*E9</f>
        <v>1500000</v>
      </c>
      <c r="R9" s="254">
        <f>P9*1.15</f>
        <v>8625</v>
      </c>
      <c r="S9" s="254"/>
    </row>
    <row r="10" spans="1:19" ht="40.5" customHeight="1">
      <c r="B10" s="257">
        <v>8</v>
      </c>
      <c r="C10" s="245" t="s">
        <v>192</v>
      </c>
      <c r="D10" s="246" t="s">
        <v>193</v>
      </c>
      <c r="E10" s="247">
        <v>24</v>
      </c>
      <c r="F10" s="248" t="s">
        <v>80</v>
      </c>
      <c r="G10" s="165">
        <v>9000</v>
      </c>
      <c r="H10" s="249">
        <f>E10*G10</f>
        <v>216000</v>
      </c>
      <c r="I10" s="250">
        <v>0</v>
      </c>
      <c r="J10" s="251">
        <f>(100%-I10)*G10</f>
        <v>9000</v>
      </c>
      <c r="K10" s="252">
        <f>J10*E10</f>
        <v>216000</v>
      </c>
      <c r="L10" s="253">
        <v>0</v>
      </c>
      <c r="M10" s="253">
        <v>0</v>
      </c>
      <c r="N10" s="253">
        <v>0</v>
      </c>
      <c r="O10" s="53">
        <v>0.5</v>
      </c>
      <c r="P10" s="252">
        <f>((100%+SUM(L10:N10))+O10*(100%+SUM(L10:N10)))*J10</f>
        <v>13500</v>
      </c>
      <c r="Q10" s="252">
        <f>P10*E10</f>
        <v>324000</v>
      </c>
      <c r="R10" s="254">
        <f>P10*1.15</f>
        <v>15524.999999999998</v>
      </c>
      <c r="S10" s="254"/>
    </row>
    <row r="11" spans="1:19" ht="40.5" customHeight="1">
      <c r="B11" s="257">
        <v>10</v>
      </c>
      <c r="C11" s="245" t="s">
        <v>303</v>
      </c>
      <c r="D11" s="246" t="s">
        <v>304</v>
      </c>
      <c r="E11" s="247">
        <v>1</v>
      </c>
      <c r="F11" s="248" t="s">
        <v>94</v>
      </c>
      <c r="G11" s="165">
        <v>5000</v>
      </c>
      <c r="H11" s="249">
        <f>E11*G11</f>
        <v>5000</v>
      </c>
      <c r="I11" s="250">
        <v>0</v>
      </c>
      <c r="J11" s="251">
        <f>(100%-I11)*G11</f>
        <v>5000</v>
      </c>
      <c r="K11" s="252">
        <f>J11*E11</f>
        <v>5000</v>
      </c>
      <c r="L11" s="253">
        <v>0</v>
      </c>
      <c r="M11" s="253">
        <v>0</v>
      </c>
      <c r="N11" s="253">
        <v>0</v>
      </c>
      <c r="O11" s="53">
        <v>0.5</v>
      </c>
      <c r="P11" s="252">
        <f>((100%+SUM(L11:N11))+O11*(100%+SUM(L11:N11)))*J11</f>
        <v>7500</v>
      </c>
      <c r="Q11" s="252">
        <f>P11*E11</f>
        <v>7500</v>
      </c>
      <c r="R11" s="254">
        <f>P11*1.15</f>
        <v>8625</v>
      </c>
      <c r="S11" s="254"/>
    </row>
    <row r="12" spans="1:19" s="56" customFormat="1" ht="69.75" customHeight="1" thickBot="1">
      <c r="B12" s="215">
        <v>11</v>
      </c>
      <c r="C12" s="256" t="s">
        <v>133</v>
      </c>
      <c r="D12" s="255" t="s">
        <v>134</v>
      </c>
      <c r="E12" s="241">
        <v>1</v>
      </c>
      <c r="F12" s="244" t="s">
        <v>194</v>
      </c>
      <c r="G12" s="48">
        <v>120000</v>
      </c>
      <c r="H12" s="49">
        <f t="shared" ref="H12:H13" si="7">E12*G12</f>
        <v>120000</v>
      </c>
      <c r="I12" s="50">
        <v>0</v>
      </c>
      <c r="J12" s="51">
        <f t="shared" ref="J12:J13" si="8">(100%-I12)*G12</f>
        <v>120000</v>
      </c>
      <c r="K12" s="52">
        <f t="shared" ref="K12:K13" si="9">J12*E12</f>
        <v>120000</v>
      </c>
      <c r="L12" s="53">
        <v>0</v>
      </c>
      <c r="M12" s="53">
        <v>0</v>
      </c>
      <c r="N12" s="53">
        <v>0</v>
      </c>
      <c r="O12" s="53">
        <v>0.5</v>
      </c>
      <c r="P12" s="52">
        <f t="shared" ref="P12:P13" si="10">((100%+SUM(L12:N12))+O12*(100%+SUM(L12:N12)))*J12</f>
        <v>180000</v>
      </c>
      <c r="Q12" s="52">
        <f t="shared" ref="Q12:Q13" si="11">P12*E12</f>
        <v>180000</v>
      </c>
      <c r="R12" s="214">
        <f t="shared" ref="R12:R13" si="12">P12*1.15</f>
        <v>206999.99999999997</v>
      </c>
      <c r="S12" s="214">
        <f t="shared" ref="S12:S13" si="13">R12*E12</f>
        <v>206999.99999999997</v>
      </c>
    </row>
    <row r="13" spans="1:19" s="56" customFormat="1" ht="69.75" customHeight="1" thickBot="1">
      <c r="B13" s="215">
        <v>12</v>
      </c>
      <c r="C13" s="260" t="s">
        <v>305</v>
      </c>
      <c r="D13" s="260" t="s">
        <v>308</v>
      </c>
      <c r="E13" s="260">
        <v>1</v>
      </c>
      <c r="F13" s="260" t="s">
        <v>311</v>
      </c>
      <c r="G13" s="48">
        <v>120000</v>
      </c>
      <c r="H13" s="49">
        <f t="shared" si="7"/>
        <v>120000</v>
      </c>
      <c r="I13" s="50">
        <v>0</v>
      </c>
      <c r="J13" s="51">
        <f t="shared" si="8"/>
        <v>120000</v>
      </c>
      <c r="K13" s="52">
        <f t="shared" si="9"/>
        <v>120000</v>
      </c>
      <c r="L13" s="53">
        <v>0</v>
      </c>
      <c r="M13" s="53">
        <v>0</v>
      </c>
      <c r="N13" s="53">
        <v>0</v>
      </c>
      <c r="O13" s="53">
        <v>0.5</v>
      </c>
      <c r="P13" s="52">
        <f t="shared" si="10"/>
        <v>180000</v>
      </c>
      <c r="Q13" s="52">
        <f t="shared" si="11"/>
        <v>180000</v>
      </c>
      <c r="R13" s="214">
        <f t="shared" si="12"/>
        <v>206999.99999999997</v>
      </c>
      <c r="S13" s="214">
        <f t="shared" si="13"/>
        <v>206999.99999999997</v>
      </c>
    </row>
    <row r="14" spans="1:19" s="56" customFormat="1" ht="69.75" customHeight="1" thickBot="1">
      <c r="B14" s="215">
        <v>13</v>
      </c>
      <c r="C14" s="261" t="s">
        <v>306</v>
      </c>
      <c r="D14" s="261" t="s">
        <v>309</v>
      </c>
      <c r="E14" s="261">
        <v>30</v>
      </c>
      <c r="F14" s="261" t="s">
        <v>80</v>
      </c>
      <c r="G14" s="48">
        <v>120000</v>
      </c>
      <c r="H14" s="49">
        <f t="shared" ref="H14" si="14">E14*G14</f>
        <v>3600000</v>
      </c>
      <c r="I14" s="50">
        <v>0</v>
      </c>
      <c r="J14" s="51">
        <f t="shared" ref="J14" si="15">(100%-I14)*G14</f>
        <v>120000</v>
      </c>
      <c r="K14" s="52">
        <f t="shared" ref="K14" si="16">J14*E14</f>
        <v>3600000</v>
      </c>
      <c r="L14" s="53">
        <v>0</v>
      </c>
      <c r="M14" s="53">
        <v>0</v>
      </c>
      <c r="N14" s="53">
        <v>0</v>
      </c>
      <c r="O14" s="53">
        <v>0.5</v>
      </c>
      <c r="P14" s="52">
        <f t="shared" ref="P14" si="17">((100%+SUM(L14:N14))+O14*(100%+SUM(L14:N14)))*J14</f>
        <v>180000</v>
      </c>
      <c r="Q14" s="52">
        <f t="shared" ref="Q14" si="18">P14*E14</f>
        <v>5400000</v>
      </c>
      <c r="R14" s="214">
        <f t="shared" ref="R14" si="19">P14*1.15</f>
        <v>206999.99999999997</v>
      </c>
      <c r="S14" s="214">
        <f t="shared" ref="S14" si="20">R14*E14</f>
        <v>6209999.9999999991</v>
      </c>
    </row>
    <row r="15" spans="1:19" s="56" customFormat="1" ht="69.75" customHeight="1" thickBot="1">
      <c r="B15" s="215">
        <v>14</v>
      </c>
      <c r="C15" s="261" t="s">
        <v>307</v>
      </c>
      <c r="D15" s="261" t="s">
        <v>310</v>
      </c>
      <c r="E15" s="261">
        <v>1</v>
      </c>
      <c r="F15" s="261" t="s">
        <v>80</v>
      </c>
      <c r="G15" s="48">
        <v>120000</v>
      </c>
      <c r="H15" s="49">
        <f t="shared" si="0"/>
        <v>120000</v>
      </c>
      <c r="I15" s="50">
        <v>0</v>
      </c>
      <c r="J15" s="51">
        <f t="shared" si="1"/>
        <v>120000</v>
      </c>
      <c r="K15" s="52">
        <f t="shared" si="2"/>
        <v>120000</v>
      </c>
      <c r="L15" s="53">
        <v>0</v>
      </c>
      <c r="M15" s="53">
        <v>0</v>
      </c>
      <c r="N15" s="53">
        <v>0</v>
      </c>
      <c r="O15" s="53">
        <v>0.5</v>
      </c>
      <c r="P15" s="52">
        <f t="shared" si="3"/>
        <v>180000</v>
      </c>
      <c r="Q15" s="52">
        <f t="shared" si="4"/>
        <v>180000</v>
      </c>
      <c r="R15" s="214">
        <f t="shared" si="6"/>
        <v>206999.99999999997</v>
      </c>
      <c r="S15" s="214">
        <f t="shared" si="5"/>
        <v>206999.99999999997</v>
      </c>
    </row>
    <row r="16" spans="1:19" s="56" customFormat="1" ht="49.5" customHeight="1" thickBot="1">
      <c r="B16" s="215">
        <v>15</v>
      </c>
      <c r="C16" s="243" t="s">
        <v>98</v>
      </c>
      <c r="D16" s="42" t="s">
        <v>99</v>
      </c>
      <c r="E16" s="241">
        <v>160</v>
      </c>
      <c r="F16" s="244" t="s">
        <v>94</v>
      </c>
      <c r="G16" s="48">
        <v>700</v>
      </c>
      <c r="H16" s="49">
        <f>E16*G16</f>
        <v>112000</v>
      </c>
      <c r="I16" s="50">
        <v>0</v>
      </c>
      <c r="J16" s="51">
        <f>(100%-I16)*G16</f>
        <v>700</v>
      </c>
      <c r="K16" s="52">
        <f>J16*E16</f>
        <v>112000</v>
      </c>
      <c r="L16" s="53">
        <v>0</v>
      </c>
      <c r="M16" s="53">
        <v>0</v>
      </c>
      <c r="N16" s="53">
        <v>0</v>
      </c>
      <c r="O16" s="53">
        <v>0.5</v>
      </c>
      <c r="P16" s="52">
        <f>((100%+SUM(L16:N16))+O16*(100%+SUM(L16:N16)))*J16</f>
        <v>1050</v>
      </c>
      <c r="Q16" s="52">
        <f>P16*E16</f>
        <v>168000</v>
      </c>
      <c r="R16" s="214">
        <f>P16*1.15</f>
        <v>1207.5</v>
      </c>
      <c r="S16" s="214">
        <f>R16*E16</f>
        <v>193200</v>
      </c>
    </row>
    <row r="17" spans="2:19" s="56" customFormat="1" ht="49.5" customHeight="1" thickBot="1">
      <c r="B17" s="215">
        <v>16</v>
      </c>
      <c r="C17" s="239" t="s">
        <v>195</v>
      </c>
      <c r="D17" s="240" t="s">
        <v>196</v>
      </c>
      <c r="E17" s="241">
        <v>30</v>
      </c>
      <c r="F17" s="244" t="s">
        <v>94</v>
      </c>
      <c r="G17" s="48">
        <v>1000</v>
      </c>
      <c r="H17" s="49">
        <f t="shared" ref="H17" si="21">E17*G17</f>
        <v>30000</v>
      </c>
      <c r="I17" s="50">
        <v>0</v>
      </c>
      <c r="J17" s="51">
        <f t="shared" ref="J17" si="22">(100%-I17)*G17</f>
        <v>1000</v>
      </c>
      <c r="K17" s="52">
        <f t="shared" ref="K17" si="23">J17*E17</f>
        <v>30000</v>
      </c>
      <c r="L17" s="53">
        <v>0</v>
      </c>
      <c r="M17" s="53">
        <v>0</v>
      </c>
      <c r="N17" s="53">
        <v>0</v>
      </c>
      <c r="O17" s="53">
        <v>0.5</v>
      </c>
      <c r="P17" s="52">
        <f t="shared" ref="P17" si="24">((100%+SUM(L17:N17))+O17*(100%+SUM(L17:N17)))*J17</f>
        <v>1500</v>
      </c>
      <c r="Q17" s="52">
        <f t="shared" ref="Q17" si="25">P17*E17</f>
        <v>45000</v>
      </c>
      <c r="R17" s="214">
        <f t="shared" ref="R17" si="26">P17*1.15</f>
        <v>1724.9999999999998</v>
      </c>
      <c r="S17" s="214">
        <f t="shared" ref="S17" si="27">R17*E17</f>
        <v>51749.999999999993</v>
      </c>
    </row>
    <row r="18" spans="2:19" s="56" customFormat="1" ht="49.5" customHeight="1" thickBot="1">
      <c r="B18" s="215">
        <v>17</v>
      </c>
      <c r="C18" s="239" t="s">
        <v>197</v>
      </c>
      <c r="D18" s="240" t="s">
        <v>198</v>
      </c>
      <c r="E18" s="241">
        <v>3</v>
      </c>
      <c r="F18" s="244" t="s">
        <v>84</v>
      </c>
      <c r="G18" s="48">
        <v>5000</v>
      </c>
      <c r="H18" s="49">
        <f t="shared" si="0"/>
        <v>15000</v>
      </c>
      <c r="I18" s="50">
        <v>0</v>
      </c>
      <c r="J18" s="51">
        <f t="shared" si="1"/>
        <v>5000</v>
      </c>
      <c r="K18" s="52">
        <f t="shared" si="2"/>
        <v>15000</v>
      </c>
      <c r="L18" s="53">
        <v>0</v>
      </c>
      <c r="M18" s="53">
        <v>0</v>
      </c>
      <c r="N18" s="53">
        <v>0</v>
      </c>
      <c r="O18" s="53">
        <v>0.5</v>
      </c>
      <c r="P18" s="52">
        <f t="shared" si="3"/>
        <v>7500</v>
      </c>
      <c r="Q18" s="52">
        <f t="shared" si="4"/>
        <v>22500</v>
      </c>
      <c r="R18" s="214">
        <f t="shared" si="6"/>
        <v>8625</v>
      </c>
      <c r="S18" s="214">
        <f t="shared" si="5"/>
        <v>25875</v>
      </c>
    </row>
    <row r="19" spans="2:19" s="56" customFormat="1" ht="22.5" customHeight="1" thickBot="1">
      <c r="B19" s="43">
        <v>2</v>
      </c>
      <c r="C19" s="280" t="s">
        <v>100</v>
      </c>
      <c r="D19" s="280"/>
      <c r="E19" s="44"/>
      <c r="F19" s="44"/>
      <c r="G19" s="237"/>
      <c r="H19" s="237"/>
      <c r="I19" s="237"/>
      <c r="J19" s="218"/>
      <c r="K19" s="219"/>
      <c r="L19" s="238"/>
      <c r="M19" s="238"/>
      <c r="N19" s="238"/>
      <c r="O19" s="53">
        <v>0.5</v>
      </c>
      <c r="P19" s="219"/>
      <c r="Q19" s="219"/>
      <c r="R19" s="220"/>
      <c r="S19" s="220"/>
    </row>
    <row r="20" spans="2:19" s="56" customFormat="1" ht="70.5" customHeight="1" thickBot="1">
      <c r="B20" s="215">
        <v>1</v>
      </c>
      <c r="C20" s="262" t="s">
        <v>199</v>
      </c>
      <c r="D20" s="262" t="s">
        <v>200</v>
      </c>
      <c r="E20" s="241">
        <v>1</v>
      </c>
      <c r="F20" s="244" t="s">
        <v>84</v>
      </c>
      <c r="G20" s="48">
        <v>1000000</v>
      </c>
      <c r="H20" s="49">
        <f>E20*G20</f>
        <v>1000000</v>
      </c>
      <c r="I20" s="50">
        <v>0</v>
      </c>
      <c r="J20" s="51">
        <f>(100%-I20)*G20</f>
        <v>1000000</v>
      </c>
      <c r="K20" s="52">
        <f>J20*E20</f>
        <v>1000000</v>
      </c>
      <c r="L20" s="53">
        <v>0</v>
      </c>
      <c r="M20" s="53">
        <v>0</v>
      </c>
      <c r="N20" s="53">
        <v>0</v>
      </c>
      <c r="O20" s="53">
        <v>0.5</v>
      </c>
      <c r="P20" s="52">
        <f>((100%+SUM(L20:N20))+O20*(100%+SUM(L20:N20)))*J20</f>
        <v>1500000</v>
      </c>
      <c r="Q20" s="52">
        <f>P20*E20</f>
        <v>1500000</v>
      </c>
      <c r="R20" s="214">
        <f>P20*1.15</f>
        <v>1724999.9999999998</v>
      </c>
      <c r="S20" s="214">
        <f>R20*E20</f>
        <v>1724999.9999999998</v>
      </c>
    </row>
    <row r="21" spans="2:19" s="56" customFormat="1" ht="49.5" customHeight="1" thickBot="1">
      <c r="B21" s="215">
        <v>2</v>
      </c>
      <c r="C21" s="263" t="s">
        <v>201</v>
      </c>
      <c r="D21" s="263" t="s">
        <v>202</v>
      </c>
      <c r="E21" s="241">
        <v>1</v>
      </c>
      <c r="F21" s="244" t="s">
        <v>84</v>
      </c>
      <c r="G21" s="48">
        <v>300000</v>
      </c>
      <c r="H21" s="49">
        <f>E21*G21</f>
        <v>300000</v>
      </c>
      <c r="I21" s="50">
        <v>0</v>
      </c>
      <c r="J21" s="51">
        <f>(100%-I21)*G21</f>
        <v>300000</v>
      </c>
      <c r="K21" s="52">
        <f>J21*E21</f>
        <v>300000</v>
      </c>
      <c r="L21" s="53">
        <v>0</v>
      </c>
      <c r="M21" s="53">
        <v>0</v>
      </c>
      <c r="N21" s="53">
        <v>0</v>
      </c>
      <c r="O21" s="53">
        <v>0.5</v>
      </c>
      <c r="P21" s="52">
        <f>((100%+SUM(L21:N21))+O21*(100%+SUM(L21:N21)))*J21</f>
        <v>450000</v>
      </c>
      <c r="Q21" s="52">
        <f>P21*E21</f>
        <v>450000</v>
      </c>
      <c r="R21" s="214">
        <f>P21*1.15</f>
        <v>517499.99999999994</v>
      </c>
      <c r="S21" s="214">
        <f>R21*E21</f>
        <v>517499.99999999994</v>
      </c>
    </row>
    <row r="22" spans="2:19" s="2" customFormat="1" ht="21">
      <c r="B22" s="235"/>
      <c r="C22" s="280" t="s">
        <v>91</v>
      </c>
      <c r="D22" s="280"/>
      <c r="E22" s="162"/>
      <c r="F22" s="162"/>
      <c r="G22" s="237"/>
      <c r="H22" s="166"/>
      <c r="I22" s="163"/>
      <c r="J22" s="166"/>
      <c r="K22" s="166"/>
      <c r="L22" s="163"/>
      <c r="M22" s="163"/>
      <c r="N22" s="163"/>
      <c r="O22" s="163"/>
      <c r="P22" s="167"/>
      <c r="Q22" s="167"/>
      <c r="R22" s="167"/>
      <c r="S22" s="236">
        <f>SUM(S3:S21)</f>
        <v>12049987.5</v>
      </c>
    </row>
  </sheetData>
  <mergeCells count="4">
    <mergeCell ref="C2:D2"/>
    <mergeCell ref="C22:D22"/>
    <mergeCell ref="B1:S1"/>
    <mergeCell ref="C19:D19"/>
  </mergeCells>
  <conditionalFormatting sqref="J2">
    <cfRule type="expression" dxfId="3" priority="38">
      <formula>#REF!="EUR"</formula>
    </cfRule>
  </conditionalFormatting>
  <conditionalFormatting sqref="J3">
    <cfRule type="expression" dxfId="2" priority="42">
      <formula>#REF!="EUR"</formula>
    </cfRule>
  </conditionalFormatting>
  <conditionalFormatting sqref="J4">
    <cfRule type="expression" dxfId="1" priority="41">
      <formula>#REF!="EUR"</formula>
    </cfRule>
  </conditionalFormatting>
  <conditionalFormatting sqref="J5:J21">
    <cfRule type="expression" dxfId="0" priority="1">
      <formula>#REF!="EUR"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Summary</vt:lpstr>
      <vt:lpstr>CCTV</vt:lpstr>
      <vt:lpstr>CCTV_SOC</vt:lpstr>
      <vt:lpstr>OCS</vt:lpstr>
      <vt:lpstr>CCTV&amp;OCS_SCS</vt:lpstr>
      <vt:lpstr>PS</vt:lpstr>
      <vt:lpstr>CCTV!_Toc529634388</vt:lpstr>
      <vt:lpstr>CCTV!Print_Area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DAGI</dc:creator>
  <cp:lastModifiedBy>kassaye siyum</cp:lastModifiedBy>
  <cp:lastPrinted>2021-01-04T14:34:09Z</cp:lastPrinted>
  <dcterms:created xsi:type="dcterms:W3CDTF">2018-11-16T19:45:00Z</dcterms:created>
  <dcterms:modified xsi:type="dcterms:W3CDTF">2024-03-29T13:53:43Z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1033-11.1.0.8722</vt:lpwstr>
  </property>
</Properties>
</file>