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uflorida-my.sharepoint.com/personal/kasey_pham_ufl_edu/Documents/Grad School Documents/Projects/eucalyptus-hybrid-resequencing/05.analyses/demography/dadi/1D/cord/models/"/>
    </mc:Choice>
  </mc:AlternateContent>
  <xr:revisionPtr revIDLastSave="344" documentId="8_{21408352-E5DB-40D9-AE77-F269512CD883}" xr6:coauthVersionLast="47" xr6:coauthVersionMax="47" xr10:uidLastSave="{79D7F8AD-19CD-4E1E-8340-EEDB10E4FC06}"/>
  <bookViews>
    <workbookView xWindow="-23520" yWindow="-3870" windowWidth="19470" windowHeight="14175" activeTab="2" xr2:uid="{2A3D79EE-876F-4CC7-84D9-EA1A1596E616}"/>
  </bookViews>
  <sheets>
    <sheet name="all model results" sheetId="1" r:id="rId1"/>
    <sheet name="calc templ" sheetId="2" r:id="rId2"/>
    <sheet name="Model 5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3" l="1"/>
  <c r="H9" i="3"/>
  <c r="H8" i="3"/>
  <c r="M5" i="3" l="1"/>
  <c r="M8" i="3"/>
  <c r="M6" i="3"/>
  <c r="M9" i="3"/>
  <c r="M7" i="3"/>
  <c r="H8" i="2"/>
  <c r="H9" i="2" l="1"/>
  <c r="M5" i="2" s="1"/>
  <c r="M9" i="2" l="1"/>
  <c r="M8" i="2"/>
  <c r="M6" i="2"/>
  <c r="M7" i="2"/>
</calcChain>
</file>

<file path=xl/sharedStrings.xml><?xml version="1.0" encoding="utf-8"?>
<sst xmlns="http://schemas.openxmlformats.org/spreadsheetml/2006/main" count="100" uniqueCount="43">
  <si>
    <t>02.growth</t>
  </si>
  <si>
    <t>03.two_epoch</t>
  </si>
  <si>
    <t>04.bottlegrowth</t>
  </si>
  <si>
    <t>05.three_epoch</t>
  </si>
  <si>
    <t>LOG LIKELIHOOD</t>
  </si>
  <si>
    <t>MODEL</t>
  </si>
  <si>
    <t>AIC SCORE</t>
  </si>
  <si>
    <t>BEST MODEL RUN</t>
  </si>
  <si>
    <t>theta</t>
  </si>
  <si>
    <t>nuB</t>
  </si>
  <si>
    <t>nuF</t>
  </si>
  <si>
    <t>TB</t>
  </si>
  <si>
    <t>TF</t>
  </si>
  <si>
    <t>MODEL:</t>
  </si>
  <si>
    <t>OPTIMIZED MODEL PARAMETERS</t>
  </si>
  <si>
    <t>ASSUMED PARAMETERS</t>
  </si>
  <si>
    <t>DERIVED PARAMETERS</t>
  </si>
  <si>
    <t>Parameters</t>
  </si>
  <si>
    <t>Units</t>
  </si>
  <si>
    <t>Values</t>
  </si>
  <si>
    <t>Mutation</t>
  </si>
  <si>
    <r>
      <t>gen</t>
    </r>
    <r>
      <rPr>
        <vertAlign val="superscript"/>
        <sz val="11"/>
        <color theme="1"/>
        <rFont val="Aptos Narrow"/>
        <family val="2"/>
        <scheme val="minor"/>
      </rPr>
      <t>-1</t>
    </r>
  </si>
  <si>
    <t>mu</t>
  </si>
  <si>
    <r>
      <t xml:space="preserve"> bp</t>
    </r>
    <r>
      <rPr>
        <vertAlign val="superscript"/>
        <sz val="11"/>
        <color theme="1"/>
        <rFont val="Aptos Narrow"/>
        <family val="2"/>
        <scheme val="minor"/>
      </rPr>
      <t>-1</t>
    </r>
    <r>
      <rPr>
        <sz val="11"/>
        <color theme="1"/>
        <rFont val="Aptos Narrow"/>
        <family val="2"/>
        <scheme val="minor"/>
      </rPr>
      <t>yr</t>
    </r>
    <r>
      <rPr>
        <vertAlign val="superscript"/>
        <sz val="11"/>
        <color theme="1"/>
        <rFont val="Aptos Narrow"/>
        <family val="2"/>
        <scheme val="minor"/>
      </rPr>
      <t>-1</t>
    </r>
  </si>
  <si>
    <t>Pop'n Size</t>
  </si>
  <si>
    <r>
      <t>N</t>
    </r>
    <r>
      <rPr>
        <vertAlign val="subscript"/>
        <sz val="11"/>
        <color theme="1"/>
        <rFont val="Aptos Narrow"/>
        <family val="2"/>
        <scheme val="minor"/>
      </rPr>
      <t>ref</t>
    </r>
  </si>
  <si>
    <t>generation time</t>
  </si>
  <si>
    <t>yr/gen</t>
  </si>
  <si>
    <t>genome size</t>
  </si>
  <si>
    <t>bp</t>
  </si>
  <si>
    <t>scaling factor</t>
  </si>
  <si>
    <t>L</t>
  </si>
  <si>
    <t>Time</t>
  </si>
  <si>
    <t>yr</t>
  </si>
  <si>
    <r>
      <t>nu</t>
    </r>
    <r>
      <rPr>
        <vertAlign val="subscript"/>
        <sz val="11"/>
        <color theme="1"/>
        <rFont val="Aptos Narrow"/>
        <family val="2"/>
        <scheme val="minor"/>
      </rPr>
      <t>B</t>
    </r>
  </si>
  <si>
    <r>
      <t>nu</t>
    </r>
    <r>
      <rPr>
        <vertAlign val="subscript"/>
        <sz val="11"/>
        <color theme="1"/>
        <rFont val="Aptos Narrow"/>
        <family val="2"/>
        <scheme val="minor"/>
      </rPr>
      <t>F</t>
    </r>
  </si>
  <si>
    <r>
      <t>T</t>
    </r>
    <r>
      <rPr>
        <vertAlign val="subscript"/>
        <sz val="11"/>
        <color theme="1"/>
        <rFont val="Aptos Narrow"/>
        <family val="2"/>
        <scheme val="minor"/>
      </rPr>
      <t>B</t>
    </r>
  </si>
  <si>
    <r>
      <t>T</t>
    </r>
    <r>
      <rPr>
        <vertAlign val="subscript"/>
        <sz val="11"/>
        <color theme="1"/>
        <rFont val="Aptos Narrow"/>
        <family val="2"/>
        <scheme val="minor"/>
      </rPr>
      <t>F</t>
    </r>
  </si>
  <si>
    <t>Run 1, Rep 5</t>
  </si>
  <si>
    <t>Run 2, Rep 61</t>
  </si>
  <si>
    <t>Run 2, Rep 45</t>
  </si>
  <si>
    <t>Run 2, Rep 73</t>
  </si>
  <si>
    <t>05 - Three Epoch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</si>
</sst>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vertAlign val="superscript"/>
      <sz val="11"/>
      <color theme="1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2" fillId="0" borderId="8" xfId="0" applyFont="1" applyBorder="1"/>
    <xf numFmtId="0" fontId="2" fillId="0" borderId="9" xfId="0" applyFont="1" applyBorder="1"/>
    <xf numFmtId="0" fontId="0" fillId="0" borderId="10" xfId="0" applyBorder="1"/>
    <xf numFmtId="0" fontId="0" fillId="0" borderId="11" xfId="0" applyBorder="1"/>
    <xf numFmtId="0" fontId="2" fillId="0" borderId="1" xfId="0" applyFont="1" applyBorder="1"/>
    <xf numFmtId="0" fontId="0" fillId="0" borderId="18" xfId="0" applyBorder="1"/>
    <xf numFmtId="0" fontId="2" fillId="0" borderId="5" xfId="0" applyFont="1" applyBorder="1"/>
    <xf numFmtId="0" fontId="2" fillId="0" borderId="19" xfId="0" applyFont="1" applyBorder="1" applyAlignment="1">
      <alignment horizontal="center"/>
    </xf>
    <xf numFmtId="0" fontId="2" fillId="0" borderId="20" xfId="0" applyFont="1" applyBorder="1"/>
    <xf numFmtId="0" fontId="2" fillId="0" borderId="6" xfId="0" applyFont="1" applyBorder="1"/>
    <xf numFmtId="0" fontId="2" fillId="0" borderId="21" xfId="0" applyFont="1" applyBorder="1"/>
    <xf numFmtId="0" fontId="0" fillId="0" borderId="20" xfId="0" applyBorder="1"/>
    <xf numFmtId="0" fontId="2" fillId="0" borderId="22" xfId="0" applyFont="1" applyBorder="1" applyAlignment="1">
      <alignment horizontal="right" vertical="center" textRotation="90"/>
    </xf>
    <xf numFmtId="0" fontId="0" fillId="0" borderId="21" xfId="0" applyBorder="1"/>
    <xf numFmtId="0" fontId="0" fillId="0" borderId="20" xfId="0" applyBorder="1" applyAlignment="1">
      <alignment wrapText="1"/>
    </xf>
    <xf numFmtId="0" fontId="0" fillId="0" borderId="6" xfId="0" applyBorder="1" applyAlignment="1">
      <alignment wrapText="1"/>
    </xf>
    <xf numFmtId="0" fontId="0" fillId="2" borderId="8" xfId="0" applyFill="1" applyBorder="1"/>
    <xf numFmtId="0" fontId="0" fillId="2" borderId="9" xfId="0" applyFill="1" applyBorder="1"/>
    <xf numFmtId="4" fontId="0" fillId="2" borderId="19" xfId="0" applyNumberFormat="1" applyFill="1" applyBorder="1"/>
    <xf numFmtId="0" fontId="0" fillId="0" borderId="24" xfId="0" applyBorder="1"/>
    <xf numFmtId="0" fontId="0" fillId="4" borderId="3" xfId="0" applyFill="1" applyBorder="1"/>
    <xf numFmtId="4" fontId="0" fillId="4" borderId="24" xfId="0" applyNumberFormat="1" applyFill="1" applyBorder="1"/>
    <xf numFmtId="0" fontId="0" fillId="0" borderId="25" xfId="0" applyBorder="1"/>
    <xf numFmtId="0" fontId="0" fillId="4" borderId="27" xfId="0" applyFill="1" applyBorder="1"/>
    <xf numFmtId="0" fontId="0" fillId="4" borderId="28" xfId="0" applyFill="1" applyBorder="1"/>
    <xf numFmtId="0" fontId="0" fillId="4" borderId="29" xfId="0" applyFill="1" applyBorder="1"/>
    <xf numFmtId="0" fontId="0" fillId="4" borderId="5" xfId="0" applyFill="1" applyBorder="1"/>
    <xf numFmtId="0" fontId="0" fillId="4" borderId="6" xfId="0" applyFill="1" applyBorder="1"/>
    <xf numFmtId="4" fontId="0" fillId="4" borderId="21" xfId="0" applyNumberFormat="1" applyFill="1" applyBorder="1"/>
    <xf numFmtId="0" fontId="0" fillId="0" borderId="31" xfId="0" applyBorder="1"/>
    <xf numFmtId="0" fontId="0" fillId="0" borderId="28" xfId="0" applyBorder="1"/>
    <xf numFmtId="0" fontId="0" fillId="0" borderId="29" xfId="0" applyBorder="1"/>
    <xf numFmtId="0" fontId="0" fillId="4" borderId="31" xfId="0" applyFill="1" applyBorder="1"/>
    <xf numFmtId="4" fontId="0" fillId="4" borderId="29" xfId="0" applyNumberFormat="1" applyFill="1" applyBorder="1"/>
    <xf numFmtId="0" fontId="2" fillId="0" borderId="0" xfId="0" applyFont="1" applyAlignment="1">
      <alignment vertical="center" textRotation="90"/>
    </xf>
    <xf numFmtId="0" fontId="0" fillId="4" borderId="0" xfId="0" applyFill="1"/>
    <xf numFmtId="4" fontId="0" fillId="0" borderId="0" xfId="0" applyNumberFormat="1"/>
    <xf numFmtId="0" fontId="2" fillId="0" borderId="22" xfId="0" applyFont="1" applyBorder="1" applyAlignment="1">
      <alignment vertical="center" textRotation="90"/>
    </xf>
    <xf numFmtId="0" fontId="0" fillId="0" borderId="2" xfId="0" applyBorder="1"/>
    <xf numFmtId="0" fontId="0" fillId="0" borderId="4" xfId="0" applyBorder="1"/>
    <xf numFmtId="0" fontId="0" fillId="2" borderId="0" xfId="0" applyFill="1"/>
    <xf numFmtId="0" fontId="0" fillId="2" borderId="2" xfId="0" applyFill="1" applyBorder="1"/>
    <xf numFmtId="0" fontId="0" fillId="2" borderId="5" xfId="0" applyFill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2" fillId="0" borderId="0" xfId="0" applyFont="1" applyAlignment="1">
      <alignment horizontal="right" vertical="center" textRotation="90"/>
    </xf>
    <xf numFmtId="0" fontId="2" fillId="0" borderId="23" xfId="0" applyFont="1" applyBorder="1" applyAlignment="1">
      <alignment horizontal="center" vertical="center" textRotation="90"/>
    </xf>
    <xf numFmtId="0" fontId="2" fillId="0" borderId="30" xfId="0" applyFont="1" applyBorder="1" applyAlignment="1">
      <alignment horizontal="center" vertical="center" textRotation="90"/>
    </xf>
    <xf numFmtId="0" fontId="2" fillId="0" borderId="26" xfId="0" applyFont="1" applyBorder="1" applyAlignment="1">
      <alignment horizontal="center" vertical="center" textRotation="90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3D7EB-ECD6-4C25-BAEF-EFE90AE1E5C4}">
  <dimension ref="A1:Q5"/>
  <sheetViews>
    <sheetView topLeftCell="B1" zoomScaleNormal="100" workbookViewId="0">
      <selection activeCell="Q5" sqref="Q5"/>
    </sheetView>
  </sheetViews>
  <sheetFormatPr defaultRowHeight="14.5" x14ac:dyDescent="0.35"/>
  <cols>
    <col min="1" max="1" width="14.36328125" bestFit="1" customWidth="1"/>
    <col min="2" max="2" width="11.453125" customWidth="1"/>
    <col min="3" max="3" width="12.26953125" customWidth="1"/>
    <col min="4" max="4" width="10.08984375" customWidth="1"/>
    <col min="5" max="5" width="11" customWidth="1"/>
    <col min="6" max="6" width="8.90625" customWidth="1"/>
    <col min="7" max="7" width="10.36328125" customWidth="1"/>
    <col min="8" max="8" width="10" customWidth="1"/>
    <col min="9" max="9" width="10.08984375" customWidth="1"/>
    <col min="10" max="10" width="8.90625" customWidth="1"/>
    <col min="11" max="11" width="9" customWidth="1"/>
    <col min="12" max="12" width="16.26953125" bestFit="1" customWidth="1"/>
  </cols>
  <sheetData>
    <row r="1" spans="1:17" x14ac:dyDescent="0.35">
      <c r="A1" s="9" t="s">
        <v>5</v>
      </c>
      <c r="B1" s="48" t="s">
        <v>4</v>
      </c>
      <c r="C1" s="49"/>
      <c r="D1" s="49"/>
      <c r="E1" s="49"/>
      <c r="F1" s="50"/>
      <c r="G1" s="48" t="s">
        <v>6</v>
      </c>
      <c r="H1" s="49"/>
      <c r="I1" s="49"/>
      <c r="J1" s="49"/>
      <c r="K1" s="50"/>
      <c r="L1" s="9" t="s">
        <v>7</v>
      </c>
      <c r="M1" s="5" t="s">
        <v>8</v>
      </c>
      <c r="N1" s="5" t="s">
        <v>9</v>
      </c>
      <c r="O1" s="5" t="s">
        <v>10</v>
      </c>
      <c r="P1" s="5" t="s">
        <v>11</v>
      </c>
      <c r="Q1" s="6" t="s">
        <v>12</v>
      </c>
    </row>
    <row r="2" spans="1:17" x14ac:dyDescent="0.35">
      <c r="A2" s="7" t="s">
        <v>0</v>
      </c>
      <c r="B2" s="46">
        <v>-7399.12</v>
      </c>
      <c r="C2">
        <v>-7399.26</v>
      </c>
      <c r="D2">
        <v>-7399.19</v>
      </c>
      <c r="E2">
        <v>-7399.12</v>
      </c>
      <c r="F2" s="2">
        <v>-7399.13</v>
      </c>
      <c r="G2" s="45">
        <v>14802.24</v>
      </c>
      <c r="H2">
        <v>14802.52</v>
      </c>
      <c r="I2">
        <v>14802.38</v>
      </c>
      <c r="J2">
        <v>14802.24</v>
      </c>
      <c r="K2">
        <v>14802.26</v>
      </c>
      <c r="L2" s="7" t="s">
        <v>38</v>
      </c>
      <c r="M2">
        <v>930770.7</v>
      </c>
      <c r="N2">
        <v>0.01</v>
      </c>
      <c r="P2">
        <v>4.6100000000000002E-2</v>
      </c>
      <c r="Q2" s="2"/>
    </row>
    <row r="3" spans="1:17" x14ac:dyDescent="0.35">
      <c r="A3" s="7" t="s">
        <v>1</v>
      </c>
      <c r="B3" s="43">
        <v>-7092.79</v>
      </c>
      <c r="C3" s="45">
        <v>-7092.77</v>
      </c>
      <c r="D3">
        <v>-7093.18</v>
      </c>
      <c r="E3">
        <v>-7092.97</v>
      </c>
      <c r="F3" s="2">
        <v>-7092.9</v>
      </c>
      <c r="G3">
        <v>14189.58</v>
      </c>
      <c r="H3" s="45">
        <v>14189.54</v>
      </c>
      <c r="I3">
        <v>14190.36</v>
      </c>
      <c r="J3">
        <v>14189.94</v>
      </c>
      <c r="K3">
        <v>14189.8</v>
      </c>
      <c r="L3" s="7" t="s">
        <v>39</v>
      </c>
      <c r="M3">
        <v>969599.1</v>
      </c>
      <c r="N3">
        <v>0.01</v>
      </c>
      <c r="P3">
        <v>0.01</v>
      </c>
      <c r="Q3" s="2"/>
    </row>
    <row r="4" spans="1:17" x14ac:dyDescent="0.35">
      <c r="A4" s="7" t="s">
        <v>2</v>
      </c>
      <c r="B4" s="43">
        <v>-7388.91</v>
      </c>
      <c r="C4" s="45">
        <v>-7358.44</v>
      </c>
      <c r="D4">
        <v>-7399.08</v>
      </c>
      <c r="E4">
        <v>-7388.11</v>
      </c>
      <c r="F4" s="2">
        <v>-7399.41</v>
      </c>
      <c r="G4">
        <v>14783.82</v>
      </c>
      <c r="H4" s="45">
        <v>14722.88</v>
      </c>
      <c r="I4">
        <v>14804.16</v>
      </c>
      <c r="J4">
        <v>14782.22</v>
      </c>
      <c r="K4">
        <v>14804.82</v>
      </c>
      <c r="L4" s="7" t="s">
        <v>40</v>
      </c>
      <c r="M4">
        <v>924199.6</v>
      </c>
      <c r="N4">
        <v>0.1012</v>
      </c>
      <c r="O4">
        <v>0.01</v>
      </c>
      <c r="P4">
        <v>2.4799999999999999E-2</v>
      </c>
      <c r="Q4" s="2"/>
    </row>
    <row r="5" spans="1:17" x14ac:dyDescent="0.35">
      <c r="A5" s="8" t="s">
        <v>3</v>
      </c>
      <c r="B5" s="44">
        <v>-6552</v>
      </c>
      <c r="C5" s="47">
        <v>-5272.02</v>
      </c>
      <c r="D5" s="3">
        <v>-5411.22</v>
      </c>
      <c r="E5" s="3">
        <v>-5324.44</v>
      </c>
      <c r="F5" s="4">
        <v>-5316.6</v>
      </c>
      <c r="G5" s="3">
        <v>13112</v>
      </c>
      <c r="H5" s="47">
        <v>10552.04</v>
      </c>
      <c r="I5" s="3">
        <v>10830.44</v>
      </c>
      <c r="J5" s="3">
        <v>10656.88</v>
      </c>
      <c r="K5" s="3">
        <v>10641.2</v>
      </c>
      <c r="L5" s="8" t="s">
        <v>41</v>
      </c>
      <c r="M5" s="3">
        <v>91424.01</v>
      </c>
      <c r="N5" s="3">
        <v>26.566500000000001</v>
      </c>
      <c r="O5" s="3">
        <v>1.01E-2</v>
      </c>
      <c r="P5" s="3">
        <v>23.965299999999999</v>
      </c>
      <c r="Q5" s="4">
        <v>1.41E-2</v>
      </c>
    </row>
  </sheetData>
  <mergeCells count="2">
    <mergeCell ref="B1:F1"/>
    <mergeCell ref="G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E7548-1ED1-43B1-8D49-BE726A669DE7}">
  <dimension ref="A1:M14"/>
  <sheetViews>
    <sheetView workbookViewId="0">
      <selection activeCell="G12" sqref="G12"/>
    </sheetView>
  </sheetViews>
  <sheetFormatPr defaultRowHeight="14.5" x14ac:dyDescent="0.35"/>
  <cols>
    <col min="1" max="1" width="7.6328125" bestFit="1" customWidth="1"/>
    <col min="2" max="2" width="14.26953125" customWidth="1"/>
    <col min="3" max="3" width="8.26953125" customWidth="1"/>
    <col min="4" max="4" width="16.26953125" customWidth="1"/>
    <col min="5" max="5" width="4.08984375" customWidth="1"/>
    <col min="6" max="6" width="13.26953125" customWidth="1"/>
    <col min="7" max="7" width="7.26953125" bestFit="1" customWidth="1"/>
    <col min="8" max="8" width="11.6328125" customWidth="1"/>
    <col min="9" max="9" width="4.7265625" customWidth="1"/>
    <col min="10" max="10" width="6.90625" customWidth="1"/>
    <col min="11" max="11" width="13.08984375" customWidth="1"/>
    <col min="12" max="12" width="7.08984375" bestFit="1" customWidth="1"/>
    <col min="13" max="13" width="13.90625" customWidth="1"/>
  </cols>
  <sheetData>
    <row r="1" spans="1:13" x14ac:dyDescent="0.35">
      <c r="A1" s="1" t="s">
        <v>13</v>
      </c>
      <c r="B1" s="51"/>
      <c r="C1" s="51"/>
      <c r="D1" s="51"/>
      <c r="F1" s="1"/>
    </row>
    <row r="2" spans="1:13" ht="15" thickBot="1" x14ac:dyDescent="0.4"/>
    <row r="3" spans="1:13" x14ac:dyDescent="0.35">
      <c r="A3" s="52" t="s">
        <v>14</v>
      </c>
      <c r="B3" s="53"/>
      <c r="C3" s="54"/>
      <c r="D3" s="55"/>
      <c r="F3" s="56" t="s">
        <v>15</v>
      </c>
      <c r="G3" s="53"/>
      <c r="H3" s="57"/>
      <c r="J3" s="56" t="s">
        <v>16</v>
      </c>
      <c r="K3" s="53"/>
      <c r="L3" s="53"/>
      <c r="M3" s="57"/>
    </row>
    <row r="4" spans="1:13" x14ac:dyDescent="0.35">
      <c r="A4" s="10"/>
      <c r="B4" s="11" t="s">
        <v>17</v>
      </c>
      <c r="C4" s="6" t="s">
        <v>18</v>
      </c>
      <c r="D4" s="12" t="s">
        <v>19</v>
      </c>
      <c r="F4" s="13" t="s">
        <v>17</v>
      </c>
      <c r="G4" s="14" t="s">
        <v>18</v>
      </c>
      <c r="H4" s="15" t="s">
        <v>19</v>
      </c>
      <c r="J4" s="16"/>
      <c r="K4" s="11" t="s">
        <v>17</v>
      </c>
      <c r="L4" s="14" t="s">
        <v>18</v>
      </c>
      <c r="M4" s="15" t="s">
        <v>19</v>
      </c>
    </row>
    <row r="5" spans="1:13" ht="67.75" customHeight="1" x14ac:dyDescent="0.45">
      <c r="A5" s="17" t="s">
        <v>20</v>
      </c>
      <c r="B5" s="3" t="s">
        <v>8</v>
      </c>
      <c r="C5" s="4" t="s">
        <v>21</v>
      </c>
      <c r="D5" s="18"/>
      <c r="F5" s="19" t="s">
        <v>22</v>
      </c>
      <c r="G5" s="20" t="s">
        <v>23</v>
      </c>
      <c r="H5" s="18">
        <v>4.9300000000000001E-9</v>
      </c>
      <c r="J5" s="42" t="s">
        <v>20</v>
      </c>
      <c r="K5" s="21" t="s">
        <v>25</v>
      </c>
      <c r="L5" s="22"/>
      <c r="M5" s="23">
        <f>D5/(4*H5*H6*H9)</f>
        <v>0</v>
      </c>
    </row>
    <row r="6" spans="1:13" ht="29.4" customHeight="1" x14ac:dyDescent="0.45">
      <c r="A6" s="59" t="s">
        <v>24</v>
      </c>
      <c r="B6" t="s">
        <v>34</v>
      </c>
      <c r="C6" s="2"/>
      <c r="D6" s="24"/>
      <c r="F6" s="19" t="s">
        <v>26</v>
      </c>
      <c r="G6" s="20" t="s">
        <v>27</v>
      </c>
      <c r="H6" s="18">
        <v>50</v>
      </c>
      <c r="J6" s="59" t="s">
        <v>24</v>
      </c>
      <c r="K6" s="40" t="s">
        <v>34</v>
      </c>
      <c r="L6" s="25"/>
      <c r="M6" s="26">
        <f>D6*M5</f>
        <v>0</v>
      </c>
    </row>
    <row r="7" spans="1:13" ht="30" customHeight="1" x14ac:dyDescent="0.45">
      <c r="A7" s="61"/>
      <c r="B7" s="3" t="s">
        <v>35</v>
      </c>
      <c r="C7" s="4"/>
      <c r="D7" s="18"/>
      <c r="F7" s="27" t="s">
        <v>28</v>
      </c>
      <c r="G7" s="2" t="s">
        <v>29</v>
      </c>
      <c r="H7" s="24">
        <v>603301446</v>
      </c>
      <c r="J7" s="61"/>
      <c r="K7" s="31" t="s">
        <v>35</v>
      </c>
      <c r="L7" s="32"/>
      <c r="M7" s="33">
        <f>D7*M5</f>
        <v>0</v>
      </c>
    </row>
    <row r="8" spans="1:13" ht="27.65" customHeight="1" x14ac:dyDescent="0.45">
      <c r="A8" s="59" t="s">
        <v>32</v>
      </c>
      <c r="B8" t="s">
        <v>36</v>
      </c>
      <c r="C8" s="2"/>
      <c r="D8" s="24"/>
      <c r="F8" s="27" t="s">
        <v>30</v>
      </c>
      <c r="G8" s="2"/>
      <c r="H8" s="24">
        <f>(15859769/599899923)*(1736464/(1839839+106915))</f>
        <v>2.3581572371007518E-2</v>
      </c>
      <c r="J8" s="59" t="s">
        <v>32</v>
      </c>
      <c r="K8" s="40" t="s">
        <v>36</v>
      </c>
      <c r="L8" s="25" t="s">
        <v>33</v>
      </c>
      <c r="M8" s="26">
        <f>2*D8*M5*H6</f>
        <v>0</v>
      </c>
    </row>
    <row r="9" spans="1:13" ht="17" thickBot="1" x14ac:dyDescent="0.5">
      <c r="A9" s="60"/>
      <c r="B9" s="34" t="s">
        <v>37</v>
      </c>
      <c r="C9" s="35"/>
      <c r="D9" s="36"/>
      <c r="F9" s="28" t="s">
        <v>31</v>
      </c>
      <c r="G9" s="29" t="s">
        <v>29</v>
      </c>
      <c r="H9" s="30">
        <f>H7*H8</f>
        <v>14226796.710382484</v>
      </c>
      <c r="J9" s="60"/>
      <c r="K9" s="37" t="s">
        <v>37</v>
      </c>
      <c r="L9" s="29" t="s">
        <v>33</v>
      </c>
      <c r="M9" s="38">
        <f>2*D9*M5*H6</f>
        <v>0</v>
      </c>
    </row>
    <row r="10" spans="1:13" ht="16.75" customHeight="1" x14ac:dyDescent="0.35">
      <c r="J10" s="58"/>
      <c r="M10" s="41"/>
    </row>
    <row r="11" spans="1:13" x14ac:dyDescent="0.35">
      <c r="J11" s="58"/>
      <c r="M11" s="41"/>
    </row>
    <row r="12" spans="1:13" ht="15.65" customHeight="1" x14ac:dyDescent="0.35"/>
    <row r="14" spans="1:13" x14ac:dyDescent="0.35">
      <c r="A14" s="39"/>
      <c r="J14" s="39"/>
      <c r="M14" s="41"/>
    </row>
  </sheetData>
  <mergeCells count="9">
    <mergeCell ref="B1:D1"/>
    <mergeCell ref="A3:D3"/>
    <mergeCell ref="F3:H3"/>
    <mergeCell ref="J3:M3"/>
    <mergeCell ref="J10:J11"/>
    <mergeCell ref="A8:A9"/>
    <mergeCell ref="A6:A7"/>
    <mergeCell ref="J8:J9"/>
    <mergeCell ref="J6:J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F61F2-3A38-4AED-8FEA-6EC755D0677C}">
  <dimension ref="A1:M14"/>
  <sheetViews>
    <sheetView tabSelected="1" workbookViewId="0">
      <selection activeCell="M13" sqref="M13"/>
    </sheetView>
  </sheetViews>
  <sheetFormatPr defaultRowHeight="14.5" x14ac:dyDescent="0.35"/>
  <cols>
    <col min="1" max="1" width="7.6328125" bestFit="1" customWidth="1"/>
    <col min="2" max="2" width="14.26953125" customWidth="1"/>
    <col min="3" max="3" width="8.26953125" customWidth="1"/>
    <col min="4" max="4" width="16.26953125" customWidth="1"/>
    <col min="5" max="5" width="4.08984375" customWidth="1"/>
    <col min="6" max="6" width="13.26953125" customWidth="1"/>
    <col min="7" max="7" width="7.26953125" bestFit="1" customWidth="1"/>
    <col min="8" max="8" width="11.6328125" customWidth="1"/>
    <col min="9" max="9" width="4.7265625" customWidth="1"/>
    <col min="10" max="10" width="6.90625" customWidth="1"/>
    <col min="11" max="11" width="13.08984375" customWidth="1"/>
    <col min="12" max="12" width="7.08984375" bestFit="1" customWidth="1"/>
    <col min="13" max="13" width="13.90625" customWidth="1"/>
  </cols>
  <sheetData>
    <row r="1" spans="1:13" x14ac:dyDescent="0.35">
      <c r="A1" s="1" t="s">
        <v>13</v>
      </c>
      <c r="B1" s="62" t="s">
        <v>42</v>
      </c>
      <c r="C1" s="62"/>
      <c r="D1" s="62"/>
      <c r="F1" s="1"/>
    </row>
    <row r="2" spans="1:13" ht="15" thickBot="1" x14ac:dyDescent="0.4"/>
    <row r="3" spans="1:13" x14ac:dyDescent="0.35">
      <c r="A3" s="52" t="s">
        <v>14</v>
      </c>
      <c r="B3" s="53"/>
      <c r="C3" s="54"/>
      <c r="D3" s="55"/>
      <c r="F3" s="56" t="s">
        <v>15</v>
      </c>
      <c r="G3" s="53"/>
      <c r="H3" s="57"/>
      <c r="J3" s="56" t="s">
        <v>16</v>
      </c>
      <c r="K3" s="53"/>
      <c r="L3" s="53"/>
      <c r="M3" s="57"/>
    </row>
    <row r="4" spans="1:13" x14ac:dyDescent="0.35">
      <c r="A4" s="10"/>
      <c r="B4" s="11" t="s">
        <v>17</v>
      </c>
      <c r="C4" s="6" t="s">
        <v>18</v>
      </c>
      <c r="D4" s="12" t="s">
        <v>19</v>
      </c>
      <c r="F4" s="13" t="s">
        <v>17</v>
      </c>
      <c r="G4" s="14" t="s">
        <v>18</v>
      </c>
      <c r="H4" s="15" t="s">
        <v>19</v>
      </c>
      <c r="J4" s="16"/>
      <c r="K4" s="11" t="s">
        <v>17</v>
      </c>
      <c r="L4" s="14" t="s">
        <v>18</v>
      </c>
      <c r="M4" s="15" t="s">
        <v>19</v>
      </c>
    </row>
    <row r="5" spans="1:13" ht="67.75" customHeight="1" x14ac:dyDescent="0.45">
      <c r="A5" s="17" t="s">
        <v>20</v>
      </c>
      <c r="B5" s="3" t="s">
        <v>8</v>
      </c>
      <c r="C5" s="4" t="s">
        <v>21</v>
      </c>
      <c r="D5" s="18">
        <v>91424.01</v>
      </c>
      <c r="F5" s="19" t="s">
        <v>22</v>
      </c>
      <c r="G5" s="20" t="s">
        <v>23</v>
      </c>
      <c r="H5" s="18">
        <f>0.0000000493/100</f>
        <v>4.9299999999999995E-10</v>
      </c>
      <c r="J5" s="42" t="s">
        <v>20</v>
      </c>
      <c r="K5" s="21" t="s">
        <v>25</v>
      </c>
      <c r="L5" s="22"/>
      <c r="M5" s="23">
        <f>D5/(4*H5*H6*H9)</f>
        <v>65174.277501125252</v>
      </c>
    </row>
    <row r="6" spans="1:13" ht="29.4" customHeight="1" x14ac:dyDescent="0.45">
      <c r="A6" s="59" t="s">
        <v>24</v>
      </c>
      <c r="B6" t="s">
        <v>34</v>
      </c>
      <c r="C6" s="2"/>
      <c r="D6" s="24">
        <v>26.566500000000001</v>
      </c>
      <c r="F6" s="19" t="s">
        <v>26</v>
      </c>
      <c r="G6" s="20" t="s">
        <v>27</v>
      </c>
      <c r="H6" s="18">
        <v>50</v>
      </c>
      <c r="J6" s="59" t="s">
        <v>24</v>
      </c>
      <c r="K6" s="40" t="s">
        <v>34</v>
      </c>
      <c r="L6" s="25"/>
      <c r="M6" s="26">
        <f>D6*M5</f>
        <v>1731452.4432336441</v>
      </c>
    </row>
    <row r="7" spans="1:13" ht="30" customHeight="1" x14ac:dyDescent="0.45">
      <c r="A7" s="61"/>
      <c r="B7" s="3" t="s">
        <v>35</v>
      </c>
      <c r="C7" s="4"/>
      <c r="D7" s="18">
        <v>1.01E-2</v>
      </c>
      <c r="F7" s="27" t="s">
        <v>28</v>
      </c>
      <c r="G7" s="2" t="s">
        <v>29</v>
      </c>
      <c r="H7" s="24">
        <v>603301446</v>
      </c>
      <c r="J7" s="61"/>
      <c r="K7" s="31" t="s">
        <v>35</v>
      </c>
      <c r="L7" s="32"/>
      <c r="M7" s="33">
        <f>D7*M5</f>
        <v>658.26020276136501</v>
      </c>
    </row>
    <row r="8" spans="1:13" ht="27.65" customHeight="1" x14ac:dyDescent="0.45">
      <c r="A8" s="59" t="s">
        <v>32</v>
      </c>
      <c r="B8" t="s">
        <v>36</v>
      </c>
      <c r="C8" s="2"/>
      <c r="D8" s="24">
        <v>23.965299999999999</v>
      </c>
      <c r="F8" s="27" t="s">
        <v>30</v>
      </c>
      <c r="G8" s="2"/>
      <c r="H8" s="24">
        <f>(15859769/599899923)*(1736464/(1839839+106915))</f>
        <v>2.3581572371007518E-2</v>
      </c>
      <c r="J8" s="59" t="s">
        <v>32</v>
      </c>
      <c r="K8" s="40" t="s">
        <v>36</v>
      </c>
      <c r="L8" s="25" t="s">
        <v>33</v>
      </c>
      <c r="M8" s="26">
        <f>2*D8*M5*H6</f>
        <v>156192111.2597717</v>
      </c>
    </row>
    <row r="9" spans="1:13" ht="17" thickBot="1" x14ac:dyDescent="0.5">
      <c r="A9" s="60"/>
      <c r="B9" s="34" t="s">
        <v>37</v>
      </c>
      <c r="C9" s="35"/>
      <c r="D9" s="36">
        <v>1.41E-2</v>
      </c>
      <c r="F9" s="28" t="s">
        <v>31</v>
      </c>
      <c r="G9" s="29" t="s">
        <v>29</v>
      </c>
      <c r="H9" s="30">
        <f>H7*H8</f>
        <v>14226796.710382484</v>
      </c>
      <c r="J9" s="60"/>
      <c r="K9" s="37" t="s">
        <v>37</v>
      </c>
      <c r="L9" s="29" t="s">
        <v>33</v>
      </c>
      <c r="M9" s="38">
        <f>2*D9*M5*H6</f>
        <v>91895.731276586608</v>
      </c>
    </row>
    <row r="10" spans="1:13" ht="16.75" customHeight="1" x14ac:dyDescent="0.35">
      <c r="J10" s="58"/>
      <c r="M10" s="41"/>
    </row>
    <row r="11" spans="1:13" x14ac:dyDescent="0.35">
      <c r="J11" s="58"/>
      <c r="M11" s="41"/>
    </row>
    <row r="12" spans="1:13" ht="15.65" customHeight="1" x14ac:dyDescent="0.35"/>
    <row r="14" spans="1:13" x14ac:dyDescent="0.35">
      <c r="A14" s="39"/>
      <c r="J14" s="39"/>
      <c r="M14" s="41"/>
    </row>
  </sheetData>
  <mergeCells count="9">
    <mergeCell ref="A8:A9"/>
    <mergeCell ref="J8:J9"/>
    <mergeCell ref="J10:J11"/>
    <mergeCell ref="B1:D1"/>
    <mergeCell ref="A3:D3"/>
    <mergeCell ref="F3:H3"/>
    <mergeCell ref="J3:M3"/>
    <mergeCell ref="A6:A7"/>
    <mergeCell ref="J6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model results</vt:lpstr>
      <vt:lpstr>calc templ</vt:lpstr>
      <vt:lpstr>Model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Pham,Kasey Khanh</dc:creator>
  <cp:lastModifiedBy>Pham,Kasey Khanh</cp:lastModifiedBy>
  <dcterms:created xsi:type="dcterms:W3CDTF">2024-03-05T05:02:54Z</dcterms:created>
  <dcterms:modified xsi:type="dcterms:W3CDTF">2024-04-30T20:08:53Z</dcterms:modified>
</cp:coreProperties>
</file>