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glob/models/"/>
    </mc:Choice>
  </mc:AlternateContent>
  <xr:revisionPtr revIDLastSave="257" documentId="8_{21408352-E5DB-40D9-AE77-F269512CD883}" xr6:coauthVersionLast="47" xr6:coauthVersionMax="47" xr10:uidLastSave="{3754CADB-A8AF-488F-A5B5-7C427937B8D9}"/>
  <bookViews>
    <workbookView xWindow="1308" yWindow="-108" windowWidth="21840" windowHeight="13176" activeTab="2" xr2:uid="{2A3D79EE-876F-4CC7-84D9-EA1A1596E616}"/>
  </bookViews>
  <sheets>
    <sheet name="all model results" sheetId="1" r:id="rId1"/>
    <sheet name="calc templ" sheetId="2" r:id="rId2"/>
    <sheet name="05.three_epo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4" l="1"/>
  <c r="V9" i="4"/>
  <c r="W8" i="4"/>
  <c r="V8" i="4"/>
  <c r="W7" i="4"/>
  <c r="V7" i="4"/>
  <c r="W6" i="4"/>
  <c r="V6" i="4"/>
  <c r="W5" i="4"/>
  <c r="V5" i="4"/>
  <c r="M9" i="4" l="1"/>
  <c r="M8" i="4"/>
  <c r="M6" i="4"/>
  <c r="M5" i="4"/>
  <c r="H8" i="4"/>
  <c r="H9" i="4" s="1"/>
  <c r="H8" i="2"/>
  <c r="H9" i="2" s="1"/>
  <c r="M5" i="2" s="1"/>
  <c r="M7" i="4" l="1"/>
  <c r="M9" i="2"/>
  <c r="M8" i="2"/>
  <c r="M6" i="2"/>
  <c r="M7" i="2"/>
</calcChain>
</file>

<file path=xl/sharedStrings.xml><?xml version="1.0" encoding="utf-8"?>
<sst xmlns="http://schemas.openxmlformats.org/spreadsheetml/2006/main" count="126" uniqueCount="47">
  <si>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</si>
  <si>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</si>
  <si>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</si>
  <si>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</si>
  <si>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</si>
  <si>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</si>
  <si>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</si>
  <si>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</si>
  <si>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</si>
  <si>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</si>
  <si>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</si>
  <si>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</si>
  <si>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</si>
  <si>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Run 1, Rep 96</t>
  </si>
  <si>
    <t>Run 3, Rep 58</t>
  </si>
  <si>
    <t>Run 2, Rep 9</t>
  </si>
  <si>
    <t>Run 2, Rep 24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</si>
  <si>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</si>
  <si>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</si>
  <si>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</si>
  <si>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</si>
  <si>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</si>
  <si>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</si>
  <si>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</si>
  <si>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</si>
  <si>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</si>
  <si>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</si>
  <si>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</si>
  <si>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</si>
  <si>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</si>
  <si>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</si>
  <si>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</si>
  <si>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</si>
  <si>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</si>
  <si>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</si>
  <si>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</si>
  <si>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</si>
  <si>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</si>
  <si>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</si>
  <si>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</si>
  <si>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</si>
  <si>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</si>
  <si>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Three Epoch</t>
  </si>
  <si>
    <t>UNCERTAINTY ESTIMATES</t>
  </si>
  <si>
    <t>95% CONFIDENCE INTERVALS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</si>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</sst>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2" borderId="2" xfId="0" applyFill="1" applyBorder="1"/>
    <xf numFmtId="0" fontId="0" fillId="2" borderId="0" xfId="0" applyFill="1"/>
    <xf numFmtId="0" fontId="0" fillId="2" borderId="5" xfId="0" applyFill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1" fillId="5" borderId="0" xfId="0" applyFont="1" applyFill="1" applyAlignment="1">
      <alignment horizontal="center"/>
    </xf>
    <xf numFmtId="0" fontId="2" fillId="0" borderId="22" xfId="0" applyFont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0" fillId="4" borderId="0" xfId="0" applyFill="1" applyBorder="1"/>
    <xf numFmtId="0" fontId="2" fillId="0" borderId="4" xfId="0" applyFont="1" applyBorder="1"/>
    <xf numFmtId="4" fontId="0" fillId="2" borderId="4" xfId="0" applyNumberFormat="1" applyFill="1" applyBorder="1"/>
    <xf numFmtId="4" fontId="0" fillId="2" borderId="21" xfId="0" applyNumberFormat="1" applyFill="1" applyBorder="1"/>
    <xf numFmtId="4" fontId="0" fillId="4" borderId="0" xfId="0" applyNumberFormat="1" applyFill="1" applyBorder="1"/>
    <xf numFmtId="4" fontId="0" fillId="4" borderId="4" xfId="0" applyNumberFormat="1" applyFill="1" applyBorder="1"/>
    <xf numFmtId="4" fontId="0" fillId="4" borderId="3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workbookViewId="0">
      <selection activeCell="M5" sqref="M5"/>
    </sheetView>
  </sheetViews>
  <sheetFormatPr defaultRowHeight="14.4" x14ac:dyDescent="0.3"/>
  <cols>
    <col min="1" max="1" width="14.33203125" bestFit="1" customWidth="1"/>
    <col min="2" max="2" width="11.44140625" customWidth="1"/>
    <col min="3" max="3" width="12.21875" customWidth="1"/>
    <col min="4" max="4" width="10.109375" customWidth="1"/>
    <col min="5" max="5" width="11" customWidth="1"/>
    <col min="6" max="6" width="8.88671875" customWidth="1"/>
    <col min="7" max="7" width="10.33203125" customWidth="1"/>
    <col min="8" max="8" width="10" customWidth="1"/>
    <col min="9" max="9" width="10.109375" customWidth="1"/>
    <col min="10" max="10" width="8.88671875" customWidth="1"/>
    <col min="11" max="11" width="9" customWidth="1"/>
    <col min="12" max="12" width="16.21875" bestFit="1" customWidth="1"/>
  </cols>
  <sheetData>
    <row r="1" spans="1:17" x14ac:dyDescent="0.3">
      <c r="A1" s="11" t="s">
        <v>5</v>
      </c>
      <c r="B1" s="48" t="s">
        <v>4</v>
      </c>
      <c r="C1" s="49"/>
      <c r="D1" s="49"/>
      <c r="E1" s="49"/>
      <c r="F1" s="50"/>
      <c r="G1" s="48" t="s">
        <v>6</v>
      </c>
      <c r="H1" s="49"/>
      <c r="I1" s="49"/>
      <c r="J1" s="49"/>
      <c r="K1" s="50"/>
      <c r="L1" s="11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8" t="s">
        <v>12</v>
      </c>
    </row>
    <row r="2" spans="1:17" x14ac:dyDescent="0.3">
      <c r="A2" s="9" t="s">
        <v>0</v>
      </c>
      <c r="B2" s="12">
        <v>-4231.53</v>
      </c>
      <c r="C2">
        <v>-4231.53</v>
      </c>
      <c r="D2">
        <v>-4231.53</v>
      </c>
      <c r="E2">
        <v>-4231.54</v>
      </c>
      <c r="F2" s="3">
        <v>-4231.6899999999996</v>
      </c>
      <c r="G2" s="13">
        <v>8467.06</v>
      </c>
      <c r="H2">
        <v>8467.06</v>
      </c>
      <c r="I2">
        <v>8467.06</v>
      </c>
      <c r="J2">
        <v>8467.08</v>
      </c>
      <c r="K2">
        <v>8467.3799999999992</v>
      </c>
      <c r="L2" s="9" t="s">
        <v>13</v>
      </c>
      <c r="M2">
        <v>276113.90000000002</v>
      </c>
      <c r="N2">
        <v>2.24E-2</v>
      </c>
      <c r="P2">
        <v>0.01</v>
      </c>
      <c r="Q2" s="3"/>
    </row>
    <row r="3" spans="1:17" x14ac:dyDescent="0.3">
      <c r="A3" s="9" t="s">
        <v>1</v>
      </c>
      <c r="B3" s="2">
        <v>-5033.24</v>
      </c>
      <c r="C3">
        <v>-5033.37</v>
      </c>
      <c r="D3" s="13">
        <v>-5033.25</v>
      </c>
      <c r="E3">
        <v>-5033.33</v>
      </c>
      <c r="F3" s="3">
        <v>-5033.3900000000003</v>
      </c>
      <c r="G3">
        <v>10070.48</v>
      </c>
      <c r="H3">
        <v>10070.74</v>
      </c>
      <c r="I3" s="13">
        <v>10070.5</v>
      </c>
      <c r="J3">
        <v>10070.66</v>
      </c>
      <c r="K3">
        <v>10070.780000000001</v>
      </c>
      <c r="L3" s="9" t="s">
        <v>14</v>
      </c>
      <c r="M3">
        <v>277132.59999999998</v>
      </c>
      <c r="N3">
        <v>7.5200000000000003E-2</v>
      </c>
      <c r="P3">
        <v>0.01</v>
      </c>
      <c r="Q3" s="3"/>
    </row>
    <row r="4" spans="1:17" x14ac:dyDescent="0.3">
      <c r="A4" s="9" t="s">
        <v>2</v>
      </c>
      <c r="B4" s="2">
        <v>-4233.51</v>
      </c>
      <c r="C4" s="13">
        <v>-4217.42</v>
      </c>
      <c r="D4">
        <v>-4266.2</v>
      </c>
      <c r="E4">
        <v>-4218.2700000000004</v>
      </c>
      <c r="F4" s="3">
        <v>-4218.79</v>
      </c>
      <c r="G4">
        <v>8473.02</v>
      </c>
      <c r="H4" s="13">
        <v>8440.84</v>
      </c>
      <c r="I4">
        <v>8538.4</v>
      </c>
      <c r="J4">
        <v>8442.5400000000009</v>
      </c>
      <c r="K4">
        <v>8443.58</v>
      </c>
      <c r="L4" s="9" t="s">
        <v>15</v>
      </c>
      <c r="M4">
        <v>276155.3</v>
      </c>
      <c r="N4">
        <v>0.8337</v>
      </c>
      <c r="O4">
        <v>2.3E-2</v>
      </c>
      <c r="P4">
        <v>0.01</v>
      </c>
      <c r="Q4" s="3"/>
    </row>
    <row r="5" spans="1:17" x14ac:dyDescent="0.3">
      <c r="A5" s="10" t="s">
        <v>3</v>
      </c>
      <c r="B5" s="4">
        <v>-1423.38</v>
      </c>
      <c r="C5" s="14">
        <v>-1022.09</v>
      </c>
      <c r="D5" s="5">
        <v>-1523.65</v>
      </c>
      <c r="E5" s="5">
        <v>-1259.8</v>
      </c>
      <c r="F5" s="6">
        <v>-1212.3599999999999</v>
      </c>
      <c r="G5" s="5">
        <v>2854.76</v>
      </c>
      <c r="H5" s="14">
        <v>2052.1799999999998</v>
      </c>
      <c r="I5" s="5">
        <v>3055.3</v>
      </c>
      <c r="J5" s="5">
        <v>2527.6</v>
      </c>
      <c r="K5" s="5">
        <v>2432.7199999999998</v>
      </c>
      <c r="L5" s="10" t="s">
        <v>16</v>
      </c>
      <c r="M5" s="5">
        <v>58556.6</v>
      </c>
      <c r="N5" s="5">
        <v>23.747</v>
      </c>
      <c r="O5" s="5">
        <v>6.59E-2</v>
      </c>
      <c r="P5" s="5">
        <v>5.2130999999999998</v>
      </c>
      <c r="Q5" s="6">
        <v>2.01E-2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M14"/>
  <sheetViews>
    <sheetView workbookViewId="0">
      <selection activeCell="F1" sqref="F1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</cols>
  <sheetData>
    <row r="1" spans="1:13" x14ac:dyDescent="0.3">
      <c r="A1" s="1" t="s">
        <v>17</v>
      </c>
      <c r="B1" s="51"/>
      <c r="C1" s="51"/>
      <c r="D1" s="51"/>
      <c r="F1" s="1"/>
    </row>
    <row r="2" spans="1:13" ht="15" thickBot="1" x14ac:dyDescent="0.35"/>
    <row r="3" spans="1:13" x14ac:dyDescent="0.3">
      <c r="A3" s="52" t="s">
        <v>18</v>
      </c>
      <c r="B3" s="53"/>
      <c r="C3" s="54"/>
      <c r="D3" s="55"/>
      <c r="F3" s="56" t="s">
        <v>19</v>
      </c>
      <c r="G3" s="53"/>
      <c r="H3" s="57"/>
      <c r="J3" s="56" t="s">
        <v>20</v>
      </c>
      <c r="K3" s="53"/>
      <c r="L3" s="53"/>
      <c r="M3" s="57"/>
    </row>
    <row r="4" spans="1:13" x14ac:dyDescent="0.3">
      <c r="A4" s="15"/>
      <c r="B4" s="16" t="s">
        <v>21</v>
      </c>
      <c r="C4" s="8" t="s">
        <v>22</v>
      </c>
      <c r="D4" s="17" t="s">
        <v>23</v>
      </c>
      <c r="F4" s="18" t="s">
        <v>21</v>
      </c>
      <c r="G4" s="19" t="s">
        <v>22</v>
      </c>
      <c r="H4" s="20" t="s">
        <v>23</v>
      </c>
      <c r="J4" s="21"/>
      <c r="K4" s="16" t="s">
        <v>21</v>
      </c>
      <c r="L4" s="19" t="s">
        <v>22</v>
      </c>
      <c r="M4" s="20" t="s">
        <v>23</v>
      </c>
    </row>
    <row r="5" spans="1:13" ht="67.8" customHeight="1" x14ac:dyDescent="0.35">
      <c r="A5" s="22" t="s">
        <v>24</v>
      </c>
      <c r="B5" s="5" t="s">
        <v>8</v>
      </c>
      <c r="C5" s="6" t="s">
        <v>25</v>
      </c>
      <c r="D5" s="23"/>
      <c r="F5" s="24" t="s">
        <v>26</v>
      </c>
      <c r="G5" s="25" t="s">
        <v>27</v>
      </c>
      <c r="H5" s="23">
        <v>4.9300000000000001E-9</v>
      </c>
      <c r="J5" s="47" t="s">
        <v>24</v>
      </c>
      <c r="K5" s="26" t="s">
        <v>29</v>
      </c>
      <c r="L5" s="27"/>
      <c r="M5" s="28">
        <f>D5/(4*H5*H6*H9)</f>
        <v>0</v>
      </c>
    </row>
    <row r="6" spans="1:13" ht="29.4" customHeight="1" x14ac:dyDescent="0.35">
      <c r="A6" s="59" t="s">
        <v>28</v>
      </c>
      <c r="B6" t="s">
        <v>38</v>
      </c>
      <c r="C6" s="3"/>
      <c r="D6" s="29"/>
      <c r="F6" s="24" t="s">
        <v>30</v>
      </c>
      <c r="G6" s="25" t="s">
        <v>31</v>
      </c>
      <c r="H6" s="23">
        <v>10</v>
      </c>
      <c r="J6" s="59" t="s">
        <v>28</v>
      </c>
      <c r="K6" s="45" t="s">
        <v>38</v>
      </c>
      <c r="L6" s="30"/>
      <c r="M6" s="31">
        <f>D6*M5</f>
        <v>0</v>
      </c>
    </row>
    <row r="7" spans="1:13" ht="30" customHeight="1" x14ac:dyDescent="0.35">
      <c r="A7" s="61"/>
      <c r="B7" s="5" t="s">
        <v>39</v>
      </c>
      <c r="C7" s="6"/>
      <c r="D7" s="23"/>
      <c r="F7" s="32" t="s">
        <v>32</v>
      </c>
      <c r="G7" s="3" t="s">
        <v>33</v>
      </c>
      <c r="H7" s="29">
        <v>603301446</v>
      </c>
      <c r="J7" s="61"/>
      <c r="K7" s="36" t="s">
        <v>39</v>
      </c>
      <c r="L7" s="37"/>
      <c r="M7" s="38">
        <f>D7*M5</f>
        <v>0</v>
      </c>
    </row>
    <row r="8" spans="1:13" ht="27.6" customHeight="1" x14ac:dyDescent="0.35">
      <c r="A8" s="59" t="s">
        <v>36</v>
      </c>
      <c r="B8" t="s">
        <v>40</v>
      </c>
      <c r="C8" s="3"/>
      <c r="D8" s="29"/>
      <c r="F8" s="32" t="s">
        <v>34</v>
      </c>
      <c r="G8" s="3"/>
      <c r="H8" s="29">
        <f>(8732510/600502230)*(1066040/1226278)</f>
        <v>1.2641803364126243E-2</v>
      </c>
      <c r="J8" s="59" t="s">
        <v>36</v>
      </c>
      <c r="K8" s="45" t="s">
        <v>40</v>
      </c>
      <c r="L8" s="30" t="s">
        <v>37</v>
      </c>
      <c r="M8" s="31">
        <f>2*D8*M5*H6</f>
        <v>0</v>
      </c>
    </row>
    <row r="9" spans="1:13" ht="16.2" thickBot="1" x14ac:dyDescent="0.4">
      <c r="A9" s="60"/>
      <c r="B9" s="39" t="s">
        <v>41</v>
      </c>
      <c r="C9" s="40"/>
      <c r="D9" s="41"/>
      <c r="F9" s="33" t="s">
        <v>35</v>
      </c>
      <c r="G9" s="34" t="s">
        <v>33</v>
      </c>
      <c r="H9" s="35">
        <f>H7*H8</f>
        <v>7626818.2496250272</v>
      </c>
      <c r="J9" s="60"/>
      <c r="K9" s="42" t="s">
        <v>41</v>
      </c>
      <c r="L9" s="34" t="s">
        <v>37</v>
      </c>
      <c r="M9" s="43">
        <f>2*D9*M5*H6</f>
        <v>0</v>
      </c>
    </row>
    <row r="10" spans="1:13" ht="16.8" customHeight="1" x14ac:dyDescent="0.3">
      <c r="J10" s="58"/>
      <c r="M10" s="46"/>
    </row>
    <row r="11" spans="1:13" x14ac:dyDescent="0.3">
      <c r="J11" s="58"/>
      <c r="M11" s="46"/>
    </row>
    <row r="12" spans="1:13" ht="15.6" customHeight="1" x14ac:dyDescent="0.3"/>
    <row r="14" spans="1:13" x14ac:dyDescent="0.3">
      <c r="A14" s="44"/>
      <c r="J14" s="44"/>
      <c r="M14" s="46"/>
    </row>
  </sheetData>
  <mergeCells count="9"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2B9-F3EB-4652-BD38-9CEDC80D3E86}">
  <dimension ref="A1:W14"/>
  <sheetViews>
    <sheetView tabSelected="1" topLeftCell="E1" workbookViewId="0">
      <selection activeCell="Y6" sqref="Y6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3.664062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3.77734375" customWidth="1"/>
    <col min="15" max="15" width="10.88671875" customWidth="1"/>
    <col min="16" max="16" width="10.6640625" bestFit="1" customWidth="1"/>
    <col min="18" max="18" width="3.88671875" customWidth="1"/>
    <col min="20" max="20" width="10.6640625" bestFit="1" customWidth="1"/>
    <col min="21" max="21" width="5.33203125" bestFit="1" customWidth="1"/>
    <col min="22" max="23" width="11.6640625" bestFit="1" customWidth="1"/>
  </cols>
  <sheetData>
    <row r="1" spans="1:23" x14ac:dyDescent="0.3">
      <c r="A1" s="1" t="s">
        <v>17</v>
      </c>
      <c r="B1" s="51" t="s">
        <v>42</v>
      </c>
      <c r="C1" s="51"/>
      <c r="D1" s="51"/>
      <c r="F1" s="1"/>
    </row>
    <row r="2" spans="1:23" ht="15" thickBot="1" x14ac:dyDescent="0.35"/>
    <row r="3" spans="1:23" x14ac:dyDescent="0.3">
      <c r="A3" s="52" t="s">
        <v>18</v>
      </c>
      <c r="B3" s="53"/>
      <c r="C3" s="54"/>
      <c r="D3" s="55"/>
      <c r="F3" s="56" t="s">
        <v>19</v>
      </c>
      <c r="G3" s="53"/>
      <c r="H3" s="57"/>
      <c r="J3" s="56" t="s">
        <v>20</v>
      </c>
      <c r="K3" s="53"/>
      <c r="L3" s="53"/>
      <c r="M3" s="57"/>
      <c r="O3" s="62" t="s">
        <v>43</v>
      </c>
      <c r="P3" s="62"/>
      <c r="Q3" s="62"/>
      <c r="S3" s="64" t="s">
        <v>44</v>
      </c>
      <c r="T3" s="65"/>
      <c r="U3" s="65"/>
      <c r="V3" s="65"/>
      <c r="W3" s="66"/>
    </row>
    <row r="4" spans="1:23" x14ac:dyDescent="0.3">
      <c r="A4" s="15"/>
      <c r="B4" s="16" t="s">
        <v>21</v>
      </c>
      <c r="C4" s="8" t="s">
        <v>22</v>
      </c>
      <c r="D4" s="17" t="s">
        <v>23</v>
      </c>
      <c r="F4" s="18" t="s">
        <v>21</v>
      </c>
      <c r="G4" s="19" t="s">
        <v>22</v>
      </c>
      <c r="H4" s="20" t="s">
        <v>23</v>
      </c>
      <c r="J4" s="21"/>
      <c r="K4" s="16" t="s">
        <v>21</v>
      </c>
      <c r="L4" s="19" t="s">
        <v>22</v>
      </c>
      <c r="M4" s="20" t="s">
        <v>23</v>
      </c>
      <c r="O4" s="15"/>
      <c r="P4" s="16" t="s">
        <v>21</v>
      </c>
      <c r="Q4" s="17" t="s">
        <v>23</v>
      </c>
      <c r="S4" s="21"/>
      <c r="T4" s="16" t="s">
        <v>21</v>
      </c>
      <c r="U4" s="19" t="s">
        <v>22</v>
      </c>
      <c r="V4" s="68" t="s">
        <v>45</v>
      </c>
      <c r="W4" s="20" t="s">
        <v>46</v>
      </c>
    </row>
    <row r="5" spans="1:23" ht="67.8" customHeight="1" x14ac:dyDescent="0.35">
      <c r="A5" s="63" t="s">
        <v>24</v>
      </c>
      <c r="B5" s="5" t="s">
        <v>8</v>
      </c>
      <c r="C5" s="6" t="s">
        <v>25</v>
      </c>
      <c r="D5" s="23">
        <v>58556.6</v>
      </c>
      <c r="F5" s="24" t="s">
        <v>26</v>
      </c>
      <c r="G5" s="25" t="s">
        <v>27</v>
      </c>
      <c r="H5" s="23">
        <v>4.9300000000000001E-9</v>
      </c>
      <c r="J5" s="63" t="s">
        <v>24</v>
      </c>
      <c r="K5" s="26" t="s">
        <v>29</v>
      </c>
      <c r="L5" s="27"/>
      <c r="M5" s="28">
        <f>D5/(4*H5*H6*H9)</f>
        <v>38933.688014186569</v>
      </c>
      <c r="O5" s="63" t="s">
        <v>24</v>
      </c>
      <c r="P5" s="5" t="s">
        <v>8</v>
      </c>
      <c r="Q5" s="23">
        <v>1.9810499999999998E-3</v>
      </c>
      <c r="S5" s="63" t="s">
        <v>24</v>
      </c>
      <c r="T5" s="26" t="s">
        <v>29</v>
      </c>
      <c r="U5" s="27"/>
      <c r="V5" s="69">
        <f>(D5-2*Q5)/(4*H5*H6*H9)</f>
        <v>38933.685379826558</v>
      </c>
      <c r="W5" s="70">
        <f>(D5+2*Q5)/(4*H5*H6*H9)</f>
        <v>38933.690648546581</v>
      </c>
    </row>
    <row r="6" spans="1:23" ht="29.4" customHeight="1" x14ac:dyDescent="0.35">
      <c r="A6" s="59" t="s">
        <v>28</v>
      </c>
      <c r="B6" t="s">
        <v>38</v>
      </c>
      <c r="C6" s="3"/>
      <c r="D6" s="29">
        <v>23.747</v>
      </c>
      <c r="F6" s="24" t="s">
        <v>30</v>
      </c>
      <c r="G6" s="25" t="s">
        <v>31</v>
      </c>
      <c r="H6" s="23">
        <v>10</v>
      </c>
      <c r="J6" s="59" t="s">
        <v>28</v>
      </c>
      <c r="K6" s="45" t="s">
        <v>38</v>
      </c>
      <c r="L6" s="30"/>
      <c r="M6" s="31">
        <f>D6*M5</f>
        <v>924558.28927288845</v>
      </c>
      <c r="O6" s="59" t="s">
        <v>28</v>
      </c>
      <c r="P6" t="s">
        <v>38</v>
      </c>
      <c r="Q6" s="29">
        <v>3.8511800000000001E-3</v>
      </c>
      <c r="S6" s="59" t="s">
        <v>28</v>
      </c>
      <c r="T6" s="67" t="s">
        <v>38</v>
      </c>
      <c r="U6" s="30"/>
      <c r="V6" s="71">
        <f>(D6-2*Q6)*M5</f>
        <v>924258.40799167554</v>
      </c>
      <c r="W6" s="31">
        <f>(D6+2*Q6)*M5</f>
        <v>924858.17055410135</v>
      </c>
    </row>
    <row r="7" spans="1:23" ht="30" customHeight="1" x14ac:dyDescent="0.35">
      <c r="A7" s="61"/>
      <c r="B7" s="5" t="s">
        <v>39</v>
      </c>
      <c r="C7" s="6"/>
      <c r="D7" s="23">
        <v>6.59E-2</v>
      </c>
      <c r="F7" s="32" t="s">
        <v>32</v>
      </c>
      <c r="G7" s="3" t="s">
        <v>33</v>
      </c>
      <c r="H7" s="29">
        <v>603301446</v>
      </c>
      <c r="J7" s="61"/>
      <c r="K7" s="36" t="s">
        <v>39</v>
      </c>
      <c r="L7" s="37"/>
      <c r="M7" s="38">
        <f>D7*M5</f>
        <v>2565.7300401348948</v>
      </c>
      <c r="O7" s="61"/>
      <c r="P7" s="5" t="s">
        <v>39</v>
      </c>
      <c r="Q7" s="23">
        <v>5.3430800000000001E-3</v>
      </c>
      <c r="S7" s="61"/>
      <c r="T7" s="36" t="s">
        <v>39</v>
      </c>
      <c r="U7" s="37"/>
      <c r="V7" s="72">
        <f>(D7-2*Q7)*M5</f>
        <v>2149.678420625215</v>
      </c>
      <c r="W7" s="38">
        <f>(D7+2*Q7)*M5</f>
        <v>2981.781659644575</v>
      </c>
    </row>
    <row r="8" spans="1:23" ht="27.6" customHeight="1" x14ac:dyDescent="0.35">
      <c r="A8" s="59" t="s">
        <v>36</v>
      </c>
      <c r="B8" t="s">
        <v>40</v>
      </c>
      <c r="C8" s="3"/>
      <c r="D8" s="29">
        <v>5.2130999999999998</v>
      </c>
      <c r="F8" s="32" t="s">
        <v>34</v>
      </c>
      <c r="G8" s="3"/>
      <c r="H8" s="29">
        <f>(8732510/600502230)*(1066040/1226278)</f>
        <v>1.2641803364126243E-2</v>
      </c>
      <c r="J8" s="59" t="s">
        <v>36</v>
      </c>
      <c r="K8" s="45" t="s">
        <v>40</v>
      </c>
      <c r="L8" s="30" t="s">
        <v>37</v>
      </c>
      <c r="M8" s="31">
        <f>2*D8*M5*H6</f>
        <v>4059304.1797351204</v>
      </c>
      <c r="O8" s="59" t="s">
        <v>36</v>
      </c>
      <c r="P8" t="s">
        <v>40</v>
      </c>
      <c r="Q8" s="29">
        <v>2.1389400000000002E-3</v>
      </c>
      <c r="S8" s="59" t="s">
        <v>36</v>
      </c>
      <c r="T8" s="67" t="s">
        <v>40</v>
      </c>
      <c r="U8" s="30" t="s">
        <v>37</v>
      </c>
      <c r="V8" s="71">
        <f>2*(D8-2*Q8)*M5*H6</f>
        <v>4055973.1068294775</v>
      </c>
      <c r="W8" s="31">
        <f>2*(D8+2*Q8)*M5*H6</f>
        <v>4062635.2526407624</v>
      </c>
    </row>
    <row r="9" spans="1:23" ht="16.2" thickBot="1" x14ac:dyDescent="0.4">
      <c r="A9" s="60"/>
      <c r="B9" s="39" t="s">
        <v>41</v>
      </c>
      <c r="C9" s="40"/>
      <c r="D9" s="41">
        <v>2.01E-2</v>
      </c>
      <c r="F9" s="33" t="s">
        <v>35</v>
      </c>
      <c r="G9" s="34" t="s">
        <v>33</v>
      </c>
      <c r="H9" s="35">
        <f>H7*H8</f>
        <v>7626818.2496250272</v>
      </c>
      <c r="J9" s="60"/>
      <c r="K9" s="42" t="s">
        <v>41</v>
      </c>
      <c r="L9" s="34" t="s">
        <v>37</v>
      </c>
      <c r="M9" s="43">
        <f>2*D9*M5*H6</f>
        <v>15651.342581703</v>
      </c>
      <c r="O9" s="60"/>
      <c r="P9" s="39" t="s">
        <v>41</v>
      </c>
      <c r="Q9" s="41">
        <v>5.0642899999999999E-3</v>
      </c>
      <c r="S9" s="60"/>
      <c r="T9" s="42" t="s">
        <v>41</v>
      </c>
      <c r="U9" s="34" t="s">
        <v>37</v>
      </c>
      <c r="V9" s="73">
        <f>2*(D9-2*Q9)*M5*H6</f>
        <v>7764.4831067684045</v>
      </c>
      <c r="W9" s="43">
        <f>2*(D9+2*Q9)*M5*H6</f>
        <v>23538.202056637598</v>
      </c>
    </row>
    <row r="10" spans="1:23" ht="16.8" customHeight="1" x14ac:dyDescent="0.3">
      <c r="J10" s="58"/>
      <c r="M10" s="46"/>
    </row>
    <row r="11" spans="1:23" x14ac:dyDescent="0.3">
      <c r="J11" s="58"/>
      <c r="M11" s="46"/>
    </row>
    <row r="12" spans="1:23" ht="15.6" customHeight="1" x14ac:dyDescent="0.3"/>
    <row r="14" spans="1:23" x14ac:dyDescent="0.3">
      <c r="A14" s="44"/>
      <c r="J14" s="44"/>
      <c r="M14" s="46"/>
    </row>
  </sheetData>
  <mergeCells count="15">
    <mergeCell ref="O6:O7"/>
    <mergeCell ref="O8:O9"/>
    <mergeCell ref="O3:Q3"/>
    <mergeCell ref="S6:S7"/>
    <mergeCell ref="S8:S9"/>
    <mergeCell ref="S3:W3"/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 results</vt:lpstr>
      <vt:lpstr>calc templ</vt:lpstr>
      <vt:lpstr>05.three_epoch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Pham,Kasey Khanh</cp:lastModifiedBy>
  <dcterms:created xsi:type="dcterms:W3CDTF">2024-03-05T05:02:54Z</dcterms:created>
  <dcterms:modified xsi:type="dcterms:W3CDTF">2024-03-08T03:31:06Z</dcterms:modified>
</cp:coreProperties>
</file>