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pruned_snps/models/"/>
    </mc:Choice>
  </mc:AlternateContent>
  <xr:revisionPtr revIDLastSave="1015" documentId="11_F25DC773A252ABDACC1048CC295F61E45BDE58E6" xr6:coauthVersionLast="47" xr6:coauthVersionMax="47" xr10:uidLastSave="{0B41AC20-5B17-4999-B47B-FD0504BB46B5}"/>
  <bookViews>
    <workbookView xWindow="1308" yWindow="-108" windowWidth="21840" windowHeight="13176" xr2:uid="{00000000-000D-0000-FFFF-FFFF00000000}"/>
  </bookViews>
  <sheets>
    <sheet name="all model results" sheetId="1" r:id="rId1"/>
    <sheet name="calc templ" sheetId="8" r:id="rId2"/>
    <sheet name="12.1 calcs" sheetId="2" r:id="rId3"/>
    <sheet name="12.2 calcs" sheetId="9" r:id="rId4"/>
    <sheet name="12.3 calcs" sheetId="13" r:id="rId5"/>
    <sheet name="8 calcs" sheetId="10" r:id="rId6"/>
    <sheet name="17 calcs" sheetId="11" r:id="rId7"/>
    <sheet name="11 calc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3" l="1"/>
  <c r="H9" i="13" s="1"/>
  <c r="M5" i="13" s="1"/>
  <c r="H9" i="12"/>
  <c r="M5" i="12" s="1"/>
  <c r="H8" i="12"/>
  <c r="H9" i="11"/>
  <c r="M5" i="11" s="1"/>
  <c r="H8" i="11"/>
  <c r="M11" i="10"/>
  <c r="M11" i="9"/>
  <c r="M10" i="9"/>
  <c r="M11" i="8"/>
  <c r="M10" i="8"/>
  <c r="H9" i="10"/>
  <c r="M5" i="10" s="1"/>
  <c r="H8" i="10"/>
  <c r="H9" i="9"/>
  <c r="M5" i="9" s="1"/>
  <c r="H8" i="9"/>
  <c r="H9" i="2"/>
  <c r="M5" i="2" s="1"/>
  <c r="H8" i="2"/>
  <c r="H8" i="8"/>
  <c r="H9" i="8" s="1"/>
  <c r="M5" i="8" s="1"/>
  <c r="M13" i="8" s="1"/>
  <c r="M14" i="13" l="1"/>
  <c r="M13" i="13"/>
  <c r="M7" i="13"/>
  <c r="M10" i="13" s="1"/>
  <c r="M12" i="13"/>
  <c r="M6" i="13"/>
  <c r="M11" i="13" s="1"/>
  <c r="M9" i="13"/>
  <c r="M8" i="13"/>
  <c r="M14" i="12"/>
  <c r="M13" i="12"/>
  <c r="M7" i="12"/>
  <c r="M12" i="12"/>
  <c r="M6" i="12"/>
  <c r="M9" i="12"/>
  <c r="M8" i="12"/>
  <c r="M14" i="11"/>
  <c r="M13" i="11"/>
  <c r="M7" i="11"/>
  <c r="M10" i="11" s="1"/>
  <c r="M12" i="11"/>
  <c r="M6" i="11"/>
  <c r="M11" i="11" s="1"/>
  <c r="M8" i="11"/>
  <c r="M9" i="11"/>
  <c r="M14" i="10"/>
  <c r="M13" i="10"/>
  <c r="M7" i="10"/>
  <c r="M10" i="10" s="1"/>
  <c r="M12" i="10"/>
  <c r="M6" i="10"/>
  <c r="M8" i="10"/>
  <c r="M9" i="10"/>
  <c r="M14" i="9"/>
  <c r="M13" i="9"/>
  <c r="M7" i="9"/>
  <c r="M12" i="9"/>
  <c r="M6" i="9"/>
  <c r="M9" i="9"/>
  <c r="M8" i="9"/>
  <c r="M14" i="2"/>
  <c r="M8" i="2"/>
  <c r="M11" i="2" s="1"/>
  <c r="M13" i="2"/>
  <c r="M7" i="2"/>
  <c r="M12" i="2"/>
  <c r="M6" i="2"/>
  <c r="M9" i="2"/>
  <c r="M10" i="2" s="1"/>
  <c r="M6" i="8"/>
  <c r="M7" i="8"/>
  <c r="M8" i="8"/>
  <c r="M9" i="8"/>
  <c r="M14" i="8"/>
  <c r="M12" i="8"/>
  <c r="M10" i="12" l="1"/>
  <c r="M11" i="12"/>
</calcChain>
</file>

<file path=xl/sharedStrings.xml><?xml version="1.0" encoding="utf-8"?>
<sst xmlns="http://schemas.openxmlformats.org/spreadsheetml/2006/main" count="484" uniqueCount="103">
  <si>
    <t>Model</t>
  </si>
  <si>
    <t>Run 1</t>
  </si>
  <si>
    <t>Run 2</t>
  </si>
  <si>
    <t>Run 3</t>
  </si>
  <si>
    <t>Run 4</t>
  </si>
  <si>
    <t>Run 5</t>
  </si>
  <si>
    <t>LOG LIKELIHOODS</t>
  </si>
  <si>
    <t>AIC SCORES</t>
  </si>
  <si>
    <t>BEST MODEL PARAMETERS</t>
  </si>
  <si>
    <t>nu1a</t>
  </si>
  <si>
    <t>nu2a</t>
  </si>
  <si>
    <t>nu1b</t>
  </si>
  <si>
    <t>nu2b</t>
  </si>
  <si>
    <t>m12</t>
  </si>
  <si>
    <t>m21</t>
  </si>
  <si>
    <t>T1</t>
  </si>
  <si>
    <t>T2</t>
  </si>
  <si>
    <t>T3</t>
  </si>
  <si>
    <t>01.no_mig</t>
  </si>
  <si>
    <t>02.sym_mig</t>
  </si>
  <si>
    <t>03.asym_mig</t>
  </si>
  <si>
    <t>04.no_mig_size</t>
  </si>
  <si>
    <t>05.sym_mig_size</t>
  </si>
  <si>
    <t>06.asym_mig_size</t>
  </si>
  <si>
    <t>07.sec_contact_sym_mig</t>
  </si>
  <si>
    <t>08.sec_contact_asym_mig</t>
  </si>
  <si>
    <t>09.anc_sym_mig</t>
  </si>
  <si>
    <t>10.anc_asym_mig</t>
  </si>
  <si>
    <t>11.sec_contact_sym_mig_size</t>
  </si>
  <si>
    <t>12.sec_contact_asym_mig_size</t>
  </si>
  <si>
    <t>13.anc_sym_mig_size</t>
  </si>
  <si>
    <t>14.anc_asym_mig_size</t>
  </si>
  <si>
    <t>17.sec_contact_sym_mig_three_epoch</t>
  </si>
  <si>
    <t>18.sec_contact_asym_mig_three_epoch</t>
  </si>
  <si>
    <t>19.sec_contact_sym_mig_size_three_epoch</t>
  </si>
  <si>
    <t>20.sec_contact_asym_mig_size_three_epoch</t>
  </si>
  <si>
    <t>BEST MODEL RUN</t>
  </si>
  <si>
    <t>Run 4 Round 4 Rep 3</t>
  </si>
  <si>
    <t>Run 3 Round 4 Rep 23</t>
  </si>
  <si>
    <t>theta</t>
  </si>
  <si>
    <t>Run 5 Round 4 Rep 12</t>
  </si>
  <si>
    <t>Run 4 Round 4 Rep 6</t>
  </si>
  <si>
    <t>Run 5 Round 4 Rep 7</t>
  </si>
  <si>
    <t>Run 4 Round 4 Rep 33</t>
  </si>
  <si>
    <t>Run1 Round 4 Rep 32</t>
  </si>
  <si>
    <t>Run 5 Round 4 Rep 8</t>
  </si>
  <si>
    <t>Run 2 Round 4 Rep 25</t>
  </si>
  <si>
    <t>Run 1 Round 4 Rep 33</t>
  </si>
  <si>
    <t>Run 3 Round 4 Rep 16</t>
  </si>
  <si>
    <t>Run 1 Round 4 Rep 39</t>
  </si>
  <si>
    <t>Run 4 Round 4 Rep 38</t>
  </si>
  <si>
    <t>Run 2 Round 4 Rep 29</t>
  </si>
  <si>
    <t>Run 3 Round 4 Rep 31</t>
  </si>
  <si>
    <t>Run 2 Round 4 Rep 37</t>
  </si>
  <si>
    <t>Run 4 Round 4 Rep 27</t>
  </si>
  <si>
    <t>Run 2 Round 4 Rep 31</t>
  </si>
  <si>
    <t>Run 2 Round 4 Rep 38</t>
  </si>
  <si>
    <t>Parameters</t>
  </si>
  <si>
    <t>Pop'n Size</t>
  </si>
  <si>
    <t>Migration</t>
  </si>
  <si>
    <t>Time</t>
  </si>
  <si>
    <t>Mutation</t>
  </si>
  <si>
    <t>OPTIMIZED MODEL PARAMETERS</t>
  </si>
  <si>
    <t>Values</t>
  </si>
  <si>
    <t>ASSUMED PARAMETERS</t>
  </si>
  <si>
    <t>DERIVED PARAMETERS</t>
  </si>
  <si>
    <r>
      <t>nu</t>
    </r>
    <r>
      <rPr>
        <vertAlign val="subscript"/>
        <sz val="11"/>
        <color theme="1"/>
        <rFont val="Calibri"/>
        <family val="2"/>
        <scheme val="minor"/>
      </rPr>
      <t>1a</t>
    </r>
  </si>
  <si>
    <r>
      <t>nu</t>
    </r>
    <r>
      <rPr>
        <vertAlign val="subscript"/>
        <sz val="11"/>
        <color theme="1"/>
        <rFont val="Calibri"/>
        <family val="2"/>
        <scheme val="minor"/>
      </rPr>
      <t>2a</t>
    </r>
  </si>
  <si>
    <r>
      <t>nu</t>
    </r>
    <r>
      <rPr>
        <vertAlign val="subscript"/>
        <sz val="11"/>
        <color theme="1"/>
        <rFont val="Calibri"/>
        <family val="2"/>
        <scheme val="minor"/>
      </rPr>
      <t>1b</t>
    </r>
  </si>
  <si>
    <r>
      <t>nu</t>
    </r>
    <r>
      <rPr>
        <vertAlign val="subscript"/>
        <sz val="11"/>
        <color theme="1"/>
        <rFont val="Calibri"/>
        <family val="2"/>
        <scheme val="minor"/>
      </rPr>
      <t>2b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</si>
  <si>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</si>
  <si>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</si>
  <si>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</si>
  <si>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</si>
  <si>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</si>
  <si>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ref</t>
    </r>
  </si>
  <si>
    <t>Units</t>
  </si>
  <si>
    <r>
      <t xml:space="preserve"> bp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</si>
  <si>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yr</t>
  </si>
  <si>
    <t>generation time</t>
  </si>
  <si>
    <r>
      <t>gen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</si>
  <si>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</si>
  <si>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</si>
  <si>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t>ind/gen</t>
  </si>
  <si>
    <t>yr/gen</t>
  </si>
  <si>
    <t>mu</t>
  </si>
  <si>
    <t>L</t>
  </si>
  <si>
    <t>bp</t>
  </si>
  <si>
    <t>genome size</t>
  </si>
  <si>
    <t>scaling factor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</si>
  <si>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</si>
  <si>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</si>
  <si>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</si>
  <si>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t>MODEL:</t>
  </si>
  <si>
    <t>sec contact, asym migr, size change</t>
  </si>
  <si>
    <t>SIZE</t>
  </si>
  <si>
    <t>sec contact, asym migr</t>
  </si>
  <si>
    <t>sec contact, sym migr, 3 epoch</t>
  </si>
  <si>
    <t>sec contact, sym migr, size ch</t>
  </si>
  <si>
    <t>TYPE:</t>
  </si>
  <si>
    <t>Run 9 Round 4 Rep 11</t>
  </si>
  <si>
    <t>Run 10 Round 4 Rep 34</t>
  </si>
  <si>
    <t>Run 10 Round 4 Rep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</si>
</sst>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 applyAlignment="1">
      <alignment horizontal="center"/>
    </xf>
    <xf numFmtId="0" fontId="0" fillId="2" borderId="0" xfId="0" applyFill="1"/>
    <xf numFmtId="0" fontId="1" fillId="0" borderId="10" xfId="0" applyFont="1" applyBorder="1"/>
    <xf numFmtId="0" fontId="0" fillId="2" borderId="6" xfId="0" applyFill="1" applyBorder="1"/>
    <xf numFmtId="0" fontId="0" fillId="2" borderId="5" xfId="0" applyFill="1" applyBorder="1"/>
    <xf numFmtId="0" fontId="0" fillId="2" borderId="8" xfId="0" applyFill="1" applyBorder="1"/>
    <xf numFmtId="0" fontId="0" fillId="3" borderId="0" xfId="0" applyFill="1"/>
    <xf numFmtId="0" fontId="0" fillId="4" borderId="5" xfId="0" applyFill="1" applyBorder="1"/>
    <xf numFmtId="0" fontId="0" fillId="4" borderId="0" xfId="0" applyFill="1"/>
    <xf numFmtId="0" fontId="0" fillId="3" borderId="6" xfId="0" applyFill="1" applyBorder="1"/>
    <xf numFmtId="0" fontId="0" fillId="5" borderId="6" xfId="0" applyFill="1" applyBorder="1"/>
    <xf numFmtId="0" fontId="0" fillId="5" borderId="5" xfId="0" applyFill="1" applyBorder="1"/>
    <xf numFmtId="0" fontId="0" fillId="6" borderId="0" xfId="0" applyFill="1"/>
    <xf numFmtId="0" fontId="0" fillId="7" borderId="0" xfId="0" applyFill="1"/>
    <xf numFmtId="0" fontId="0" fillId="7" borderId="5" xfId="0" applyFill="1" applyBorder="1"/>
    <xf numFmtId="0" fontId="0" fillId="8" borderId="8" xfId="0" applyFill="1" applyBorder="1"/>
    <xf numFmtId="0" fontId="0" fillId="8" borderId="0" xfId="0" applyFill="1"/>
    <xf numFmtId="0" fontId="0" fillId="8" borderId="6" xfId="0" applyFill="1" applyBorder="1"/>
    <xf numFmtId="0" fontId="0" fillId="9" borderId="0" xfId="0" applyFill="1"/>
    <xf numFmtId="0" fontId="1" fillId="0" borderId="0" xfId="0" applyFont="1"/>
    <xf numFmtId="0" fontId="1" fillId="0" borderId="12" xfId="0" applyFont="1" applyBorder="1"/>
    <xf numFmtId="0" fontId="0" fillId="0" borderId="18" xfId="0" applyBorder="1"/>
    <xf numFmtId="0" fontId="1" fillId="0" borderId="19" xfId="0" applyFont="1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0" xfId="0" applyBorder="1"/>
    <xf numFmtId="0" fontId="1" fillId="0" borderId="27" xfId="0" applyFont="1" applyBorder="1"/>
    <xf numFmtId="0" fontId="1" fillId="0" borderId="28" xfId="0" applyFont="1" applyBorder="1"/>
    <xf numFmtId="0" fontId="0" fillId="0" borderId="29" xfId="0" applyBorder="1"/>
    <xf numFmtId="0" fontId="0" fillId="0" borderId="28" xfId="0" applyBorder="1"/>
    <xf numFmtId="0" fontId="0" fillId="0" borderId="27" xfId="0" applyBorder="1"/>
    <xf numFmtId="0" fontId="0" fillId="2" borderId="11" xfId="0" applyFill="1" applyBorder="1"/>
    <xf numFmtId="0" fontId="0" fillId="2" borderId="12" xfId="0" applyFill="1" applyBorder="1"/>
    <xf numFmtId="0" fontId="0" fillId="11" borderId="0" xfId="0" applyFill="1"/>
    <xf numFmtId="0" fontId="0" fillId="11" borderId="6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29" xfId="0" applyFill="1" applyBorder="1"/>
    <xf numFmtId="0" fontId="0" fillId="11" borderId="23" xfId="0" applyFill="1" applyBorder="1"/>
    <xf numFmtId="0" fontId="0" fillId="11" borderId="24" xfId="0" applyFill="1" applyBorder="1"/>
    <xf numFmtId="0" fontId="0" fillId="11" borderId="22" xfId="0" applyFill="1" applyBorder="1"/>
    <xf numFmtId="0" fontId="0" fillId="0" borderId="27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32" xfId="0" applyFont="1" applyBorder="1" applyAlignment="1">
      <alignment horizontal="right" vertical="center" textRotation="90"/>
    </xf>
    <xf numFmtId="4" fontId="0" fillId="2" borderId="19" xfId="0" applyNumberFormat="1" applyFill="1" applyBorder="1"/>
    <xf numFmtId="4" fontId="0" fillId="11" borderId="21" xfId="0" applyNumberFormat="1" applyFill="1" applyBorder="1"/>
    <xf numFmtId="4" fontId="0" fillId="11" borderId="28" xfId="0" applyNumberFormat="1" applyFill="1" applyBorder="1"/>
    <xf numFmtId="4" fontId="0" fillId="11" borderId="31" xfId="0" applyNumberFormat="1" applyFill="1" applyBorder="1"/>
    <xf numFmtId="4" fontId="0" fillId="11" borderId="24" xfId="0" applyNumberFormat="1" applyFill="1" applyBorder="1"/>
    <xf numFmtId="0" fontId="0" fillId="0" borderId="37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30" xfId="0" applyFont="1" applyFill="1" applyBorder="1" applyAlignment="1">
      <alignment horizontal="center"/>
    </xf>
    <xf numFmtId="0" fontId="2" fillId="10" borderId="26" xfId="0" applyFont="1" applyFill="1" applyBorder="1" applyAlignment="1">
      <alignment horizontal="center"/>
    </xf>
    <xf numFmtId="0" fontId="1" fillId="0" borderId="36" xfId="0" applyFont="1" applyBorder="1" applyAlignment="1">
      <alignment horizontal="right" vertical="center" textRotation="90"/>
    </xf>
    <xf numFmtId="0" fontId="1" fillId="0" borderId="33" xfId="0" applyFont="1" applyBorder="1" applyAlignment="1">
      <alignment horizontal="right" vertical="center" textRotation="90"/>
    </xf>
    <xf numFmtId="0" fontId="1" fillId="0" borderId="34" xfId="0" applyFont="1" applyBorder="1" applyAlignment="1">
      <alignment horizontal="right" vertical="center" textRotation="90"/>
    </xf>
    <xf numFmtId="0" fontId="1" fillId="0" borderId="35" xfId="0" applyFont="1" applyBorder="1" applyAlignment="1">
      <alignment horizontal="right" vertical="center" textRotation="90"/>
    </xf>
    <xf numFmtId="0" fontId="2" fillId="10" borderId="1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6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workbookViewId="0">
      <selection activeCell="C14" sqref="C14"/>
    </sheetView>
  </sheetViews>
  <sheetFormatPr defaultRowHeight="14.4" x14ac:dyDescent="0.3"/>
  <cols>
    <col min="1" max="1" width="40.21875" bestFit="1" customWidth="1"/>
    <col min="2" max="5" width="9.6640625" bestFit="1" customWidth="1"/>
    <col min="12" max="12" width="19.88671875" bestFit="1" customWidth="1"/>
    <col min="13" max="13" width="9" bestFit="1" customWidth="1"/>
    <col min="14" max="14" width="7" customWidth="1"/>
    <col min="15" max="17" width="7" bestFit="1" customWidth="1"/>
    <col min="18" max="18" width="8" bestFit="1" customWidth="1"/>
    <col min="19" max="19" width="8.33203125" customWidth="1"/>
    <col min="20" max="20" width="8" bestFit="1" customWidth="1"/>
    <col min="21" max="21" width="7" bestFit="1" customWidth="1"/>
    <col min="22" max="22" width="6.88671875" customWidth="1"/>
  </cols>
  <sheetData>
    <row r="1" spans="1:22" x14ac:dyDescent="0.3">
      <c r="A1" s="1" t="s">
        <v>0</v>
      </c>
      <c r="B1" s="65" t="s">
        <v>6</v>
      </c>
      <c r="C1" s="66"/>
      <c r="D1" s="66"/>
      <c r="E1" s="66"/>
      <c r="F1" s="67"/>
      <c r="G1" s="65" t="s">
        <v>7</v>
      </c>
      <c r="H1" s="66"/>
      <c r="I1" s="66"/>
      <c r="J1" s="66"/>
      <c r="K1" s="67"/>
      <c r="L1" s="12" t="s">
        <v>36</v>
      </c>
      <c r="M1" s="68" t="s">
        <v>8</v>
      </c>
      <c r="N1" s="66"/>
      <c r="O1" s="66"/>
      <c r="P1" s="66"/>
      <c r="Q1" s="66"/>
      <c r="R1" s="66"/>
      <c r="S1" s="66"/>
      <c r="T1" s="66"/>
      <c r="U1" s="66"/>
      <c r="V1" s="67"/>
    </row>
    <row r="2" spans="1:22" x14ac:dyDescent="0.3">
      <c r="A2" s="3"/>
      <c r="B2" s="9" t="s">
        <v>1</v>
      </c>
      <c r="C2" s="10" t="s">
        <v>2</v>
      </c>
      <c r="D2" s="10" t="s">
        <v>3</v>
      </c>
      <c r="E2" s="10" t="s">
        <v>4</v>
      </c>
      <c r="F2" s="11" t="s">
        <v>5</v>
      </c>
      <c r="G2" s="9" t="s">
        <v>1</v>
      </c>
      <c r="H2" s="10" t="s">
        <v>2</v>
      </c>
      <c r="I2" s="10" t="s">
        <v>3</v>
      </c>
      <c r="J2" s="10" t="s">
        <v>4</v>
      </c>
      <c r="K2" s="11" t="s">
        <v>5</v>
      </c>
      <c r="L2" s="10"/>
      <c r="M2" s="14" t="s">
        <v>39</v>
      </c>
      <c r="N2" s="10" t="s">
        <v>9</v>
      </c>
      <c r="O2" s="10" t="s">
        <v>10</v>
      </c>
      <c r="P2" s="10" t="s">
        <v>11</v>
      </c>
      <c r="Q2" s="10" t="s">
        <v>12</v>
      </c>
      <c r="R2" s="10" t="s">
        <v>13</v>
      </c>
      <c r="S2" s="10" t="s">
        <v>14</v>
      </c>
      <c r="T2" s="10" t="s">
        <v>15</v>
      </c>
      <c r="U2" s="10" t="s">
        <v>16</v>
      </c>
      <c r="V2" s="11" t="s">
        <v>17</v>
      </c>
    </row>
    <row r="3" spans="1:22" x14ac:dyDescent="0.3">
      <c r="A3" s="2" t="s">
        <v>18</v>
      </c>
      <c r="B3" s="4">
        <v>-29083.49</v>
      </c>
      <c r="C3">
        <v>-32715.47</v>
      </c>
      <c r="D3">
        <v>-29089</v>
      </c>
      <c r="E3" s="13">
        <v>-29080.13</v>
      </c>
      <c r="F3" s="5">
        <v>-29094.87</v>
      </c>
      <c r="G3" s="4">
        <v>58172.98</v>
      </c>
      <c r="H3">
        <v>65436.94</v>
      </c>
      <c r="I3">
        <v>58184</v>
      </c>
      <c r="J3" s="28">
        <v>58166.26</v>
      </c>
      <c r="K3" s="5">
        <v>58195.74</v>
      </c>
      <c r="L3" t="s">
        <v>37</v>
      </c>
      <c r="M3" s="4">
        <v>34725.47</v>
      </c>
      <c r="N3">
        <v>0.10680000000000001</v>
      </c>
      <c r="O3">
        <v>3.7900000000000003E-2</v>
      </c>
      <c r="T3">
        <v>0.01</v>
      </c>
      <c r="V3" s="5"/>
    </row>
    <row r="4" spans="1:22" x14ac:dyDescent="0.3">
      <c r="A4" s="2" t="s">
        <v>19</v>
      </c>
      <c r="B4" s="4">
        <v>-40240.230000000003</v>
      </c>
      <c r="C4">
        <v>-22103.01</v>
      </c>
      <c r="D4">
        <v>-30146.68</v>
      </c>
      <c r="E4" s="13">
        <v>-21788.45</v>
      </c>
      <c r="F4" s="5">
        <v>-33166.379999999997</v>
      </c>
      <c r="G4" s="4">
        <v>80488.460000000006</v>
      </c>
      <c r="H4">
        <v>44214.02</v>
      </c>
      <c r="I4">
        <v>60301.36</v>
      </c>
      <c r="J4" s="24">
        <v>43584.9</v>
      </c>
      <c r="K4" s="5">
        <v>66340.759999999995</v>
      </c>
      <c r="L4" t="s">
        <v>43</v>
      </c>
      <c r="M4" s="4">
        <v>60765.03</v>
      </c>
      <c r="N4">
        <v>9.7799999999999998E-2</v>
      </c>
      <c r="O4">
        <v>3.39E-2</v>
      </c>
      <c r="R4">
        <v>28.9559</v>
      </c>
      <c r="T4">
        <v>6.88E-2</v>
      </c>
      <c r="V4" s="5"/>
    </row>
    <row r="5" spans="1:22" x14ac:dyDescent="0.3">
      <c r="A5" s="2" t="s">
        <v>20</v>
      </c>
      <c r="B5" s="16">
        <v>-23025.51</v>
      </c>
      <c r="C5">
        <v>-32473.9</v>
      </c>
      <c r="D5">
        <v>-23226.240000000002</v>
      </c>
      <c r="E5">
        <v>-27180.58</v>
      </c>
      <c r="F5" s="5">
        <v>-28629.49</v>
      </c>
      <c r="G5" s="26">
        <v>46061.02</v>
      </c>
      <c r="H5">
        <v>64957.8</v>
      </c>
      <c r="I5">
        <v>46462.48</v>
      </c>
      <c r="J5">
        <v>54371.16</v>
      </c>
      <c r="K5" s="5">
        <v>57268.98</v>
      </c>
      <c r="L5" t="s">
        <v>44</v>
      </c>
      <c r="M5" s="4">
        <v>45612.09</v>
      </c>
      <c r="N5">
        <v>0.13159999999999999</v>
      </c>
      <c r="O5">
        <v>7.5600000000000001E-2</v>
      </c>
      <c r="R5">
        <v>18.667100000000001</v>
      </c>
      <c r="S5">
        <v>9.2127999999999997</v>
      </c>
      <c r="T5">
        <v>6.13E-2</v>
      </c>
      <c r="V5" s="5"/>
    </row>
    <row r="6" spans="1:22" x14ac:dyDescent="0.3">
      <c r="A6" s="2" t="s">
        <v>21</v>
      </c>
      <c r="B6" s="4">
        <v>-36092.800000000003</v>
      </c>
      <c r="C6">
        <v>-49547.28</v>
      </c>
      <c r="D6" s="13">
        <v>-240493.9</v>
      </c>
      <c r="E6">
        <v>-43693.67</v>
      </c>
      <c r="F6" s="5">
        <v>-35231.360000000001</v>
      </c>
      <c r="G6" s="4">
        <v>72197.600000000006</v>
      </c>
      <c r="H6">
        <v>99106.559999999998</v>
      </c>
      <c r="I6" s="25">
        <v>480999.9</v>
      </c>
      <c r="J6">
        <v>87399.34</v>
      </c>
      <c r="K6" s="5">
        <v>70474.720000000001</v>
      </c>
      <c r="L6" t="s">
        <v>38</v>
      </c>
      <c r="M6" s="4">
        <v>4280.26</v>
      </c>
      <c r="N6">
        <v>4.1028000000000002</v>
      </c>
      <c r="O6">
        <v>5.1900000000000002E-2</v>
      </c>
      <c r="P6">
        <v>4.3152999999999997</v>
      </c>
      <c r="Q6">
        <v>0.40889999999999999</v>
      </c>
      <c r="T6">
        <v>0.89480000000000004</v>
      </c>
      <c r="U6">
        <v>2.4485999999999999</v>
      </c>
      <c r="V6" s="5"/>
    </row>
    <row r="7" spans="1:22" x14ac:dyDescent="0.3">
      <c r="A7" s="2" t="s">
        <v>22</v>
      </c>
      <c r="B7" s="4">
        <v>-22479.8</v>
      </c>
      <c r="C7">
        <v>-42495.49</v>
      </c>
      <c r="D7" s="13">
        <v>-21923.79</v>
      </c>
      <c r="E7">
        <v>-27534.82</v>
      </c>
      <c r="F7" s="5">
        <v>-23491.88</v>
      </c>
      <c r="G7" s="4">
        <v>44973.599999999999</v>
      </c>
      <c r="H7">
        <v>85004.98</v>
      </c>
      <c r="I7" s="24">
        <v>43861.58</v>
      </c>
      <c r="J7">
        <v>55083.64</v>
      </c>
      <c r="K7" s="5">
        <v>46997.760000000002</v>
      </c>
      <c r="L7" t="s">
        <v>52</v>
      </c>
      <c r="M7" s="4">
        <v>36351.040000000001</v>
      </c>
      <c r="N7">
        <v>1.6416999999999999</v>
      </c>
      <c r="O7">
        <v>1.4543999999999999</v>
      </c>
      <c r="P7">
        <v>0.16189999999999999</v>
      </c>
      <c r="Q7">
        <v>5.74E-2</v>
      </c>
      <c r="R7">
        <v>16.263000000000002</v>
      </c>
      <c r="T7">
        <v>1.2058</v>
      </c>
      <c r="U7">
        <v>0.1242</v>
      </c>
      <c r="V7" s="5"/>
    </row>
    <row r="8" spans="1:22" x14ac:dyDescent="0.3">
      <c r="A8" s="2" t="s">
        <v>23</v>
      </c>
      <c r="B8" s="4">
        <v>-24046.86</v>
      </c>
      <c r="C8" s="13">
        <v>-23805.86</v>
      </c>
      <c r="D8">
        <v>-27999.9</v>
      </c>
      <c r="E8">
        <v>-24785.360000000001</v>
      </c>
      <c r="F8" s="5">
        <v>-30193.95</v>
      </c>
      <c r="G8" s="4">
        <v>48109.72</v>
      </c>
      <c r="H8" s="25">
        <v>47627.72</v>
      </c>
      <c r="I8">
        <v>56015.8</v>
      </c>
      <c r="J8">
        <v>49586.720000000001</v>
      </c>
      <c r="K8" s="5">
        <v>60403.9</v>
      </c>
      <c r="L8" t="s">
        <v>51</v>
      </c>
      <c r="M8" s="4">
        <v>34355.85</v>
      </c>
      <c r="N8">
        <v>7.2300000000000003E-2</v>
      </c>
      <c r="O8">
        <v>2.1156000000000001</v>
      </c>
      <c r="P8">
        <v>0.17430000000000001</v>
      </c>
      <c r="Q8">
        <v>0.2361</v>
      </c>
      <c r="R8">
        <v>14.511799999999999</v>
      </c>
      <c r="S8">
        <v>0.31809999999999999</v>
      </c>
      <c r="T8">
        <v>2.4790000000000001</v>
      </c>
      <c r="U8">
        <v>0.2482</v>
      </c>
      <c r="V8" s="5"/>
    </row>
    <row r="9" spans="1:22" x14ac:dyDescent="0.3">
      <c r="A9" s="2" t="s">
        <v>24</v>
      </c>
      <c r="B9" s="4">
        <v>-21633.58</v>
      </c>
      <c r="C9">
        <v>-22038.89</v>
      </c>
      <c r="D9">
        <v>-23941.69</v>
      </c>
      <c r="E9">
        <v>-21216.22</v>
      </c>
      <c r="F9" s="15">
        <v>-21182.9</v>
      </c>
      <c r="G9" s="4">
        <v>43277.16</v>
      </c>
      <c r="H9">
        <v>44087.78</v>
      </c>
      <c r="I9">
        <v>47893.38</v>
      </c>
      <c r="J9">
        <v>42442.44</v>
      </c>
      <c r="K9" s="22">
        <v>42375.8</v>
      </c>
      <c r="L9" t="s">
        <v>45</v>
      </c>
      <c r="M9" s="4">
        <v>38694.199999999997</v>
      </c>
      <c r="N9">
        <v>9.5899999999999999E-2</v>
      </c>
      <c r="O9">
        <v>3.1899999999999998E-2</v>
      </c>
      <c r="R9">
        <v>28.979700000000001</v>
      </c>
      <c r="T9">
        <v>5.6432000000000002</v>
      </c>
      <c r="U9">
        <v>0.15490000000000001</v>
      </c>
      <c r="V9" s="5"/>
    </row>
    <row r="10" spans="1:22" x14ac:dyDescent="0.3">
      <c r="A10" s="2" t="s">
        <v>25</v>
      </c>
      <c r="B10" s="4">
        <v>-22989.16</v>
      </c>
      <c r="C10">
        <v>-21064</v>
      </c>
      <c r="D10">
        <v>-25671.64</v>
      </c>
      <c r="E10">
        <v>-33052.410000000003</v>
      </c>
      <c r="F10" s="15">
        <v>-20494.72</v>
      </c>
      <c r="G10" s="4">
        <v>45990.32</v>
      </c>
      <c r="H10">
        <v>42140</v>
      </c>
      <c r="I10">
        <v>51355.28</v>
      </c>
      <c r="J10">
        <v>66116.820000000007</v>
      </c>
      <c r="K10" s="21">
        <v>41001.440000000002</v>
      </c>
      <c r="L10" t="s">
        <v>42</v>
      </c>
      <c r="M10" s="4">
        <v>12223.17</v>
      </c>
      <c r="N10">
        <v>0.30349999999999999</v>
      </c>
      <c r="O10">
        <v>0.16980000000000001</v>
      </c>
      <c r="R10">
        <v>9.3079999999999998</v>
      </c>
      <c r="S10">
        <v>4.1116999999999999</v>
      </c>
      <c r="T10">
        <v>14.4038</v>
      </c>
      <c r="U10">
        <v>0.3861</v>
      </c>
      <c r="V10" s="5"/>
    </row>
    <row r="11" spans="1:22" x14ac:dyDescent="0.3">
      <c r="A11" s="2" t="s">
        <v>25</v>
      </c>
      <c r="B11" s="4"/>
      <c r="F11" s="82"/>
      <c r="G11" s="4"/>
      <c r="K11" s="82"/>
      <c r="M11" s="4"/>
      <c r="V11" s="5"/>
    </row>
    <row r="12" spans="1:22" x14ac:dyDescent="0.3">
      <c r="A12" s="2" t="s">
        <v>26</v>
      </c>
      <c r="B12" s="4">
        <v>-42364.36</v>
      </c>
      <c r="C12">
        <v>-44247.22</v>
      </c>
      <c r="D12">
        <v>-55749.85</v>
      </c>
      <c r="E12" s="13">
        <v>-33465.440000000002</v>
      </c>
      <c r="F12" s="5">
        <v>-34634.050000000003</v>
      </c>
      <c r="G12" s="4">
        <v>84738.72</v>
      </c>
      <c r="H12">
        <v>88504.44</v>
      </c>
      <c r="I12">
        <v>111509.7</v>
      </c>
      <c r="J12" s="30">
        <v>66940.88</v>
      </c>
      <c r="K12" s="5">
        <v>69278.100000000006</v>
      </c>
      <c r="L12" t="s">
        <v>41</v>
      </c>
      <c r="M12" s="4">
        <v>37024.800000000003</v>
      </c>
      <c r="N12">
        <v>0.4093</v>
      </c>
      <c r="O12">
        <v>0.19320000000000001</v>
      </c>
      <c r="R12">
        <v>7.4732000000000003</v>
      </c>
      <c r="T12">
        <v>0.30420000000000003</v>
      </c>
      <c r="U12">
        <v>1.12E-2</v>
      </c>
      <c r="V12" s="5"/>
    </row>
    <row r="13" spans="1:22" x14ac:dyDescent="0.3">
      <c r="A13" s="2" t="s">
        <v>27</v>
      </c>
      <c r="B13" s="4">
        <v>-48285.95</v>
      </c>
      <c r="C13">
        <v>-35462.18</v>
      </c>
      <c r="D13">
        <v>-47492.11</v>
      </c>
      <c r="E13">
        <v>-34259.269999999997</v>
      </c>
      <c r="F13" s="15">
        <v>-29028.79</v>
      </c>
      <c r="G13" s="4">
        <v>96583.9</v>
      </c>
      <c r="H13">
        <v>70936.36</v>
      </c>
      <c r="I13">
        <v>94996.22</v>
      </c>
      <c r="J13">
        <v>68530.539999999994</v>
      </c>
      <c r="K13" s="29">
        <v>58069.58</v>
      </c>
      <c r="L13" t="s">
        <v>40</v>
      </c>
      <c r="M13" s="4">
        <v>40872.53</v>
      </c>
      <c r="N13">
        <v>0.25219999999999998</v>
      </c>
      <c r="O13">
        <v>0.19789999999999999</v>
      </c>
      <c r="R13">
        <v>21.575099999999999</v>
      </c>
      <c r="S13">
        <v>0.27289999999999998</v>
      </c>
      <c r="T13">
        <v>0.1081</v>
      </c>
      <c r="U13">
        <v>1.32E-2</v>
      </c>
      <c r="V13" s="5"/>
    </row>
    <row r="14" spans="1:22" x14ac:dyDescent="0.3">
      <c r="A14" s="2" t="s">
        <v>28</v>
      </c>
      <c r="B14" s="16">
        <v>-21057.03</v>
      </c>
      <c r="C14">
        <v>-42698.17</v>
      </c>
      <c r="D14">
        <v>-42500.42</v>
      </c>
      <c r="E14">
        <v>-22521.5</v>
      </c>
      <c r="F14" s="5">
        <v>-21324.47</v>
      </c>
      <c r="G14" s="23">
        <v>42128.06</v>
      </c>
      <c r="H14">
        <v>85410.34</v>
      </c>
      <c r="I14">
        <v>85014.84</v>
      </c>
      <c r="J14">
        <v>45057</v>
      </c>
      <c r="K14" s="5">
        <v>42662.94</v>
      </c>
      <c r="L14" t="s">
        <v>47</v>
      </c>
      <c r="M14" s="4">
        <v>20673.59</v>
      </c>
      <c r="N14">
        <v>0.74690000000000001</v>
      </c>
      <c r="O14">
        <v>1.0383</v>
      </c>
      <c r="P14">
        <v>0.27739999999999998</v>
      </c>
      <c r="Q14">
        <v>6.8599999999999994E-2</v>
      </c>
      <c r="R14">
        <v>14.072100000000001</v>
      </c>
      <c r="T14">
        <v>2.7147999999999999</v>
      </c>
      <c r="U14">
        <v>6.9900000000000004E-2</v>
      </c>
      <c r="V14" s="5"/>
    </row>
    <row r="15" spans="1:22" x14ac:dyDescent="0.3">
      <c r="A15" s="2" t="s">
        <v>28</v>
      </c>
      <c r="B15" s="83">
        <v>-28229.96</v>
      </c>
      <c r="C15">
        <v>-22118.33</v>
      </c>
      <c r="D15">
        <v>-34915.1</v>
      </c>
      <c r="E15">
        <v>-23388.57</v>
      </c>
      <c r="F15" s="15">
        <v>-21004.11</v>
      </c>
      <c r="G15" s="83">
        <v>56473.919999999998</v>
      </c>
      <c r="H15">
        <v>44250.66</v>
      </c>
      <c r="I15">
        <v>69844.2</v>
      </c>
      <c r="J15">
        <v>46791.14</v>
      </c>
      <c r="K15" s="22">
        <v>42022.22</v>
      </c>
      <c r="L15" t="s">
        <v>102</v>
      </c>
      <c r="M15" s="4">
        <v>22053.25</v>
      </c>
      <c r="N15">
        <v>1.9154</v>
      </c>
      <c r="O15">
        <v>0.33210000000000001</v>
      </c>
      <c r="P15">
        <v>0.1772</v>
      </c>
      <c r="Q15">
        <v>5.4100000000000002E-2</v>
      </c>
      <c r="R15">
        <v>17.846299999999999</v>
      </c>
      <c r="T15">
        <v>2.0522</v>
      </c>
      <c r="U15">
        <v>5.21E-2</v>
      </c>
      <c r="V15" s="5"/>
    </row>
    <row r="16" spans="1:22" x14ac:dyDescent="0.3">
      <c r="A16" s="2" t="s">
        <v>29</v>
      </c>
      <c r="B16" s="16">
        <v>-19098.099999999999</v>
      </c>
      <c r="C16">
        <v>-22224.25</v>
      </c>
      <c r="D16">
        <v>-40657.83</v>
      </c>
      <c r="E16">
        <v>-19181.59</v>
      </c>
      <c r="F16" s="5">
        <v>-20625.189999999999</v>
      </c>
      <c r="G16" s="19">
        <v>38212.199999999997</v>
      </c>
      <c r="H16">
        <v>44464.5</v>
      </c>
      <c r="I16">
        <v>81331.66</v>
      </c>
      <c r="J16">
        <v>38379.18</v>
      </c>
      <c r="K16" s="5">
        <v>41266.379999999997</v>
      </c>
      <c r="L16" t="s">
        <v>49</v>
      </c>
      <c r="M16" s="4">
        <v>22771.360000000001</v>
      </c>
      <c r="N16">
        <v>17.816700000000001</v>
      </c>
      <c r="O16">
        <v>8.0066000000000006</v>
      </c>
      <c r="P16">
        <v>0.1057</v>
      </c>
      <c r="Q16">
        <v>0.1343</v>
      </c>
      <c r="R16">
        <v>27.7864</v>
      </c>
      <c r="S16">
        <v>0.31340000000000001</v>
      </c>
      <c r="T16">
        <v>4.7693000000000003</v>
      </c>
      <c r="U16">
        <v>0.1686</v>
      </c>
      <c r="V16" s="5"/>
    </row>
    <row r="17" spans="1:22" x14ac:dyDescent="0.3">
      <c r="A17" s="2" t="s">
        <v>29</v>
      </c>
      <c r="B17" s="4"/>
      <c r="E17" s="13">
        <v>-19181.59</v>
      </c>
      <c r="F17" s="5"/>
      <c r="G17" s="4"/>
      <c r="J17" s="20">
        <v>38379.18</v>
      </c>
      <c r="K17" s="5"/>
      <c r="L17" t="s">
        <v>50</v>
      </c>
      <c r="M17" s="4">
        <v>13134.51</v>
      </c>
      <c r="N17">
        <v>1.6837</v>
      </c>
      <c r="O17">
        <v>6.4184000000000001</v>
      </c>
      <c r="P17">
        <v>0.1212</v>
      </c>
      <c r="Q17">
        <v>0.1043</v>
      </c>
      <c r="R17">
        <v>26.709299999999999</v>
      </c>
      <c r="S17">
        <v>3.5070000000000001</v>
      </c>
      <c r="T17">
        <v>25.4876</v>
      </c>
      <c r="U17">
        <v>0.22059999999999999</v>
      </c>
      <c r="V17" s="5"/>
    </row>
    <row r="18" spans="1:22" x14ac:dyDescent="0.3">
      <c r="A18" s="2" t="s">
        <v>29</v>
      </c>
      <c r="B18" s="4">
        <v>-22508.53</v>
      </c>
      <c r="C18">
        <v>-22447.25</v>
      </c>
      <c r="D18">
        <v>-24522.66</v>
      </c>
      <c r="E18" s="13">
        <v>-20236.96</v>
      </c>
      <c r="F18" s="5">
        <v>-26352.59</v>
      </c>
      <c r="G18" s="4">
        <v>45033.06</v>
      </c>
      <c r="H18">
        <v>44910.5</v>
      </c>
      <c r="I18">
        <v>49061.32</v>
      </c>
      <c r="J18" s="18">
        <v>40489.919999999998</v>
      </c>
      <c r="K18" s="5">
        <v>52721.18</v>
      </c>
      <c r="L18" t="s">
        <v>100</v>
      </c>
      <c r="M18" s="4">
        <v>30810.67</v>
      </c>
      <c r="N18">
        <v>7.8000999999999996</v>
      </c>
      <c r="O18">
        <v>1.2385999999999999</v>
      </c>
      <c r="P18">
        <v>9.74E-2</v>
      </c>
      <c r="Q18">
        <v>8.9200000000000002E-2</v>
      </c>
      <c r="R18">
        <v>28.617899999999999</v>
      </c>
      <c r="S18">
        <v>4.9964000000000004</v>
      </c>
      <c r="T18">
        <v>5.0327999999999999</v>
      </c>
      <c r="U18">
        <v>0.1394</v>
      </c>
      <c r="V18" s="5"/>
    </row>
    <row r="19" spans="1:22" x14ac:dyDescent="0.3">
      <c r="A19" s="2" t="s">
        <v>30</v>
      </c>
      <c r="B19" s="4">
        <v>-31989.23</v>
      </c>
      <c r="C19" s="13">
        <v>-31501.55</v>
      </c>
      <c r="D19">
        <v>-35796.800000000003</v>
      </c>
      <c r="E19">
        <v>-32662.29</v>
      </c>
      <c r="F19" s="5">
        <v>-34083.32</v>
      </c>
      <c r="G19" s="4">
        <v>63992.46</v>
      </c>
      <c r="H19" s="30">
        <v>63017.1</v>
      </c>
      <c r="I19">
        <v>71607.600000000006</v>
      </c>
      <c r="J19">
        <v>65338.58</v>
      </c>
      <c r="K19" s="5">
        <v>68180.639999999999</v>
      </c>
      <c r="L19" t="s">
        <v>46</v>
      </c>
      <c r="M19" s="4">
        <v>37252.57</v>
      </c>
      <c r="N19">
        <v>0.45329999999999998</v>
      </c>
      <c r="O19">
        <v>9.2700000000000005E-2</v>
      </c>
      <c r="P19">
        <v>0.27460000000000001</v>
      </c>
      <c r="Q19">
        <v>0.78210000000000002</v>
      </c>
      <c r="R19">
        <v>12.4358</v>
      </c>
      <c r="T19">
        <v>0.11609999999999999</v>
      </c>
      <c r="U19">
        <v>1.17E-2</v>
      </c>
      <c r="V19" s="5"/>
    </row>
    <row r="20" spans="1:22" x14ac:dyDescent="0.3">
      <c r="A20" s="2" t="s">
        <v>31</v>
      </c>
      <c r="B20" s="4">
        <v>-34479.56</v>
      </c>
      <c r="C20" s="13">
        <v>-30872.639999999999</v>
      </c>
      <c r="D20">
        <v>-38604.620000000003</v>
      </c>
      <c r="E20">
        <v>-34371.68</v>
      </c>
      <c r="F20" s="5">
        <v>-31170.49</v>
      </c>
      <c r="G20" s="4">
        <v>68975.12</v>
      </c>
      <c r="H20" s="30">
        <v>61761.279999999999</v>
      </c>
      <c r="I20">
        <v>77225.240000000005</v>
      </c>
      <c r="J20">
        <v>68759.360000000001</v>
      </c>
      <c r="K20" s="5">
        <v>62356.98</v>
      </c>
      <c r="L20" t="s">
        <v>56</v>
      </c>
      <c r="M20" s="4">
        <v>3006.42</v>
      </c>
      <c r="N20">
        <v>3.5606</v>
      </c>
      <c r="O20">
        <v>10.805899999999999</v>
      </c>
      <c r="P20">
        <v>1.2957000000000001</v>
      </c>
      <c r="Q20">
        <v>0.46210000000000001</v>
      </c>
      <c r="R20">
        <v>18.3308</v>
      </c>
      <c r="S20">
        <v>0.9617</v>
      </c>
      <c r="T20">
        <v>29.9665</v>
      </c>
      <c r="U20">
        <v>0.1176</v>
      </c>
      <c r="V20" s="5"/>
    </row>
    <row r="21" spans="1:22" x14ac:dyDescent="0.3">
      <c r="A21" s="2" t="s">
        <v>32</v>
      </c>
      <c r="B21" s="4">
        <v>-21787.46</v>
      </c>
      <c r="C21">
        <v>-23744.080000000002</v>
      </c>
      <c r="D21" s="13">
        <v>-20613.990000000002</v>
      </c>
      <c r="E21">
        <v>-23034.28</v>
      </c>
      <c r="F21" s="5">
        <v>-21359.19</v>
      </c>
      <c r="G21" s="4">
        <v>43586.92</v>
      </c>
      <c r="H21">
        <v>47500.160000000003</v>
      </c>
      <c r="I21" s="18">
        <v>41239.980000000003</v>
      </c>
      <c r="J21">
        <v>46080.56</v>
      </c>
      <c r="K21" s="5">
        <v>42730.38</v>
      </c>
      <c r="L21" t="s">
        <v>48</v>
      </c>
      <c r="M21" s="4">
        <v>5056.49</v>
      </c>
      <c r="N21">
        <v>1.3286</v>
      </c>
      <c r="O21">
        <v>0.372</v>
      </c>
      <c r="R21">
        <v>7.1002000000000001</v>
      </c>
      <c r="T21">
        <v>29.740600000000001</v>
      </c>
      <c r="U21">
        <v>1.0587</v>
      </c>
      <c r="V21" s="5">
        <v>5.7500000000000002E-2</v>
      </c>
    </row>
    <row r="22" spans="1:22" x14ac:dyDescent="0.3">
      <c r="A22" s="2" t="s">
        <v>32</v>
      </c>
      <c r="B22" s="4">
        <v>-20399.11</v>
      </c>
      <c r="C22">
        <v>-43323.5</v>
      </c>
      <c r="D22" s="81">
        <v>-23083.86</v>
      </c>
      <c r="E22">
        <v>-42079.33</v>
      </c>
      <c r="F22" s="15">
        <v>-20133.57</v>
      </c>
      <c r="G22" s="4">
        <v>40810.22</v>
      </c>
      <c r="H22">
        <v>86659</v>
      </c>
      <c r="I22" s="81">
        <v>46179.72</v>
      </c>
      <c r="J22">
        <v>84170.66</v>
      </c>
      <c r="K22" s="21">
        <v>40279.14</v>
      </c>
      <c r="L22" t="s">
        <v>101</v>
      </c>
      <c r="M22" s="4">
        <v>7880.72</v>
      </c>
      <c r="N22">
        <v>0.63870000000000005</v>
      </c>
      <c r="O22">
        <v>0.18679999999999999</v>
      </c>
      <c r="R22">
        <v>10.018599999999999</v>
      </c>
      <c r="T22">
        <v>15.8558</v>
      </c>
      <c r="U22">
        <v>0.39779999999999999</v>
      </c>
      <c r="V22" s="5">
        <v>2.3199999999999998E-2</v>
      </c>
    </row>
    <row r="23" spans="1:22" x14ac:dyDescent="0.3">
      <c r="A23" s="2" t="s">
        <v>33</v>
      </c>
      <c r="B23" s="4">
        <v>-40876.050000000003</v>
      </c>
      <c r="C23">
        <v>-25475.78</v>
      </c>
      <c r="D23">
        <v>-48342.61</v>
      </c>
      <c r="E23" s="13">
        <v>-25141.27</v>
      </c>
      <c r="F23" s="5">
        <v>-33303</v>
      </c>
      <c r="G23" s="4">
        <v>81766.100000000006</v>
      </c>
      <c r="H23">
        <v>50965.56</v>
      </c>
      <c r="I23">
        <v>96699.22</v>
      </c>
      <c r="J23" s="28">
        <v>50296.54</v>
      </c>
      <c r="K23" s="5">
        <v>66620</v>
      </c>
      <c r="L23" t="s">
        <v>54</v>
      </c>
      <c r="M23" s="4">
        <v>2686.59</v>
      </c>
      <c r="N23">
        <v>3.8592</v>
      </c>
      <c r="O23">
        <v>2.1328999999999998</v>
      </c>
      <c r="R23">
        <v>4.2742000000000004</v>
      </c>
      <c r="S23">
        <v>1.8187</v>
      </c>
      <c r="T23">
        <v>29.514600000000002</v>
      </c>
      <c r="U23">
        <v>0.38700000000000001</v>
      </c>
      <c r="V23" s="5">
        <v>1.6569</v>
      </c>
    </row>
    <row r="24" spans="1:22" x14ac:dyDescent="0.3">
      <c r="A24" s="2" t="s">
        <v>34</v>
      </c>
      <c r="B24" s="4">
        <v>-43194.19</v>
      </c>
      <c r="C24" s="13">
        <v>-21915.71</v>
      </c>
      <c r="D24">
        <v>-30164.62</v>
      </c>
      <c r="E24">
        <v>-25224.34</v>
      </c>
      <c r="F24" s="5">
        <v>-22135.13</v>
      </c>
      <c r="G24" s="4">
        <v>86404.38</v>
      </c>
      <c r="H24" s="24">
        <v>43847.42</v>
      </c>
      <c r="I24">
        <v>60345.24</v>
      </c>
      <c r="J24">
        <v>50464.68</v>
      </c>
      <c r="K24" s="5">
        <v>44286.26</v>
      </c>
      <c r="L24" t="s">
        <v>55</v>
      </c>
      <c r="M24" s="4">
        <v>3563.62</v>
      </c>
      <c r="N24">
        <v>0.34089999999999998</v>
      </c>
      <c r="O24">
        <v>1.6714</v>
      </c>
      <c r="P24">
        <v>2.2166000000000001</v>
      </c>
      <c r="Q24">
        <v>0.81559999999999999</v>
      </c>
      <c r="R24">
        <v>4.1430999999999996</v>
      </c>
      <c r="T24">
        <v>29.578099999999999</v>
      </c>
      <c r="U24">
        <v>1.1369</v>
      </c>
      <c r="V24" s="5">
        <v>0.13500000000000001</v>
      </c>
    </row>
    <row r="25" spans="1:22" x14ac:dyDescent="0.3">
      <c r="A25" s="3" t="s">
        <v>35</v>
      </c>
      <c r="B25" s="6">
        <v>-41822.300000000003</v>
      </c>
      <c r="C25" s="17">
        <v>-26149.58</v>
      </c>
      <c r="D25" s="7">
        <v>-30351</v>
      </c>
      <c r="E25" s="7">
        <v>-46571.45</v>
      </c>
      <c r="F25" s="8">
        <v>-66171.89</v>
      </c>
      <c r="G25" s="6">
        <v>83662.600000000006</v>
      </c>
      <c r="H25" s="27">
        <v>52317.16</v>
      </c>
      <c r="I25" s="7">
        <v>60720</v>
      </c>
      <c r="J25" s="7">
        <v>93160.9</v>
      </c>
      <c r="K25" s="8">
        <v>132361.79999999999</v>
      </c>
      <c r="L25" s="7" t="s">
        <v>53</v>
      </c>
      <c r="M25" s="6">
        <v>2786.47</v>
      </c>
      <c r="N25" s="7">
        <v>3.1728000000000001</v>
      </c>
      <c r="O25" s="7">
        <v>1.9913000000000001</v>
      </c>
      <c r="P25" s="7">
        <v>3.4363000000000001</v>
      </c>
      <c r="Q25" s="7">
        <v>1.8875999999999999</v>
      </c>
      <c r="R25" s="7">
        <v>4.7621000000000002</v>
      </c>
      <c r="S25" s="7">
        <v>3.0939999999999999</v>
      </c>
      <c r="T25" s="7">
        <v>29.988800000000001</v>
      </c>
      <c r="U25" s="7">
        <v>0.8155</v>
      </c>
      <c r="V25" s="8">
        <v>0.37230000000000002</v>
      </c>
    </row>
  </sheetData>
  <mergeCells count="3">
    <mergeCell ref="B1:F1"/>
    <mergeCell ref="G1:K1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3D2-B500-4738-93FB-A5F3BE4B45CC}">
  <dimension ref="A1:M14"/>
  <sheetViews>
    <sheetView workbookViewId="0">
      <selection activeCell="F2" sqref="F2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31" t="s">
        <v>93</v>
      </c>
      <c r="B1" s="69"/>
      <c r="C1" s="69"/>
      <c r="D1" s="69"/>
      <c r="F1" s="31" t="s">
        <v>99</v>
      </c>
    </row>
    <row r="2" spans="1:13" ht="15" thickBot="1" x14ac:dyDescent="0.35"/>
    <row r="3" spans="1:13" x14ac:dyDescent="0.3">
      <c r="A3" s="77" t="s">
        <v>62</v>
      </c>
      <c r="B3" s="71"/>
      <c r="C3" s="78"/>
      <c r="D3" s="79"/>
      <c r="F3" s="70" t="s">
        <v>64</v>
      </c>
      <c r="G3" s="71"/>
      <c r="H3" s="72"/>
      <c r="J3" s="70" t="s">
        <v>65</v>
      </c>
      <c r="K3" s="71"/>
      <c r="L3" s="71"/>
      <c r="M3" s="72"/>
    </row>
    <row r="4" spans="1:13" x14ac:dyDescent="0.3">
      <c r="A4" s="33"/>
      <c r="B4" s="10" t="s">
        <v>57</v>
      </c>
      <c r="C4" s="32" t="s">
        <v>76</v>
      </c>
      <c r="D4" s="34" t="s">
        <v>63</v>
      </c>
      <c r="F4" s="39" t="s">
        <v>57</v>
      </c>
      <c r="G4" s="11" t="s">
        <v>76</v>
      </c>
      <c r="H4" s="40" t="s">
        <v>63</v>
      </c>
      <c r="J4" s="43"/>
      <c r="K4" s="10" t="s">
        <v>57</v>
      </c>
      <c r="L4" s="11" t="s">
        <v>76</v>
      </c>
      <c r="M4" s="40" t="s">
        <v>63</v>
      </c>
    </row>
    <row r="5" spans="1:13" ht="48" x14ac:dyDescent="0.35">
      <c r="A5" s="58" t="s">
        <v>61</v>
      </c>
      <c r="B5" s="7" t="s">
        <v>39</v>
      </c>
      <c r="C5" s="8" t="s">
        <v>80</v>
      </c>
      <c r="D5" s="42"/>
      <c r="F5" s="56" t="s">
        <v>85</v>
      </c>
      <c r="G5" s="57" t="s">
        <v>77</v>
      </c>
      <c r="H5" s="42">
        <v>4.9300000000000001E-9</v>
      </c>
      <c r="J5" s="73" t="s">
        <v>58</v>
      </c>
      <c r="K5" s="44" t="s">
        <v>75</v>
      </c>
      <c r="L5" s="45"/>
      <c r="M5" s="59">
        <f>D5/(4*H5*H6*H9)</f>
        <v>0</v>
      </c>
    </row>
    <row r="6" spans="1:13" ht="51.6" customHeight="1" x14ac:dyDescent="0.35">
      <c r="A6" s="73" t="s">
        <v>58</v>
      </c>
      <c r="B6" t="s">
        <v>66</v>
      </c>
      <c r="C6" s="5"/>
      <c r="D6" s="35"/>
      <c r="F6" s="56" t="s">
        <v>79</v>
      </c>
      <c r="G6" s="57" t="s">
        <v>84</v>
      </c>
      <c r="H6" s="42">
        <v>10</v>
      </c>
      <c r="J6" s="74"/>
      <c r="K6" s="46" t="s">
        <v>66</v>
      </c>
      <c r="L6" s="47"/>
      <c r="M6" s="60">
        <f>D6*M5</f>
        <v>0</v>
      </c>
    </row>
    <row r="7" spans="1:13" ht="15.6" x14ac:dyDescent="0.35">
      <c r="A7" s="74"/>
      <c r="B7" t="s">
        <v>67</v>
      </c>
      <c r="C7" s="5"/>
      <c r="D7" s="35"/>
      <c r="F7" s="38" t="s">
        <v>88</v>
      </c>
      <c r="G7" s="5" t="s">
        <v>87</v>
      </c>
      <c r="H7" s="35">
        <v>603301446</v>
      </c>
      <c r="J7" s="74"/>
      <c r="K7" s="46" t="s">
        <v>67</v>
      </c>
      <c r="L7" s="47"/>
      <c r="M7" s="60">
        <f>D7*M5</f>
        <v>0</v>
      </c>
    </row>
    <row r="8" spans="1:13" ht="15.6" x14ac:dyDescent="0.35">
      <c r="A8" s="74"/>
      <c r="B8" t="s">
        <v>68</v>
      </c>
      <c r="C8" s="5"/>
      <c r="D8" s="35"/>
      <c r="F8" s="38" t="s">
        <v>89</v>
      </c>
      <c r="G8" s="5"/>
      <c r="H8" s="35">
        <f>(8732510/600502230)*(130315/1226278)</f>
        <v>1.5453609671270418E-3</v>
      </c>
      <c r="J8" s="74"/>
      <c r="K8" s="46" t="s">
        <v>68</v>
      </c>
      <c r="L8" s="47"/>
      <c r="M8" s="60">
        <f>D8*M5</f>
        <v>0</v>
      </c>
    </row>
    <row r="9" spans="1:13" ht="24.6" customHeight="1" thickBot="1" x14ac:dyDescent="0.4">
      <c r="A9" s="75"/>
      <c r="B9" s="7" t="s">
        <v>69</v>
      </c>
      <c r="C9" s="8"/>
      <c r="D9" s="42"/>
      <c r="F9" s="55" t="s">
        <v>86</v>
      </c>
      <c r="G9" s="53" t="s">
        <v>87</v>
      </c>
      <c r="H9" s="54">
        <f>H7*H8</f>
        <v>932318.50605970284</v>
      </c>
      <c r="J9" s="75"/>
      <c r="K9" s="48" t="s">
        <v>69</v>
      </c>
      <c r="L9" s="49"/>
      <c r="M9" s="61">
        <f>D9*M5</f>
        <v>0</v>
      </c>
    </row>
    <row r="10" spans="1:13" ht="36.6" customHeight="1" x14ac:dyDescent="0.35">
      <c r="A10" s="73" t="s">
        <v>59</v>
      </c>
      <c r="B10" t="s">
        <v>81</v>
      </c>
      <c r="C10" s="5" t="s">
        <v>80</v>
      </c>
      <c r="D10" s="35"/>
      <c r="J10" s="73" t="s">
        <v>59</v>
      </c>
      <c r="K10" s="50" t="s">
        <v>70</v>
      </c>
      <c r="L10" s="51" t="s">
        <v>83</v>
      </c>
      <c r="M10" s="62" t="e">
        <f>IF(G1="SIZE",M9/(2*D10),M7/(2*D10))</f>
        <v>#DIV/0!</v>
      </c>
    </row>
    <row r="11" spans="1:13" ht="33.6" customHeight="1" x14ac:dyDescent="0.35">
      <c r="A11" s="75"/>
      <c r="B11" s="7" t="s">
        <v>82</v>
      </c>
      <c r="C11" s="8" t="s">
        <v>80</v>
      </c>
      <c r="D11" s="42"/>
      <c r="J11" s="75"/>
      <c r="K11" s="48" t="s">
        <v>71</v>
      </c>
      <c r="L11" s="49" t="s">
        <v>83</v>
      </c>
      <c r="M11" s="61" t="e">
        <f>IF(G1="SIZE",D11/(M8*2),D11/(M6*2))</f>
        <v>#DIV/0!</v>
      </c>
    </row>
    <row r="12" spans="1:13" ht="27.6" customHeight="1" x14ac:dyDescent="0.35">
      <c r="A12" s="73" t="s">
        <v>60</v>
      </c>
      <c r="B12" t="s">
        <v>72</v>
      </c>
      <c r="C12" s="5"/>
      <c r="D12" s="35"/>
      <c r="J12" s="73" t="s">
        <v>60</v>
      </c>
      <c r="K12" s="46" t="s">
        <v>90</v>
      </c>
      <c r="L12" s="47" t="s">
        <v>78</v>
      </c>
      <c r="M12" s="60">
        <f>2*D12*M5*H6</f>
        <v>0</v>
      </c>
    </row>
    <row r="13" spans="1:13" ht="15.6" x14ac:dyDescent="0.35">
      <c r="A13" s="74"/>
      <c r="B13" t="s">
        <v>73</v>
      </c>
      <c r="C13" s="5"/>
      <c r="D13" s="35"/>
      <c r="J13" s="74"/>
      <c r="K13" s="46" t="s">
        <v>91</v>
      </c>
      <c r="L13" s="47" t="s">
        <v>78</v>
      </c>
      <c r="M13" s="60">
        <f>2*D13*M5*H6</f>
        <v>0</v>
      </c>
    </row>
    <row r="14" spans="1:13" ht="16.2" thickBot="1" x14ac:dyDescent="0.4">
      <c r="A14" s="76"/>
      <c r="B14" s="41" t="s">
        <v>74</v>
      </c>
      <c r="C14" s="36"/>
      <c r="D14" s="37"/>
      <c r="J14" s="76"/>
      <c r="K14" s="52" t="s">
        <v>92</v>
      </c>
      <c r="L14" s="53" t="s">
        <v>78</v>
      </c>
      <c r="M14" s="63">
        <f>2*D14*M5*H6</f>
        <v>0</v>
      </c>
    </row>
  </sheetData>
  <mergeCells count="10">
    <mergeCell ref="B1:D1"/>
    <mergeCell ref="J3:M3"/>
    <mergeCell ref="J5:J9"/>
    <mergeCell ref="J10:J11"/>
    <mergeCell ref="J12:J14"/>
    <mergeCell ref="A3:D3"/>
    <mergeCell ref="F3:H3"/>
    <mergeCell ref="A10:A11"/>
    <mergeCell ref="A6:A9"/>
    <mergeCell ref="A12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1F57-8C9F-4F3F-9590-4677DB15C4A9}">
  <dimension ref="A1:M14"/>
  <sheetViews>
    <sheetView workbookViewId="0">
      <selection activeCell="F19" sqref="F19"/>
    </sheetView>
  </sheetViews>
  <sheetFormatPr defaultRowHeight="14.4" x14ac:dyDescent="0.3"/>
  <cols>
    <col min="4" max="4" width="12.33203125" customWidth="1"/>
    <col min="6" max="6" width="11.88671875" bestFit="1" customWidth="1"/>
    <col min="8" max="8" width="12" bestFit="1" customWidth="1"/>
    <col min="11" max="11" width="10.5546875" bestFit="1" customWidth="1"/>
    <col min="13" max="13" width="12.44140625" bestFit="1" customWidth="1"/>
  </cols>
  <sheetData>
    <row r="1" spans="1:13" x14ac:dyDescent="0.3">
      <c r="A1" s="31" t="s">
        <v>93</v>
      </c>
      <c r="B1" s="80" t="s">
        <v>94</v>
      </c>
      <c r="C1" s="80"/>
      <c r="D1" s="80"/>
      <c r="F1" s="31" t="s">
        <v>99</v>
      </c>
      <c r="G1" t="s">
        <v>95</v>
      </c>
    </row>
    <row r="2" spans="1:13" ht="15" thickBot="1" x14ac:dyDescent="0.35"/>
    <row r="3" spans="1:13" x14ac:dyDescent="0.3">
      <c r="A3" s="77" t="s">
        <v>62</v>
      </c>
      <c r="B3" s="71"/>
      <c r="C3" s="78"/>
      <c r="D3" s="79"/>
      <c r="F3" s="70" t="s">
        <v>64</v>
      </c>
      <c r="G3" s="71"/>
      <c r="H3" s="72"/>
      <c r="J3" s="70" t="s">
        <v>65</v>
      </c>
      <c r="K3" s="71"/>
      <c r="L3" s="71"/>
      <c r="M3" s="72"/>
    </row>
    <row r="4" spans="1:13" x14ac:dyDescent="0.3">
      <c r="A4" s="33"/>
      <c r="B4" s="10" t="s">
        <v>57</v>
      </c>
      <c r="C4" s="32" t="s">
        <v>76</v>
      </c>
      <c r="D4" s="34" t="s">
        <v>63</v>
      </c>
      <c r="F4" s="39" t="s">
        <v>57</v>
      </c>
      <c r="G4" s="11" t="s">
        <v>76</v>
      </c>
      <c r="H4" s="40" t="s">
        <v>63</v>
      </c>
      <c r="J4" s="43"/>
      <c r="K4" s="10" t="s">
        <v>57</v>
      </c>
      <c r="L4" s="11" t="s">
        <v>76</v>
      </c>
      <c r="M4" s="40" t="s">
        <v>63</v>
      </c>
    </row>
    <row r="5" spans="1:13" ht="48" x14ac:dyDescent="0.35">
      <c r="A5" s="58" t="s">
        <v>61</v>
      </c>
      <c r="B5" s="7" t="s">
        <v>39</v>
      </c>
      <c r="C5" s="8" t="s">
        <v>80</v>
      </c>
      <c r="D5" s="42">
        <v>22771.360000000001</v>
      </c>
      <c r="F5" s="56" t="s">
        <v>85</v>
      </c>
      <c r="G5" s="57" t="s">
        <v>77</v>
      </c>
      <c r="H5" s="42">
        <v>4.9300000000000001E-9</v>
      </c>
      <c r="J5" s="73" t="s">
        <v>58</v>
      </c>
      <c r="K5" s="44" t="s">
        <v>75</v>
      </c>
      <c r="L5" s="45"/>
      <c r="M5" s="59">
        <f>D5/(4*H5*H6*H9)</f>
        <v>123856.20068823545</v>
      </c>
    </row>
    <row r="6" spans="1:13" ht="29.4" x14ac:dyDescent="0.35">
      <c r="A6" s="73" t="s">
        <v>58</v>
      </c>
      <c r="B6" t="s">
        <v>66</v>
      </c>
      <c r="C6" s="5"/>
      <c r="D6" s="35">
        <v>17.817</v>
      </c>
      <c r="F6" s="56" t="s">
        <v>79</v>
      </c>
      <c r="G6" s="57" t="s">
        <v>84</v>
      </c>
      <c r="H6" s="42">
        <v>10</v>
      </c>
      <c r="J6" s="74"/>
      <c r="K6" s="46" t="s">
        <v>66</v>
      </c>
      <c r="L6" s="47"/>
      <c r="M6" s="60">
        <f>D6*M5</f>
        <v>2206745.9276622911</v>
      </c>
    </row>
    <row r="7" spans="1:13" ht="15.6" x14ac:dyDescent="0.35">
      <c r="A7" s="74"/>
      <c r="B7" t="s">
        <v>67</v>
      </c>
      <c r="C7" s="5"/>
      <c r="D7" s="35">
        <v>8.0060000000000002</v>
      </c>
      <c r="F7" s="38" t="s">
        <v>88</v>
      </c>
      <c r="G7" s="5" t="s">
        <v>87</v>
      </c>
      <c r="H7" s="35">
        <v>603301446</v>
      </c>
      <c r="J7" s="74"/>
      <c r="K7" s="46" t="s">
        <v>67</v>
      </c>
      <c r="L7" s="47"/>
      <c r="M7" s="60">
        <f>D7*M5</f>
        <v>991592.74271001306</v>
      </c>
    </row>
    <row r="8" spans="1:13" ht="15.6" x14ac:dyDescent="0.35">
      <c r="A8" s="74"/>
      <c r="B8" t="s">
        <v>68</v>
      </c>
      <c r="C8" s="5"/>
      <c r="D8" s="35">
        <v>0.1057</v>
      </c>
      <c r="F8" s="38" t="s">
        <v>89</v>
      </c>
      <c r="G8" s="5"/>
      <c r="H8" s="35">
        <f>(8732510/600502230)*(130315/1226278)</f>
        <v>1.5453609671270418E-3</v>
      </c>
      <c r="J8" s="74"/>
      <c r="K8" s="46" t="s">
        <v>68</v>
      </c>
      <c r="L8" s="47"/>
      <c r="M8" s="60">
        <f>D8*M5</f>
        <v>13091.600412746488</v>
      </c>
    </row>
    <row r="9" spans="1:13" ht="16.2" thickBot="1" x14ac:dyDescent="0.4">
      <c r="A9" s="75"/>
      <c r="B9" s="7" t="s">
        <v>69</v>
      </c>
      <c r="C9" s="8"/>
      <c r="D9" s="42">
        <v>0.1343</v>
      </c>
      <c r="F9" s="55" t="s">
        <v>86</v>
      </c>
      <c r="G9" s="53" t="s">
        <v>87</v>
      </c>
      <c r="H9" s="54">
        <f>H7*H8</f>
        <v>932318.50605970284</v>
      </c>
      <c r="J9" s="75"/>
      <c r="K9" s="48" t="s">
        <v>69</v>
      </c>
      <c r="L9" s="49"/>
      <c r="M9" s="61">
        <f>D9*M5</f>
        <v>16633.887752430022</v>
      </c>
    </row>
    <row r="10" spans="1:13" ht="37.200000000000003" customHeight="1" x14ac:dyDescent="0.35">
      <c r="A10" s="73" t="s">
        <v>59</v>
      </c>
      <c r="B10" t="s">
        <v>81</v>
      </c>
      <c r="C10" s="5" t="s">
        <v>80</v>
      </c>
      <c r="D10" s="35">
        <v>27.786000000000001</v>
      </c>
      <c r="J10" s="73" t="s">
        <v>59</v>
      </c>
      <c r="K10" s="50" t="s">
        <v>70</v>
      </c>
      <c r="L10" s="51" t="s">
        <v>83</v>
      </c>
      <c r="M10" s="62">
        <f>IF(G1="SIZE",M9/(2*D10),M7/(2*D10))</f>
        <v>299.32138041513753</v>
      </c>
    </row>
    <row r="11" spans="1:13" ht="37.799999999999997" customHeight="1" x14ac:dyDescent="0.35">
      <c r="A11" s="75"/>
      <c r="B11" s="7" t="s">
        <v>82</v>
      </c>
      <c r="C11" s="8" t="s">
        <v>80</v>
      </c>
      <c r="D11" s="42">
        <v>0.31340000000000001</v>
      </c>
      <c r="J11" s="75"/>
      <c r="K11" s="48" t="s">
        <v>71</v>
      </c>
      <c r="L11" s="49" t="s">
        <v>83</v>
      </c>
      <c r="M11" s="61">
        <f>IF(G1="SIZE",D11/(M8*2),D11/(M6*2))</f>
        <v>1.1969506787530029E-5</v>
      </c>
    </row>
    <row r="12" spans="1:13" ht="15.6" x14ac:dyDescent="0.35">
      <c r="A12" s="73" t="s">
        <v>60</v>
      </c>
      <c r="B12" t="s">
        <v>72</v>
      </c>
      <c r="C12" s="5"/>
      <c r="D12" s="35">
        <v>4.7693000000000003</v>
      </c>
      <c r="J12" s="73" t="s">
        <v>60</v>
      </c>
      <c r="K12" s="46" t="s">
        <v>90</v>
      </c>
      <c r="L12" s="47" t="s">
        <v>78</v>
      </c>
      <c r="M12" s="60">
        <f>2*D12*M5*H6</f>
        <v>11814147.558848027</v>
      </c>
    </row>
    <row r="13" spans="1:13" ht="15.6" x14ac:dyDescent="0.35">
      <c r="A13" s="74"/>
      <c r="B13" t="s">
        <v>73</v>
      </c>
      <c r="C13" s="5"/>
      <c r="D13" s="35">
        <v>0.1686</v>
      </c>
      <c r="J13" s="74"/>
      <c r="K13" s="46" t="s">
        <v>91</v>
      </c>
      <c r="L13" s="47" t="s">
        <v>78</v>
      </c>
      <c r="M13" s="60">
        <f>2*D13*M5*H6</f>
        <v>417643.10872072994</v>
      </c>
    </row>
    <row r="14" spans="1:13" ht="16.2" thickBot="1" x14ac:dyDescent="0.4">
      <c r="A14" s="76"/>
      <c r="B14" s="41" t="s">
        <v>74</v>
      </c>
      <c r="C14" s="36"/>
      <c r="D14" s="37"/>
      <c r="J14" s="76"/>
      <c r="K14" s="52" t="s">
        <v>92</v>
      </c>
      <c r="L14" s="53" t="s">
        <v>78</v>
      </c>
      <c r="M14" s="63">
        <f>2*D14*M5*H6</f>
        <v>0</v>
      </c>
    </row>
  </sheetData>
  <mergeCells count="10">
    <mergeCell ref="A10:A11"/>
    <mergeCell ref="J10:J11"/>
    <mergeCell ref="A12:A14"/>
    <mergeCell ref="J12:J14"/>
    <mergeCell ref="B1:D1"/>
    <mergeCell ref="A3:D3"/>
    <mergeCell ref="F3:H3"/>
    <mergeCell ref="J3:M3"/>
    <mergeCell ref="J5:J9"/>
    <mergeCell ref="A6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1092-E08B-4F5C-85E8-4F67E12F460D}">
  <dimension ref="A1:M14"/>
  <sheetViews>
    <sheetView workbookViewId="0">
      <selection activeCell="F2" sqref="F2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31" t="s">
        <v>93</v>
      </c>
      <c r="B1" s="80" t="s">
        <v>94</v>
      </c>
      <c r="C1" s="80"/>
      <c r="D1" s="80"/>
      <c r="F1" s="31" t="s">
        <v>99</v>
      </c>
      <c r="G1" t="s">
        <v>95</v>
      </c>
    </row>
    <row r="2" spans="1:13" ht="15" thickBot="1" x14ac:dyDescent="0.35"/>
    <row r="3" spans="1:13" x14ac:dyDescent="0.3">
      <c r="A3" s="77" t="s">
        <v>62</v>
      </c>
      <c r="B3" s="71"/>
      <c r="C3" s="78"/>
      <c r="D3" s="79"/>
      <c r="F3" s="70" t="s">
        <v>64</v>
      </c>
      <c r="G3" s="71"/>
      <c r="H3" s="72"/>
      <c r="J3" s="70" t="s">
        <v>65</v>
      </c>
      <c r="K3" s="71"/>
      <c r="L3" s="71"/>
      <c r="M3" s="72"/>
    </row>
    <row r="4" spans="1:13" x14ac:dyDescent="0.3">
      <c r="A4" s="33"/>
      <c r="B4" s="10" t="s">
        <v>57</v>
      </c>
      <c r="C4" s="32" t="s">
        <v>76</v>
      </c>
      <c r="D4" s="34" t="s">
        <v>63</v>
      </c>
      <c r="F4" s="39" t="s">
        <v>57</v>
      </c>
      <c r="G4" s="11" t="s">
        <v>76</v>
      </c>
      <c r="H4" s="40" t="s">
        <v>63</v>
      </c>
      <c r="J4" s="43"/>
      <c r="K4" s="10" t="s">
        <v>57</v>
      </c>
      <c r="L4" s="11" t="s">
        <v>76</v>
      </c>
      <c r="M4" s="40" t="s">
        <v>63</v>
      </c>
    </row>
    <row r="5" spans="1:13" ht="48" x14ac:dyDescent="0.35">
      <c r="A5" s="58" t="s">
        <v>61</v>
      </c>
      <c r="B5" s="7" t="s">
        <v>39</v>
      </c>
      <c r="C5" s="8" t="s">
        <v>80</v>
      </c>
      <c r="D5" s="42">
        <v>13134.51</v>
      </c>
      <c r="F5" s="56" t="s">
        <v>85</v>
      </c>
      <c r="G5" s="57" t="s">
        <v>77</v>
      </c>
      <c r="H5" s="42">
        <v>4.9300000000000001E-9</v>
      </c>
      <c r="J5" s="73" t="s">
        <v>58</v>
      </c>
      <c r="K5" s="44" t="s">
        <v>75</v>
      </c>
      <c r="L5" s="45"/>
      <c r="M5" s="59">
        <f>D5/(4*H5*H6*H9)</f>
        <v>71440.199729029599</v>
      </c>
    </row>
    <row r="6" spans="1:13" ht="51.6" customHeight="1" x14ac:dyDescent="0.35">
      <c r="A6" s="73" t="s">
        <v>58</v>
      </c>
      <c r="B6" t="s">
        <v>66</v>
      </c>
      <c r="C6" s="5"/>
      <c r="D6" s="35">
        <v>1.6837</v>
      </c>
      <c r="F6" s="56" t="s">
        <v>79</v>
      </c>
      <c r="G6" s="57" t="s">
        <v>84</v>
      </c>
      <c r="H6" s="42">
        <v>10</v>
      </c>
      <c r="J6" s="74"/>
      <c r="K6" s="46" t="s">
        <v>66</v>
      </c>
      <c r="L6" s="47"/>
      <c r="M6" s="60">
        <f>D6*M5</f>
        <v>120283.86428376714</v>
      </c>
    </row>
    <row r="7" spans="1:13" ht="15.6" x14ac:dyDescent="0.35">
      <c r="A7" s="74"/>
      <c r="B7" t="s">
        <v>67</v>
      </c>
      <c r="C7" s="5"/>
      <c r="D7" s="35">
        <v>6.4184000000000001</v>
      </c>
      <c r="F7" s="38" t="s">
        <v>88</v>
      </c>
      <c r="G7" s="5" t="s">
        <v>87</v>
      </c>
      <c r="H7" s="35">
        <v>603301446</v>
      </c>
      <c r="J7" s="74"/>
      <c r="K7" s="46" t="s">
        <v>67</v>
      </c>
      <c r="L7" s="47"/>
      <c r="M7" s="60">
        <f>D7*M5</f>
        <v>458531.77794080356</v>
      </c>
    </row>
    <row r="8" spans="1:13" ht="15.6" x14ac:dyDescent="0.35">
      <c r="A8" s="74"/>
      <c r="B8" t="s">
        <v>68</v>
      </c>
      <c r="C8" s="5"/>
      <c r="D8" s="35">
        <v>0.1212</v>
      </c>
      <c r="F8" s="38" t="s">
        <v>89</v>
      </c>
      <c r="G8" s="5"/>
      <c r="H8" s="35">
        <f>(8732510/600502230)*(130315/1226278)</f>
        <v>1.5453609671270418E-3</v>
      </c>
      <c r="J8" s="74"/>
      <c r="K8" s="46" t="s">
        <v>68</v>
      </c>
      <c r="L8" s="47"/>
      <c r="M8" s="60">
        <f>D8*M5</f>
        <v>8658.5522071583873</v>
      </c>
    </row>
    <row r="9" spans="1:13" ht="24.6" customHeight="1" thickBot="1" x14ac:dyDescent="0.4">
      <c r="A9" s="75"/>
      <c r="B9" s="7" t="s">
        <v>69</v>
      </c>
      <c r="C9" s="8"/>
      <c r="D9" s="42">
        <v>0.1043</v>
      </c>
      <c r="F9" s="55" t="s">
        <v>86</v>
      </c>
      <c r="G9" s="53" t="s">
        <v>87</v>
      </c>
      <c r="H9" s="54">
        <f>H7*H8</f>
        <v>932318.50605970284</v>
      </c>
      <c r="J9" s="75"/>
      <c r="K9" s="48" t="s">
        <v>69</v>
      </c>
      <c r="L9" s="49"/>
      <c r="M9" s="61">
        <f>D9*M5</f>
        <v>7451.2128317377874</v>
      </c>
    </row>
    <row r="10" spans="1:13" ht="36.6" customHeight="1" x14ac:dyDescent="0.35">
      <c r="A10" s="73" t="s">
        <v>59</v>
      </c>
      <c r="B10" t="s">
        <v>81</v>
      </c>
      <c r="C10" s="5" t="s">
        <v>80</v>
      </c>
      <c r="D10" s="35">
        <v>26.709299999999999</v>
      </c>
      <c r="J10" s="73" t="s">
        <v>59</v>
      </c>
      <c r="K10" s="50" t="s">
        <v>70</v>
      </c>
      <c r="L10" s="51" t="s">
        <v>83</v>
      </c>
      <c r="M10" s="62">
        <f>IF(G1="SIZE",M9/(2*D10),M7/(2*D10))</f>
        <v>139.48723537752369</v>
      </c>
    </row>
    <row r="11" spans="1:13" ht="33.6" customHeight="1" x14ac:dyDescent="0.35">
      <c r="A11" s="75"/>
      <c r="B11" s="7" t="s">
        <v>82</v>
      </c>
      <c r="C11" s="8" t="s">
        <v>80</v>
      </c>
      <c r="D11" s="64">
        <v>3.5070000000000001</v>
      </c>
      <c r="J11" s="75"/>
      <c r="K11" s="48" t="s">
        <v>71</v>
      </c>
      <c r="L11" s="49" t="s">
        <v>83</v>
      </c>
      <c r="M11" s="61">
        <f>IF(G1="SIZE",D11/(M8*2),D11/(M6*2))</f>
        <v>2.0251653602669373E-4</v>
      </c>
    </row>
    <row r="12" spans="1:13" ht="27.6" customHeight="1" x14ac:dyDescent="0.35">
      <c r="A12" s="73" t="s">
        <v>60</v>
      </c>
      <c r="B12" t="s">
        <v>72</v>
      </c>
      <c r="C12" s="5"/>
      <c r="D12" s="35">
        <v>25.4876</v>
      </c>
      <c r="J12" s="73" t="s">
        <v>60</v>
      </c>
      <c r="K12" s="46" t="s">
        <v>90</v>
      </c>
      <c r="L12" s="47" t="s">
        <v>78</v>
      </c>
      <c r="M12" s="60">
        <f>2*D12*M5*H6</f>
        <v>36416784.692272298</v>
      </c>
    </row>
    <row r="13" spans="1:13" ht="15.6" x14ac:dyDescent="0.35">
      <c r="A13" s="74"/>
      <c r="B13" t="s">
        <v>73</v>
      </c>
      <c r="C13" s="5"/>
      <c r="D13" s="35">
        <v>0.22059999999999999</v>
      </c>
      <c r="J13" s="74"/>
      <c r="K13" s="46" t="s">
        <v>91</v>
      </c>
      <c r="L13" s="47" t="s">
        <v>78</v>
      </c>
      <c r="M13" s="60">
        <f>2*D13*M5*H6</f>
        <v>315194.16120447859</v>
      </c>
    </row>
    <row r="14" spans="1:13" ht="16.2" thickBot="1" x14ac:dyDescent="0.4">
      <c r="A14" s="76"/>
      <c r="B14" s="41" t="s">
        <v>74</v>
      </c>
      <c r="C14" s="36"/>
      <c r="D14" s="37"/>
      <c r="J14" s="76"/>
      <c r="K14" s="52" t="s">
        <v>92</v>
      </c>
      <c r="L14" s="53" t="s">
        <v>78</v>
      </c>
      <c r="M14" s="63">
        <f>2*D14*M5*H6</f>
        <v>0</v>
      </c>
    </row>
  </sheetData>
  <mergeCells count="10">
    <mergeCell ref="A10:A11"/>
    <mergeCell ref="J10:J11"/>
    <mergeCell ref="A12:A14"/>
    <mergeCell ref="J12:J14"/>
    <mergeCell ref="B1:D1"/>
    <mergeCell ref="A3:D3"/>
    <mergeCell ref="F3:H3"/>
    <mergeCell ref="J3:M3"/>
    <mergeCell ref="J5:J9"/>
    <mergeCell ref="A6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2E68-081E-4C84-B047-BD1B6F87DB93}">
  <dimension ref="A1:M14"/>
  <sheetViews>
    <sheetView workbookViewId="0">
      <selection activeCell="O10" sqref="O10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31" t="s">
        <v>93</v>
      </c>
      <c r="B1" s="69"/>
      <c r="C1" s="69"/>
      <c r="D1" s="69"/>
      <c r="F1" s="31" t="s">
        <v>99</v>
      </c>
    </row>
    <row r="2" spans="1:13" ht="15" thickBot="1" x14ac:dyDescent="0.35"/>
    <row r="3" spans="1:13" x14ac:dyDescent="0.3">
      <c r="A3" s="77" t="s">
        <v>62</v>
      </c>
      <c r="B3" s="71"/>
      <c r="C3" s="78"/>
      <c r="D3" s="79"/>
      <c r="F3" s="70" t="s">
        <v>64</v>
      </c>
      <c r="G3" s="71"/>
      <c r="H3" s="72"/>
      <c r="J3" s="70" t="s">
        <v>65</v>
      </c>
      <c r="K3" s="71"/>
      <c r="L3" s="71"/>
      <c r="M3" s="72"/>
    </row>
    <row r="4" spans="1:13" x14ac:dyDescent="0.3">
      <c r="A4" s="33"/>
      <c r="B4" s="10" t="s">
        <v>57</v>
      </c>
      <c r="C4" s="32" t="s">
        <v>76</v>
      </c>
      <c r="D4" s="34" t="s">
        <v>63</v>
      </c>
      <c r="F4" s="39" t="s">
        <v>57</v>
      </c>
      <c r="G4" s="11" t="s">
        <v>76</v>
      </c>
      <c r="H4" s="40" t="s">
        <v>63</v>
      </c>
      <c r="J4" s="43"/>
      <c r="K4" s="10" t="s">
        <v>57</v>
      </c>
      <c r="L4" s="11" t="s">
        <v>76</v>
      </c>
      <c r="M4" s="40" t="s">
        <v>63</v>
      </c>
    </row>
    <row r="5" spans="1:13" ht="48" x14ac:dyDescent="0.35">
      <c r="A5" s="58" t="s">
        <v>61</v>
      </c>
      <c r="B5" s="7" t="s">
        <v>39</v>
      </c>
      <c r="C5" s="8" t="s">
        <v>80</v>
      </c>
      <c r="D5" s="42">
        <v>30810.67</v>
      </c>
      <c r="F5" s="56" t="s">
        <v>85</v>
      </c>
      <c r="G5" s="57" t="s">
        <v>77</v>
      </c>
      <c r="H5" s="42">
        <v>4.9300000000000001E-9</v>
      </c>
      <c r="J5" s="73" t="s">
        <v>58</v>
      </c>
      <c r="K5" s="44" t="s">
        <v>75</v>
      </c>
      <c r="L5" s="45"/>
      <c r="M5" s="59">
        <f>D5/(4*H5*H6*H9)</f>
        <v>167582.98700029313</v>
      </c>
    </row>
    <row r="6" spans="1:13" ht="51.6" customHeight="1" x14ac:dyDescent="0.35">
      <c r="A6" s="73" t="s">
        <v>58</v>
      </c>
      <c r="B6" t="s">
        <v>66</v>
      </c>
      <c r="C6" s="5"/>
      <c r="D6" s="35">
        <v>7.8000999999999996</v>
      </c>
      <c r="F6" s="56" t="s">
        <v>79</v>
      </c>
      <c r="G6" s="57" t="s">
        <v>84</v>
      </c>
      <c r="H6" s="42">
        <v>10</v>
      </c>
      <c r="J6" s="74"/>
      <c r="K6" s="46" t="s">
        <v>66</v>
      </c>
      <c r="L6" s="47"/>
      <c r="M6" s="60">
        <f>D6*M5</f>
        <v>1307164.0569009865</v>
      </c>
    </row>
    <row r="7" spans="1:13" ht="15.6" x14ac:dyDescent="0.35">
      <c r="A7" s="74"/>
      <c r="B7" t="s">
        <v>67</v>
      </c>
      <c r="C7" s="5"/>
      <c r="D7" s="35">
        <v>1.2385999999999999</v>
      </c>
      <c r="F7" s="38" t="s">
        <v>88</v>
      </c>
      <c r="G7" s="5" t="s">
        <v>87</v>
      </c>
      <c r="H7" s="35">
        <v>603301446</v>
      </c>
      <c r="J7" s="74"/>
      <c r="K7" s="46" t="s">
        <v>67</v>
      </c>
      <c r="L7" s="47"/>
      <c r="M7" s="60">
        <f>D7*M5</f>
        <v>207568.28769856304</v>
      </c>
    </row>
    <row r="8" spans="1:13" ht="15.6" x14ac:dyDescent="0.35">
      <c r="A8" s="74"/>
      <c r="B8" t="s">
        <v>68</v>
      </c>
      <c r="C8" s="5"/>
      <c r="D8" s="35">
        <v>9.74E-2</v>
      </c>
      <c r="F8" s="38" t="s">
        <v>89</v>
      </c>
      <c r="G8" s="5"/>
      <c r="H8" s="35">
        <f>(8732510/600502230)*(130315/1226278)</f>
        <v>1.5453609671270418E-3</v>
      </c>
      <c r="J8" s="74"/>
      <c r="K8" s="46" t="s">
        <v>68</v>
      </c>
      <c r="L8" s="47"/>
      <c r="M8" s="60">
        <f>D8*M5</f>
        <v>16322.582933828551</v>
      </c>
    </row>
    <row r="9" spans="1:13" ht="24.6" customHeight="1" thickBot="1" x14ac:dyDescent="0.4">
      <c r="A9" s="75"/>
      <c r="B9" s="7" t="s">
        <v>69</v>
      </c>
      <c r="C9" s="8"/>
      <c r="D9" s="42">
        <v>8.9200000000000002E-2</v>
      </c>
      <c r="F9" s="55" t="s">
        <v>86</v>
      </c>
      <c r="G9" s="53" t="s">
        <v>87</v>
      </c>
      <c r="H9" s="54">
        <f>H7*H8</f>
        <v>932318.50605970284</v>
      </c>
      <c r="J9" s="75"/>
      <c r="K9" s="48" t="s">
        <v>69</v>
      </c>
      <c r="L9" s="49"/>
      <c r="M9" s="61">
        <f>D9*M5</f>
        <v>14948.402440426147</v>
      </c>
    </row>
    <row r="10" spans="1:13" ht="36.6" customHeight="1" x14ac:dyDescent="0.35">
      <c r="A10" s="73" t="s">
        <v>59</v>
      </c>
      <c r="B10" t="s">
        <v>81</v>
      </c>
      <c r="C10" s="5" t="s">
        <v>80</v>
      </c>
      <c r="D10" s="35">
        <v>28.617899999999999</v>
      </c>
      <c r="J10" s="73" t="s">
        <v>59</v>
      </c>
      <c r="K10" s="50" t="s">
        <v>70</v>
      </c>
      <c r="L10" s="51" t="s">
        <v>83</v>
      </c>
      <c r="M10" s="62">
        <f>IF(G1="SIZE",M9/(2*D10),M7/(2*D10))</f>
        <v>3626.5464569126848</v>
      </c>
    </row>
    <row r="11" spans="1:13" ht="33.6" customHeight="1" x14ac:dyDescent="0.35">
      <c r="A11" s="75"/>
      <c r="B11" s="7" t="s">
        <v>82</v>
      </c>
      <c r="C11" s="8" t="s">
        <v>80</v>
      </c>
      <c r="D11" s="42">
        <v>4.9964000000000004</v>
      </c>
      <c r="J11" s="75"/>
      <c r="K11" s="48" t="s">
        <v>71</v>
      </c>
      <c r="L11" s="49" t="s">
        <v>83</v>
      </c>
      <c r="M11" s="61">
        <f>IF(G1="SIZE",D11/(M8*2),D11/(M6*2))</f>
        <v>1.9111602608801162E-6</v>
      </c>
    </row>
    <row r="12" spans="1:13" ht="27.6" customHeight="1" x14ac:dyDescent="0.35">
      <c r="A12" s="73" t="s">
        <v>60</v>
      </c>
      <c r="B12" t="s">
        <v>72</v>
      </c>
      <c r="C12" s="5"/>
      <c r="D12" s="35">
        <v>5.0327999999999999</v>
      </c>
      <c r="J12" s="73" t="s">
        <v>60</v>
      </c>
      <c r="K12" s="46" t="s">
        <v>90</v>
      </c>
      <c r="L12" s="47" t="s">
        <v>78</v>
      </c>
      <c r="M12" s="60">
        <f>2*D12*M5*H6</f>
        <v>16868233.139501505</v>
      </c>
    </row>
    <row r="13" spans="1:13" ht="15.6" x14ac:dyDescent="0.35">
      <c r="A13" s="74"/>
      <c r="B13" t="s">
        <v>73</v>
      </c>
      <c r="C13" s="5"/>
      <c r="D13" s="35">
        <v>0.1394</v>
      </c>
      <c r="J13" s="74"/>
      <c r="K13" s="46" t="s">
        <v>91</v>
      </c>
      <c r="L13" s="47" t="s">
        <v>78</v>
      </c>
      <c r="M13" s="60">
        <f>2*D13*M5*H6</f>
        <v>467221.3677568172</v>
      </c>
    </row>
    <row r="14" spans="1:13" ht="16.2" thickBot="1" x14ac:dyDescent="0.4">
      <c r="A14" s="76"/>
      <c r="B14" s="41" t="s">
        <v>74</v>
      </c>
      <c r="C14" s="36"/>
      <c r="D14" s="37"/>
      <c r="J14" s="76"/>
      <c r="K14" s="52" t="s">
        <v>92</v>
      </c>
      <c r="L14" s="53" t="s">
        <v>78</v>
      </c>
      <c r="M14" s="63">
        <f>2*D14*M5*H6</f>
        <v>0</v>
      </c>
    </row>
  </sheetData>
  <mergeCells count="10">
    <mergeCell ref="A10:A11"/>
    <mergeCell ref="J10:J11"/>
    <mergeCell ref="A12:A14"/>
    <mergeCell ref="J12:J14"/>
    <mergeCell ref="B1:D1"/>
    <mergeCell ref="A3:D3"/>
    <mergeCell ref="F3:H3"/>
    <mergeCell ref="J3:M3"/>
    <mergeCell ref="J5:J9"/>
    <mergeCell ref="A6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5B6D-BD29-4267-9E51-745101DA43B1}">
  <dimension ref="A1:M14"/>
  <sheetViews>
    <sheetView workbookViewId="0">
      <selection activeCell="F2" sqref="F2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31" t="s">
        <v>93</v>
      </c>
      <c r="B1" s="69" t="s">
        <v>96</v>
      </c>
      <c r="C1" s="69"/>
      <c r="D1" s="69"/>
      <c r="F1" s="31" t="s">
        <v>99</v>
      </c>
    </row>
    <row r="2" spans="1:13" ht="15" thickBot="1" x14ac:dyDescent="0.35"/>
    <row r="3" spans="1:13" x14ac:dyDescent="0.3">
      <c r="A3" s="77" t="s">
        <v>62</v>
      </c>
      <c r="B3" s="71"/>
      <c r="C3" s="78"/>
      <c r="D3" s="79"/>
      <c r="F3" s="70" t="s">
        <v>64</v>
      </c>
      <c r="G3" s="71"/>
      <c r="H3" s="72"/>
      <c r="J3" s="70" t="s">
        <v>65</v>
      </c>
      <c r="K3" s="71"/>
      <c r="L3" s="71"/>
      <c r="M3" s="72"/>
    </row>
    <row r="4" spans="1:13" x14ac:dyDescent="0.3">
      <c r="A4" s="33"/>
      <c r="B4" s="10" t="s">
        <v>57</v>
      </c>
      <c r="C4" s="32" t="s">
        <v>76</v>
      </c>
      <c r="D4" s="34" t="s">
        <v>63</v>
      </c>
      <c r="F4" s="39" t="s">
        <v>57</v>
      </c>
      <c r="G4" s="11" t="s">
        <v>76</v>
      </c>
      <c r="H4" s="40" t="s">
        <v>63</v>
      </c>
      <c r="J4" s="43"/>
      <c r="K4" s="10" t="s">
        <v>57</v>
      </c>
      <c r="L4" s="11" t="s">
        <v>76</v>
      </c>
      <c r="M4" s="40" t="s">
        <v>63</v>
      </c>
    </row>
    <row r="5" spans="1:13" ht="48" x14ac:dyDescent="0.35">
      <c r="A5" s="58" t="s">
        <v>61</v>
      </c>
      <c r="B5" s="7" t="s">
        <v>39</v>
      </c>
      <c r="C5" s="8" t="s">
        <v>80</v>
      </c>
      <c r="D5" s="42">
        <v>12223.17</v>
      </c>
      <c r="F5" s="56" t="s">
        <v>85</v>
      </c>
      <c r="G5" s="57" t="s">
        <v>77</v>
      </c>
      <c r="H5" s="42">
        <v>4.9300000000000001E-9</v>
      </c>
      <c r="J5" s="73" t="s">
        <v>58</v>
      </c>
      <c r="K5" s="44" t="s">
        <v>75</v>
      </c>
      <c r="L5" s="45"/>
      <c r="M5" s="59">
        <f>D5/(4*H5*H6*H9)</f>
        <v>66483.310463952032</v>
      </c>
    </row>
    <row r="6" spans="1:13" ht="51.6" customHeight="1" x14ac:dyDescent="0.35">
      <c r="A6" s="73" t="s">
        <v>58</v>
      </c>
      <c r="B6" t="s">
        <v>66</v>
      </c>
      <c r="C6" s="5"/>
      <c r="D6" s="35">
        <v>0.30349999999999999</v>
      </c>
      <c r="F6" s="56" t="s">
        <v>79</v>
      </c>
      <c r="G6" s="57" t="s">
        <v>84</v>
      </c>
      <c r="H6" s="42">
        <v>10</v>
      </c>
      <c r="J6" s="74"/>
      <c r="K6" s="46" t="s">
        <v>66</v>
      </c>
      <c r="L6" s="47"/>
      <c r="M6" s="60">
        <f>D6*M5</f>
        <v>20177.684725809442</v>
      </c>
    </row>
    <row r="7" spans="1:13" ht="15.6" x14ac:dyDescent="0.35">
      <c r="A7" s="74"/>
      <c r="B7" t="s">
        <v>67</v>
      </c>
      <c r="C7" s="5"/>
      <c r="D7" s="35">
        <v>0.16980000000000001</v>
      </c>
      <c r="F7" s="38" t="s">
        <v>88</v>
      </c>
      <c r="G7" s="5" t="s">
        <v>87</v>
      </c>
      <c r="H7" s="35">
        <v>603301446</v>
      </c>
      <c r="J7" s="74"/>
      <c r="K7" s="46" t="s">
        <v>67</v>
      </c>
      <c r="L7" s="47"/>
      <c r="M7" s="60">
        <f>D7*M5</f>
        <v>11288.866116779056</v>
      </c>
    </row>
    <row r="8" spans="1:13" ht="15.6" x14ac:dyDescent="0.35">
      <c r="A8" s="74"/>
      <c r="B8" t="s">
        <v>68</v>
      </c>
      <c r="C8" s="5"/>
      <c r="D8" s="35"/>
      <c r="F8" s="38" t="s">
        <v>89</v>
      </c>
      <c r="G8" s="5"/>
      <c r="H8" s="35">
        <f>(8732510/600502230)*(130315/1226278)</f>
        <v>1.5453609671270418E-3</v>
      </c>
      <c r="J8" s="74"/>
      <c r="K8" s="46" t="s">
        <v>68</v>
      </c>
      <c r="L8" s="47"/>
      <c r="M8" s="60">
        <f>D8*M5</f>
        <v>0</v>
      </c>
    </row>
    <row r="9" spans="1:13" ht="24.6" customHeight="1" thickBot="1" x14ac:dyDescent="0.4">
      <c r="A9" s="75"/>
      <c r="B9" s="7" t="s">
        <v>69</v>
      </c>
      <c r="C9" s="8"/>
      <c r="D9" s="42"/>
      <c r="F9" s="55" t="s">
        <v>86</v>
      </c>
      <c r="G9" s="53" t="s">
        <v>87</v>
      </c>
      <c r="H9" s="54">
        <f>H7*H8</f>
        <v>932318.50605970284</v>
      </c>
      <c r="J9" s="75"/>
      <c r="K9" s="48" t="s">
        <v>69</v>
      </c>
      <c r="L9" s="49"/>
      <c r="M9" s="61">
        <f>D9*M5</f>
        <v>0</v>
      </c>
    </row>
    <row r="10" spans="1:13" ht="36.6" customHeight="1" x14ac:dyDescent="0.35">
      <c r="A10" s="73" t="s">
        <v>59</v>
      </c>
      <c r="B10" t="s">
        <v>81</v>
      </c>
      <c r="C10" s="5" t="s">
        <v>80</v>
      </c>
      <c r="D10" s="35">
        <v>9.3079999999999998</v>
      </c>
      <c r="J10" s="73" t="s">
        <v>59</v>
      </c>
      <c r="K10" s="50" t="s">
        <v>70</v>
      </c>
      <c r="L10" s="51" t="s">
        <v>83</v>
      </c>
      <c r="M10" s="62">
        <f>IF(G1="SIZE",M9/(2*D10),M7/(2*D10))</f>
        <v>606.40664572298328</v>
      </c>
    </row>
    <row r="11" spans="1:13" ht="33.6" customHeight="1" x14ac:dyDescent="0.35">
      <c r="A11" s="75"/>
      <c r="B11" s="7" t="s">
        <v>82</v>
      </c>
      <c r="C11" s="8" t="s">
        <v>80</v>
      </c>
      <c r="D11" s="42">
        <v>4.1116999999999999</v>
      </c>
      <c r="J11" s="75"/>
      <c r="K11" s="48" t="s">
        <v>71</v>
      </c>
      <c r="L11" s="49" t="s">
        <v>83</v>
      </c>
      <c r="M11" s="61">
        <f>IF(G1="SIZE",D11/(M8*2),D11/(M6*2))</f>
        <v>1.01887309071211E-4</v>
      </c>
    </row>
    <row r="12" spans="1:13" ht="27.6" customHeight="1" x14ac:dyDescent="0.35">
      <c r="A12" s="73" t="s">
        <v>60</v>
      </c>
      <c r="B12" t="s">
        <v>72</v>
      </c>
      <c r="C12" s="5"/>
      <c r="D12" s="35">
        <v>14.4038</v>
      </c>
      <c r="J12" s="73" t="s">
        <v>60</v>
      </c>
      <c r="K12" s="46" t="s">
        <v>90</v>
      </c>
      <c r="L12" s="47" t="s">
        <v>78</v>
      </c>
      <c r="M12" s="60">
        <f>2*D12*M5*H6</f>
        <v>19152246.145213448</v>
      </c>
    </row>
    <row r="13" spans="1:13" ht="15.6" x14ac:dyDescent="0.35">
      <c r="A13" s="74"/>
      <c r="B13" t="s">
        <v>73</v>
      </c>
      <c r="C13" s="5"/>
      <c r="D13" s="35">
        <v>0.3861</v>
      </c>
      <c r="J13" s="74"/>
      <c r="K13" s="46" t="s">
        <v>91</v>
      </c>
      <c r="L13" s="47" t="s">
        <v>78</v>
      </c>
      <c r="M13" s="60">
        <f>2*D13*M5*H6</f>
        <v>513384.12340263755</v>
      </c>
    </row>
    <row r="14" spans="1:13" ht="16.2" thickBot="1" x14ac:dyDescent="0.4">
      <c r="A14" s="76"/>
      <c r="B14" s="41" t="s">
        <v>74</v>
      </c>
      <c r="C14" s="36"/>
      <c r="D14" s="37"/>
      <c r="J14" s="76"/>
      <c r="K14" s="52" t="s">
        <v>92</v>
      </c>
      <c r="L14" s="53" t="s">
        <v>78</v>
      </c>
      <c r="M14" s="63">
        <f>2*D14*M5*H6</f>
        <v>0</v>
      </c>
    </row>
  </sheetData>
  <mergeCells count="10">
    <mergeCell ref="A10:A11"/>
    <mergeCell ref="J10:J11"/>
    <mergeCell ref="A12:A14"/>
    <mergeCell ref="J12:J14"/>
    <mergeCell ref="B1:D1"/>
    <mergeCell ref="A3:D3"/>
    <mergeCell ref="F3:H3"/>
    <mergeCell ref="J3:M3"/>
    <mergeCell ref="J5:J9"/>
    <mergeCell ref="A6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001E-1EAF-4B97-AF03-0C29298A848F}">
  <dimension ref="A1:M14"/>
  <sheetViews>
    <sheetView workbookViewId="0">
      <selection activeCell="F2" sqref="F2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31" t="s">
        <v>93</v>
      </c>
      <c r="B1" s="69" t="s">
        <v>97</v>
      </c>
      <c r="C1" s="69"/>
      <c r="D1" s="69"/>
      <c r="F1" s="31" t="s">
        <v>99</v>
      </c>
    </row>
    <row r="2" spans="1:13" ht="15" thickBot="1" x14ac:dyDescent="0.35"/>
    <row r="3" spans="1:13" x14ac:dyDescent="0.3">
      <c r="A3" s="77" t="s">
        <v>62</v>
      </c>
      <c r="B3" s="71"/>
      <c r="C3" s="78"/>
      <c r="D3" s="79"/>
      <c r="F3" s="70" t="s">
        <v>64</v>
      </c>
      <c r="G3" s="71"/>
      <c r="H3" s="72"/>
      <c r="J3" s="70" t="s">
        <v>65</v>
      </c>
      <c r="K3" s="71"/>
      <c r="L3" s="71"/>
      <c r="M3" s="72"/>
    </row>
    <row r="4" spans="1:13" x14ac:dyDescent="0.3">
      <c r="A4" s="33"/>
      <c r="B4" s="10" t="s">
        <v>57</v>
      </c>
      <c r="C4" s="32" t="s">
        <v>76</v>
      </c>
      <c r="D4" s="34" t="s">
        <v>63</v>
      </c>
      <c r="F4" s="39" t="s">
        <v>57</v>
      </c>
      <c r="G4" s="11" t="s">
        <v>76</v>
      </c>
      <c r="H4" s="40" t="s">
        <v>63</v>
      </c>
      <c r="J4" s="43"/>
      <c r="K4" s="10" t="s">
        <v>57</v>
      </c>
      <c r="L4" s="11" t="s">
        <v>76</v>
      </c>
      <c r="M4" s="40" t="s">
        <v>63</v>
      </c>
    </row>
    <row r="5" spans="1:13" ht="48" x14ac:dyDescent="0.35">
      <c r="A5" s="58" t="s">
        <v>61</v>
      </c>
      <c r="B5" s="7" t="s">
        <v>39</v>
      </c>
      <c r="C5" s="8" t="s">
        <v>80</v>
      </c>
      <c r="D5" s="42">
        <v>5056.49</v>
      </c>
      <c r="F5" s="56" t="s">
        <v>85</v>
      </c>
      <c r="G5" s="57" t="s">
        <v>77</v>
      </c>
      <c r="H5" s="42">
        <v>4.9300000000000001E-9</v>
      </c>
      <c r="J5" s="73" t="s">
        <v>58</v>
      </c>
      <c r="K5" s="44" t="s">
        <v>75</v>
      </c>
      <c r="L5" s="45"/>
      <c r="M5" s="59">
        <f>D5/(4*H5*H6*H9)</f>
        <v>27502.865011929705</v>
      </c>
    </row>
    <row r="6" spans="1:13" ht="51.6" customHeight="1" x14ac:dyDescent="0.35">
      <c r="A6" s="73" t="s">
        <v>58</v>
      </c>
      <c r="B6" t="s">
        <v>66</v>
      </c>
      <c r="C6" s="5"/>
      <c r="D6" s="35">
        <v>1.3286</v>
      </c>
      <c r="F6" s="56" t="s">
        <v>79</v>
      </c>
      <c r="G6" s="57" t="s">
        <v>84</v>
      </c>
      <c r="H6" s="42">
        <v>10</v>
      </c>
      <c r="J6" s="74"/>
      <c r="K6" s="46" t="s">
        <v>66</v>
      </c>
      <c r="L6" s="47"/>
      <c r="M6" s="60">
        <f>D6*M5</f>
        <v>36540.306454849808</v>
      </c>
    </row>
    <row r="7" spans="1:13" ht="15.6" x14ac:dyDescent="0.35">
      <c r="A7" s="74"/>
      <c r="B7" t="s">
        <v>67</v>
      </c>
      <c r="C7" s="5"/>
      <c r="D7" s="35">
        <v>0.372</v>
      </c>
      <c r="F7" s="38" t="s">
        <v>88</v>
      </c>
      <c r="G7" s="5" t="s">
        <v>87</v>
      </c>
      <c r="H7" s="35">
        <v>603301446</v>
      </c>
      <c r="J7" s="74"/>
      <c r="K7" s="46" t="s">
        <v>67</v>
      </c>
      <c r="L7" s="47"/>
      <c r="M7" s="60">
        <f>D7*M5</f>
        <v>10231.065784437851</v>
      </c>
    </row>
    <row r="8" spans="1:13" ht="15.6" x14ac:dyDescent="0.35">
      <c r="A8" s="74"/>
      <c r="B8" t="s">
        <v>68</v>
      </c>
      <c r="C8" s="5"/>
      <c r="D8" s="35"/>
      <c r="F8" s="38" t="s">
        <v>89</v>
      </c>
      <c r="G8" s="5"/>
      <c r="H8" s="35">
        <f>(8732510/600502230)*(130315/1226278)</f>
        <v>1.5453609671270418E-3</v>
      </c>
      <c r="J8" s="74"/>
      <c r="K8" s="46" t="s">
        <v>68</v>
      </c>
      <c r="L8" s="47"/>
      <c r="M8" s="60">
        <f>D8*M5</f>
        <v>0</v>
      </c>
    </row>
    <row r="9" spans="1:13" ht="24.6" customHeight="1" thickBot="1" x14ac:dyDescent="0.4">
      <c r="A9" s="75"/>
      <c r="B9" s="7" t="s">
        <v>69</v>
      </c>
      <c r="C9" s="8"/>
      <c r="D9" s="42"/>
      <c r="F9" s="55" t="s">
        <v>86</v>
      </c>
      <c r="G9" s="53" t="s">
        <v>87</v>
      </c>
      <c r="H9" s="54">
        <f>H7*H8</f>
        <v>932318.50605970284</v>
      </c>
      <c r="J9" s="75"/>
      <c r="K9" s="48" t="s">
        <v>69</v>
      </c>
      <c r="L9" s="49"/>
      <c r="M9" s="61">
        <f>D9*M5</f>
        <v>0</v>
      </c>
    </row>
    <row r="10" spans="1:13" ht="36.6" customHeight="1" x14ac:dyDescent="0.35">
      <c r="A10" s="73" t="s">
        <v>59</v>
      </c>
      <c r="B10" t="s">
        <v>81</v>
      </c>
      <c r="C10" s="5" t="s">
        <v>80</v>
      </c>
      <c r="D10" s="35">
        <v>7.1002000000000001</v>
      </c>
      <c r="J10" s="73" t="s">
        <v>59</v>
      </c>
      <c r="K10" s="50" t="s">
        <v>70</v>
      </c>
      <c r="L10" s="51" t="s">
        <v>83</v>
      </c>
      <c r="M10" s="62">
        <f>IF(G1="SIZE",M9/(2*D10),M7/(2*D10))</f>
        <v>720.47729531829043</v>
      </c>
    </row>
    <row r="11" spans="1:13" ht="33.6" customHeight="1" x14ac:dyDescent="0.35">
      <c r="A11" s="75"/>
      <c r="B11" s="7" t="s">
        <v>82</v>
      </c>
      <c r="C11" s="8" t="s">
        <v>80</v>
      </c>
      <c r="D11" s="42"/>
      <c r="J11" s="75"/>
      <c r="K11" s="48" t="s">
        <v>71</v>
      </c>
      <c r="L11" s="49" t="s">
        <v>83</v>
      </c>
      <c r="M11" s="61">
        <f>IF(G1="SIZE",D11/(M8*2),D11/(M6*2))</f>
        <v>0</v>
      </c>
    </row>
    <row r="12" spans="1:13" ht="27.6" customHeight="1" x14ac:dyDescent="0.35">
      <c r="A12" s="73" t="s">
        <v>60</v>
      </c>
      <c r="B12" t="s">
        <v>72</v>
      </c>
      <c r="C12" s="5"/>
      <c r="D12" s="35">
        <v>29.740600000000001</v>
      </c>
      <c r="J12" s="73" t="s">
        <v>60</v>
      </c>
      <c r="K12" s="46" t="s">
        <v>90</v>
      </c>
      <c r="L12" s="47" t="s">
        <v>78</v>
      </c>
      <c r="M12" s="60">
        <f>2*D12*M5*H6</f>
        <v>16359034.143475931</v>
      </c>
    </row>
    <row r="13" spans="1:13" ht="15.6" x14ac:dyDescent="0.35">
      <c r="A13" s="74"/>
      <c r="B13" t="s">
        <v>73</v>
      </c>
      <c r="C13" s="5"/>
      <c r="D13" s="35">
        <v>1.0587</v>
      </c>
      <c r="J13" s="74"/>
      <c r="K13" s="46" t="s">
        <v>91</v>
      </c>
      <c r="L13" s="47" t="s">
        <v>78</v>
      </c>
      <c r="M13" s="60">
        <f>2*D13*M5*H6</f>
        <v>582345.66376259958</v>
      </c>
    </row>
    <row r="14" spans="1:13" ht="16.2" thickBot="1" x14ac:dyDescent="0.4">
      <c r="A14" s="76"/>
      <c r="B14" s="41" t="s">
        <v>74</v>
      </c>
      <c r="C14" s="36"/>
      <c r="D14" s="37">
        <v>5.7500000000000002E-2</v>
      </c>
      <c r="J14" s="76"/>
      <c r="K14" s="52" t="s">
        <v>92</v>
      </c>
      <c r="L14" s="53" t="s">
        <v>78</v>
      </c>
      <c r="M14" s="63">
        <f>2*D14*M5*H6</f>
        <v>31628.294763719165</v>
      </c>
    </row>
  </sheetData>
  <mergeCells count="10">
    <mergeCell ref="A10:A11"/>
    <mergeCell ref="J10:J11"/>
    <mergeCell ref="A12:A14"/>
    <mergeCell ref="J12:J14"/>
    <mergeCell ref="B1:D1"/>
    <mergeCell ref="A3:D3"/>
    <mergeCell ref="F3:H3"/>
    <mergeCell ref="J3:M3"/>
    <mergeCell ref="J5:J9"/>
    <mergeCell ref="A6:A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1441D-7252-472F-960F-C167A4F2923C}">
  <dimension ref="A1:M14"/>
  <sheetViews>
    <sheetView workbookViewId="0">
      <selection activeCell="H11" sqref="H11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31" t="s">
        <v>93</v>
      </c>
      <c r="B1" s="69" t="s">
        <v>98</v>
      </c>
      <c r="C1" s="69"/>
      <c r="D1" s="69"/>
      <c r="F1" s="31" t="s">
        <v>99</v>
      </c>
      <c r="G1" t="s">
        <v>95</v>
      </c>
    </row>
    <row r="2" spans="1:13" ht="15" thickBot="1" x14ac:dyDescent="0.35"/>
    <row r="3" spans="1:13" x14ac:dyDescent="0.3">
      <c r="A3" s="77" t="s">
        <v>62</v>
      </c>
      <c r="B3" s="71"/>
      <c r="C3" s="78"/>
      <c r="D3" s="79"/>
      <c r="F3" s="70" t="s">
        <v>64</v>
      </c>
      <c r="G3" s="71"/>
      <c r="H3" s="72"/>
      <c r="J3" s="70" t="s">
        <v>65</v>
      </c>
      <c r="K3" s="71"/>
      <c r="L3" s="71"/>
      <c r="M3" s="72"/>
    </row>
    <row r="4" spans="1:13" x14ac:dyDescent="0.3">
      <c r="A4" s="33"/>
      <c r="B4" s="10" t="s">
        <v>57</v>
      </c>
      <c r="C4" s="32" t="s">
        <v>76</v>
      </c>
      <c r="D4" s="34" t="s">
        <v>63</v>
      </c>
      <c r="F4" s="39" t="s">
        <v>57</v>
      </c>
      <c r="G4" s="11" t="s">
        <v>76</v>
      </c>
      <c r="H4" s="40" t="s">
        <v>63</v>
      </c>
      <c r="J4" s="43"/>
      <c r="K4" s="10" t="s">
        <v>57</v>
      </c>
      <c r="L4" s="11" t="s">
        <v>76</v>
      </c>
      <c r="M4" s="40" t="s">
        <v>63</v>
      </c>
    </row>
    <row r="5" spans="1:13" ht="48" x14ac:dyDescent="0.35">
      <c r="A5" s="58" t="s">
        <v>61</v>
      </c>
      <c r="B5" s="7" t="s">
        <v>39</v>
      </c>
      <c r="C5" s="8" t="s">
        <v>80</v>
      </c>
      <c r="D5" s="42">
        <v>20673.59</v>
      </c>
      <c r="F5" s="56" t="s">
        <v>85</v>
      </c>
      <c r="G5" s="57" t="s">
        <v>77</v>
      </c>
      <c r="H5" s="42">
        <v>4.9300000000000001E-9</v>
      </c>
      <c r="J5" s="73" t="s">
        <v>58</v>
      </c>
      <c r="K5" s="44" t="s">
        <v>75</v>
      </c>
      <c r="L5" s="45"/>
      <c r="M5" s="59">
        <f>D5/(4*H5*H6*H9)</f>
        <v>112446.17414095151</v>
      </c>
    </row>
    <row r="6" spans="1:13" ht="51.6" customHeight="1" x14ac:dyDescent="0.35">
      <c r="A6" s="73" t="s">
        <v>58</v>
      </c>
      <c r="B6" t="s">
        <v>66</v>
      </c>
      <c r="C6" s="5"/>
      <c r="D6" s="35">
        <v>0.74690000000000001</v>
      </c>
      <c r="F6" s="56" t="s">
        <v>79</v>
      </c>
      <c r="G6" s="57" t="s">
        <v>84</v>
      </c>
      <c r="H6" s="42">
        <v>10</v>
      </c>
      <c r="J6" s="74"/>
      <c r="K6" s="46" t="s">
        <v>66</v>
      </c>
      <c r="L6" s="47"/>
      <c r="M6" s="60">
        <f>D6*M5</f>
        <v>83986.047465876676</v>
      </c>
    </row>
    <row r="7" spans="1:13" ht="15.6" x14ac:dyDescent="0.35">
      <c r="A7" s="74"/>
      <c r="B7" t="s">
        <v>67</v>
      </c>
      <c r="C7" s="5"/>
      <c r="D7" s="35">
        <v>1.0383</v>
      </c>
      <c r="F7" s="38" t="s">
        <v>88</v>
      </c>
      <c r="G7" s="5" t="s">
        <v>87</v>
      </c>
      <c r="H7" s="35">
        <v>603301446</v>
      </c>
      <c r="J7" s="74"/>
      <c r="K7" s="46" t="s">
        <v>67</v>
      </c>
      <c r="L7" s="47"/>
      <c r="M7" s="60">
        <f>D7*M5</f>
        <v>116752.86261054996</v>
      </c>
    </row>
    <row r="8" spans="1:13" ht="15.6" x14ac:dyDescent="0.35">
      <c r="A8" s="74"/>
      <c r="B8" t="s">
        <v>68</v>
      </c>
      <c r="C8" s="5"/>
      <c r="D8" s="35">
        <v>0.27739999999999998</v>
      </c>
      <c r="F8" s="38" t="s">
        <v>89</v>
      </c>
      <c r="G8" s="5"/>
      <c r="H8" s="35">
        <f>(8732510/600502230)*(130315/1226278)</f>
        <v>1.5453609671270418E-3</v>
      </c>
      <c r="J8" s="74"/>
      <c r="K8" s="46" t="s">
        <v>68</v>
      </c>
      <c r="L8" s="47"/>
      <c r="M8" s="60">
        <f>D8*M5</f>
        <v>31192.568706699945</v>
      </c>
    </row>
    <row r="9" spans="1:13" ht="24.6" customHeight="1" thickBot="1" x14ac:dyDescent="0.4">
      <c r="A9" s="75"/>
      <c r="B9" s="7" t="s">
        <v>69</v>
      </c>
      <c r="C9" s="8"/>
      <c r="D9" s="42">
        <v>6.8599999999999994E-2</v>
      </c>
      <c r="F9" s="55" t="s">
        <v>86</v>
      </c>
      <c r="G9" s="53" t="s">
        <v>87</v>
      </c>
      <c r="H9" s="54">
        <f>H7*H8</f>
        <v>932318.50605970284</v>
      </c>
      <c r="J9" s="75"/>
      <c r="K9" s="48" t="s">
        <v>69</v>
      </c>
      <c r="L9" s="49"/>
      <c r="M9" s="61">
        <f>D9*M5</f>
        <v>7713.8075460692726</v>
      </c>
    </row>
    <row r="10" spans="1:13" ht="36.6" customHeight="1" x14ac:dyDescent="0.35">
      <c r="A10" s="73" t="s">
        <v>59</v>
      </c>
      <c r="B10" t="s">
        <v>81</v>
      </c>
      <c r="C10" s="5" t="s">
        <v>80</v>
      </c>
      <c r="D10" s="35">
        <v>14.072100000000001</v>
      </c>
      <c r="J10" s="73" t="s">
        <v>59</v>
      </c>
      <c r="K10" s="50" t="s">
        <v>70</v>
      </c>
      <c r="L10" s="51" t="s">
        <v>83</v>
      </c>
      <c r="M10" s="62">
        <f>IF(G1="SIZE",M9/(2*D10),M7/(2*D10))</f>
        <v>274.08160637251268</v>
      </c>
    </row>
    <row r="11" spans="1:13" ht="33.6" customHeight="1" x14ac:dyDescent="0.35">
      <c r="A11" s="75"/>
      <c r="B11" s="7" t="s">
        <v>82</v>
      </c>
      <c r="C11" s="8" t="s">
        <v>80</v>
      </c>
      <c r="D11" s="42"/>
      <c r="J11" s="75"/>
      <c r="K11" s="48" t="s">
        <v>71</v>
      </c>
      <c r="L11" s="49" t="s">
        <v>83</v>
      </c>
      <c r="M11" s="61">
        <f>IF(G1="SIZE",D11/(M8*2),D11/(M6*2))</f>
        <v>0</v>
      </c>
    </row>
    <row r="12" spans="1:13" ht="27.6" customHeight="1" x14ac:dyDescent="0.35">
      <c r="A12" s="73" t="s">
        <v>60</v>
      </c>
      <c r="B12" t="s">
        <v>72</v>
      </c>
      <c r="C12" s="5"/>
      <c r="D12" s="35">
        <v>2.7147999999999999</v>
      </c>
      <c r="J12" s="73" t="s">
        <v>60</v>
      </c>
      <c r="K12" s="46" t="s">
        <v>90</v>
      </c>
      <c r="L12" s="47" t="s">
        <v>78</v>
      </c>
      <c r="M12" s="60">
        <f>2*D12*M5*H6</f>
        <v>6105377.4711571028</v>
      </c>
    </row>
    <row r="13" spans="1:13" ht="15.6" x14ac:dyDescent="0.35">
      <c r="A13" s="74"/>
      <c r="B13" t="s">
        <v>73</v>
      </c>
      <c r="C13" s="5"/>
      <c r="D13" s="35">
        <v>6.9900000000000004E-2</v>
      </c>
      <c r="J13" s="74"/>
      <c r="K13" s="46" t="s">
        <v>91</v>
      </c>
      <c r="L13" s="47" t="s">
        <v>78</v>
      </c>
      <c r="M13" s="60">
        <f>2*D13*M5*H6</f>
        <v>157199.75144905021</v>
      </c>
    </row>
    <row r="14" spans="1:13" ht="16.2" thickBot="1" x14ac:dyDescent="0.4">
      <c r="A14" s="76"/>
      <c r="B14" s="41" t="s">
        <v>74</v>
      </c>
      <c r="C14" s="36"/>
      <c r="D14" s="37"/>
      <c r="J14" s="76"/>
      <c r="K14" s="52" t="s">
        <v>92</v>
      </c>
      <c r="L14" s="53" t="s">
        <v>78</v>
      </c>
      <c r="M14" s="63">
        <f>2*D14*M5*H6</f>
        <v>0</v>
      </c>
    </row>
  </sheetData>
  <mergeCells count="10">
    <mergeCell ref="A10:A11"/>
    <mergeCell ref="J10:J11"/>
    <mergeCell ref="A12:A14"/>
    <mergeCell ref="J12:J14"/>
    <mergeCell ref="B1:D1"/>
    <mergeCell ref="A3:D3"/>
    <mergeCell ref="F3:H3"/>
    <mergeCell ref="J3:M3"/>
    <mergeCell ref="J5:J9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model results</vt:lpstr>
      <vt:lpstr>calc templ</vt:lpstr>
      <vt:lpstr>12.1 calcs</vt:lpstr>
      <vt:lpstr>12.2 calcs</vt:lpstr>
      <vt:lpstr>12.3 calcs</vt:lpstr>
      <vt:lpstr>8 calcs</vt:lpstr>
      <vt:lpstr>17 calcs</vt:lpstr>
      <vt:lpstr>11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2024-02-19T22:00:52Z</dcterms:modified>
</cp:coreProperties>
</file>